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updateLinks="never" codeName="ThisWorkbook"/>
  <mc:AlternateContent xmlns:mc="http://schemas.openxmlformats.org/markup-compatibility/2006">
    <mc:Choice Requires="x15">
      <x15ac:absPath xmlns:x15ac="http://schemas.microsoft.com/office/spreadsheetml/2010/11/ac" url="W:\My Documents\Macros\Formats\Financials\ICICI\"/>
    </mc:Choice>
  </mc:AlternateContent>
  <xr:revisionPtr revIDLastSave="0" documentId="13_ncr:1_{CA2A751D-B426-4DBD-B5EB-6BDA08F55154}" xr6:coauthVersionLast="47" xr6:coauthVersionMax="47" xr10:uidLastSave="{00000000-0000-0000-0000-000000000000}"/>
  <bookViews>
    <workbookView xWindow="-120" yWindow="-120" windowWidth="20730" windowHeight="11160" tabRatio="905" firstSheet="14" activeTab="18" xr2:uid="{00000000-000D-0000-FFFF-FFFF00000000}"/>
  </bookViews>
  <sheets>
    <sheet name="Business Profile" sheetId="27" r:id="rId1"/>
    <sheet name="ITR" sheetId="28" r:id="rId2"/>
    <sheet name="ROC" sheetId="29" r:id="rId3"/>
    <sheet name="GST" sheetId="30" r:id="rId4"/>
    <sheet name="KYC" sheetId="31" r:id="rId5"/>
    <sheet name="Financials_Applicant 1" sheetId="12" r:id="rId6"/>
    <sheet name="Financials_Applicant 2" sheetId="13" r:id="rId7"/>
    <sheet name="Financials_Applicant 3" sheetId="14" r:id="rId8"/>
    <sheet name="Financials_Applicant 4" sheetId="15" r:id="rId9"/>
    <sheet name="Financials - combined" sheetId="16" r:id="rId10"/>
    <sheet name="Input" sheetId="1" r:id="rId11"/>
    <sheet name="Masters" sheetId="11" r:id="rId12"/>
    <sheet name="RAAC &amp; NFA Master" sheetId="18" r:id="rId13"/>
    <sheet name="GST Margins" sheetId="19" r:id="rId14"/>
    <sheet name="Normal &amp; CGTMSE Eligibility" sheetId="8" r:id="rId15"/>
    <sheet name="NC-RTR" sheetId="26" r:id="rId16"/>
    <sheet name="Credit Summation" sheetId="23" r:id="rId17"/>
    <sheet name="Analysis-Debit" sheetId="24" r:id="rId18"/>
    <sheet name="Analysis-Credit" sheetId="25" r:id="rId19"/>
    <sheet name="Banking Analysis" sheetId="9" r:id="rId20"/>
    <sheet name="Output" sheetId="2" r:id="rId21"/>
    <sheet name="GTP-Sheet" sheetId="3" state="hidden" r:id="rId22"/>
    <sheet name="Banking_Product" sheetId="4" r:id="rId23"/>
    <sheet name="Express_BT_HL" sheetId="6" state="hidden" r:id="rId24"/>
    <sheet name="Express_BT_Non_HL" sheetId="7" state="hidden" r:id="rId25"/>
    <sheet name="GST Sheet" sheetId="17" r:id="rId26"/>
    <sheet name="Summary" sheetId="10" r:id="rId27"/>
    <sheet name="Additional Sheets" sheetId="21" r:id="rId28"/>
    <sheet name="CGTMSE Scorecard" sheetId="22" r:id="rId29"/>
  </sheets>
  <externalReferences>
    <externalReference r:id="rId30"/>
    <externalReference r:id="rId31"/>
    <externalReference r:id="rId32"/>
    <externalReference r:id="rId33"/>
  </externalReferences>
  <definedNames>
    <definedName name="_xlnm._FilterDatabase" localSheetId="13" hidden="1">'GST Margins'!$A$1:$I$139</definedName>
    <definedName name="_xlnm._FilterDatabase" localSheetId="12" hidden="1">'RAAC &amp; NFA Master'!$A$2:$J$211</definedName>
    <definedName name="A" localSheetId="15">'[1]Banking product- Eligibility'!$IV$5</definedName>
    <definedName name="A">'[2]Banking product- Eligibility'!$IV$5</definedName>
    <definedName name="Amount">#REF!</definedName>
    <definedName name="AuthCap">#REF!</definedName>
    <definedName name="B" localSheetId="15">'[1]Banking product- Eligibility'!$IV$13</definedName>
    <definedName name="B">'[2]Banking product- Eligibility'!$IV$13</definedName>
    <definedName name="bb" localSheetId="6">#REF!</definedName>
    <definedName name="bb" localSheetId="7">#REF!</definedName>
    <definedName name="bb" localSheetId="8">#REF!</definedName>
    <definedName name="bb" localSheetId="12">#REF!</definedName>
    <definedName name="bb">#REF!</definedName>
    <definedName name="CIN">#REF!</definedName>
    <definedName name="CINStatus">#REF!</definedName>
    <definedName name="_xlnm.Criteria">#REF!</definedName>
    <definedName name="Excel_BuiltIn_Print_Area_1">"$#REF!.$A$2:$F$25"</definedName>
    <definedName name="Excel_BuiltIn_Print_Area_2">"$#REF!.$A$1:$G$114"</definedName>
    <definedName name="GSTIN">#REF!</definedName>
    <definedName name="GSTINStatus">#REF!</definedName>
    <definedName name="lessthan3">'[3]Credit Summation'!$B$31</definedName>
    <definedName name="one" localSheetId="6">#REF!</definedName>
    <definedName name="one" localSheetId="7">#REF!</definedName>
    <definedName name="one" localSheetId="8">#REF!</definedName>
    <definedName name="one" localSheetId="12">#REF!</definedName>
    <definedName name="one">#REF!</definedName>
    <definedName name="p" localSheetId="15">'[1]Banking product- Eligibility'!$IV$15</definedName>
    <definedName name="p">'[2]Banking product- Eligibility'!$IV$15</definedName>
    <definedName name="PaidUp">#REF!</definedName>
    <definedName name="_xlnm.Print_Area" localSheetId="9">'Financials - combined'!$A$1:$I$106</definedName>
    <definedName name="Q" localSheetId="15">'[1]Banking product- Eligibility'!$IV$16</definedName>
    <definedName name="Q">'[2]Banking product- Eligibility'!$IV$16</definedName>
    <definedName name="saurabh" localSheetId="6">#REF!</definedName>
    <definedName name="saurabh" localSheetId="7">#REF!</definedName>
    <definedName name="saurabh" localSheetId="8">#REF!</definedName>
    <definedName name="saurabh" localSheetId="12">#REF!</definedName>
    <definedName name="saurabh">#REF!</definedName>
    <definedName name="two" localSheetId="6">#REF!</definedName>
    <definedName name="two" localSheetId="7">#REF!</definedName>
    <definedName name="two" localSheetId="8">#REF!</definedName>
    <definedName name="two" localSheetId="12">#REF!</definedName>
    <definedName name="two">#REF!</definedName>
    <definedName name="w" localSheetId="6">#REF!</definedName>
    <definedName name="w" localSheetId="7">#REF!</definedName>
    <definedName name="w" localSheetId="8">#REF!</definedName>
    <definedName name="w" localSheetId="12">#REF!</definedName>
    <definedName name="w">#REF!</definedName>
    <definedName name="Zer" localSheetId="6">#REF!</definedName>
    <definedName name="Zer" localSheetId="7">#REF!</definedName>
    <definedName name="Zer" localSheetId="8">#REF!</definedName>
    <definedName name="Zer" localSheetId="12">#REF!</definedName>
    <definedName name="Zer">#REF!</definedName>
    <definedName name="zero" localSheetId="6">#REF!</definedName>
    <definedName name="zero" localSheetId="7">#REF!</definedName>
    <definedName name="zero" localSheetId="8">#REF!</definedName>
    <definedName name="zero" localSheetId="12">#REF!</definedName>
    <definedName name="zero">#REF!</definedName>
    <definedName name="Zero1">'[3]Credit Summation'!$II$12</definedName>
    <definedName name="Zero2">'[3]Credit Summation'!$II$13</definedName>
    <definedName name="Zero3">'[3]Credit Summation'!$II$14</definedName>
    <definedName name="zerototal" localSheetId="6">#REF!</definedName>
    <definedName name="zerototal" localSheetId="7">#REF!</definedName>
    <definedName name="zerototal" localSheetId="8">#REF!</definedName>
    <definedName name="zerototal" localSheetId="12">#REF!</definedName>
    <definedName name="zero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2" i="4" l="1"/>
  <c r="E42" i="4"/>
  <c r="D42" i="4"/>
  <c r="C42" i="4"/>
  <c r="B42" i="4"/>
  <c r="F41" i="4"/>
  <c r="E41" i="4"/>
  <c r="D41" i="4"/>
  <c r="C41" i="4"/>
  <c r="B41" i="4"/>
  <c r="F40" i="4"/>
  <c r="E40" i="4"/>
  <c r="D40" i="4"/>
  <c r="C40" i="4"/>
  <c r="B40" i="4"/>
  <c r="F39" i="4"/>
  <c r="E39" i="4"/>
  <c r="D39" i="4"/>
  <c r="C39" i="4"/>
  <c r="B39" i="4"/>
  <c r="F38" i="4"/>
  <c r="E38" i="4"/>
  <c r="D38" i="4"/>
  <c r="C38" i="4"/>
  <c r="B38" i="4"/>
  <c r="F37" i="4"/>
  <c r="E37" i="4"/>
  <c r="D37" i="4"/>
  <c r="C37" i="4"/>
  <c r="B37" i="4"/>
  <c r="AP22" i="25"/>
  <c r="AO22" i="25"/>
  <c r="AN22" i="25"/>
  <c r="AM22" i="25"/>
  <c r="AU14" i="25"/>
  <c r="AQ14" i="25"/>
  <c r="AP14" i="25"/>
  <c r="AO14" i="25"/>
  <c r="AN14" i="25"/>
  <c r="AM14" i="25"/>
  <c r="AL14" i="25"/>
  <c r="AP13" i="25"/>
  <c r="AO13" i="25"/>
  <c r="AN13" i="25"/>
  <c r="AM13" i="25"/>
  <c r="AL13" i="25"/>
  <c r="AP12" i="25"/>
  <c r="AO12" i="25"/>
  <c r="AT14" i="25" s="1"/>
  <c r="AN12" i="25"/>
  <c r="AS14" i="25" s="1"/>
  <c r="AM12" i="25"/>
  <c r="AR14" i="25" s="1"/>
  <c r="AL12" i="25"/>
  <c r="AU11" i="25"/>
  <c r="AQ11" i="25"/>
  <c r="AP11" i="25"/>
  <c r="AO11" i="25"/>
  <c r="AN11" i="25"/>
  <c r="AM11" i="25"/>
  <c r="AL11" i="25"/>
  <c r="AP10" i="25"/>
  <c r="AO10" i="25"/>
  <c r="AN10" i="25"/>
  <c r="AM10" i="25"/>
  <c r="AL10" i="25"/>
  <c r="AP9" i="25"/>
  <c r="AO9" i="25"/>
  <c r="AT11" i="25" s="1"/>
  <c r="AN9" i="25"/>
  <c r="AS11" i="25" s="1"/>
  <c r="AM9" i="25"/>
  <c r="AR11" i="25" s="1"/>
  <c r="AL9" i="25"/>
  <c r="AU8" i="25"/>
  <c r="AQ8" i="25"/>
  <c r="AP8" i="25"/>
  <c r="AO8" i="25"/>
  <c r="AN8" i="25"/>
  <c r="AM8" i="25"/>
  <c r="AL8" i="25"/>
  <c r="AP7" i="25"/>
  <c r="AO7" i="25"/>
  <c r="AN7" i="25"/>
  <c r="AM7" i="25"/>
  <c r="AL7" i="25"/>
  <c r="AP6" i="25"/>
  <c r="AO6" i="25"/>
  <c r="AT8" i="25" s="1"/>
  <c r="AN6" i="25"/>
  <c r="AS8" i="25" s="1"/>
  <c r="AM6" i="25"/>
  <c r="AR8" i="25" s="1"/>
  <c r="AL6" i="25"/>
  <c r="AU5" i="25"/>
  <c r="AU18" i="25" s="1"/>
  <c r="AQ5" i="25"/>
  <c r="AQ18" i="25" s="1"/>
  <c r="AP5" i="25"/>
  <c r="AO5" i="25"/>
  <c r="AN5" i="25"/>
  <c r="AM5" i="25"/>
  <c r="AL5" i="25"/>
  <c r="AP4" i="25"/>
  <c r="AO4" i="25"/>
  <c r="AN4" i="25"/>
  <c r="AM4" i="25"/>
  <c r="AL4" i="25"/>
  <c r="AP3" i="25"/>
  <c r="AP21" i="25" s="1"/>
  <c r="AO3" i="25"/>
  <c r="AT5" i="25" s="1"/>
  <c r="AT18" i="25" s="1"/>
  <c r="AN3" i="25"/>
  <c r="AS5" i="25" s="1"/>
  <c r="AS18" i="25" s="1"/>
  <c r="AM3" i="25"/>
  <c r="AM21" i="25" s="1"/>
  <c r="AL3" i="25"/>
  <c r="AL22" i="25" s="1"/>
  <c r="I50" i="24"/>
  <c r="H50" i="24"/>
  <c r="I49" i="24"/>
  <c r="H49" i="24"/>
  <c r="I48" i="24"/>
  <c r="H48" i="24"/>
  <c r="I47" i="24"/>
  <c r="H47" i="24"/>
  <c r="I46" i="24"/>
  <c r="H46" i="24"/>
  <c r="I45" i="24"/>
  <c r="H45" i="24"/>
  <c r="I44" i="24"/>
  <c r="H44" i="24"/>
  <c r="I43" i="24"/>
  <c r="H43" i="24"/>
  <c r="I42" i="24"/>
  <c r="H42" i="24"/>
  <c r="I41" i="24"/>
  <c r="H41" i="24"/>
  <c r="I40" i="24"/>
  <c r="H40" i="24"/>
  <c r="I39" i="24"/>
  <c r="H39" i="24"/>
  <c r="I38" i="24"/>
  <c r="H38" i="24"/>
  <c r="I37" i="24"/>
  <c r="H37" i="24"/>
  <c r="I36" i="24"/>
  <c r="H36" i="24"/>
  <c r="I9" i="24"/>
  <c r="H9" i="24"/>
  <c r="I8" i="24"/>
  <c r="H8" i="24"/>
  <c r="I7" i="24"/>
  <c r="H7" i="24"/>
  <c r="I6" i="24"/>
  <c r="H6" i="24"/>
  <c r="I5" i="24"/>
  <c r="H5" i="24"/>
  <c r="AR5" i="25" l="1"/>
  <c r="AR18" i="25" s="1"/>
  <c r="AO21" i="25"/>
  <c r="AL21" i="25"/>
  <c r="AN21" i="25"/>
  <c r="Y7" i="9" a="1"/>
  <c r="Y7" i="9" s="1"/>
  <c r="T7" i="9" a="1"/>
  <c r="T7" i="9" s="1"/>
  <c r="O7" i="9" a="1"/>
  <c r="O7" i="9" s="1"/>
  <c r="J7" i="9" a="1"/>
  <c r="J7" i="9" s="1"/>
  <c r="E7" i="9" a="1"/>
  <c r="E7" i="9" s="1"/>
  <c r="A18" i="9"/>
  <c r="F46" i="30" l="1"/>
  <c r="E46" i="30"/>
  <c r="D46" i="30"/>
  <c r="F45" i="30"/>
  <c r="E45" i="30"/>
  <c r="D45" i="30"/>
  <c r="G44" i="30"/>
  <c r="G43" i="30"/>
  <c r="G42" i="30"/>
  <c r="G41" i="30"/>
  <c r="G40" i="30"/>
  <c r="G39" i="30"/>
  <c r="G38" i="30"/>
  <c r="G37" i="30"/>
  <c r="G36" i="30"/>
  <c r="G35" i="30"/>
  <c r="G34" i="30"/>
  <c r="B34" i="30"/>
  <c r="B35" i="30" s="1"/>
  <c r="B36" i="30" s="1"/>
  <c r="B37" i="30" s="1"/>
  <c r="B38" i="30" s="1"/>
  <c r="B39" i="30" s="1"/>
  <c r="B40" i="30" s="1"/>
  <c r="B41" i="30" s="1"/>
  <c r="B42" i="30" s="1"/>
  <c r="B43" i="30" s="1"/>
  <c r="B44" i="30" s="1"/>
  <c r="G33" i="30"/>
  <c r="G46" i="30" s="1"/>
  <c r="E27" i="29"/>
  <c r="D27" i="29"/>
  <c r="E26" i="29"/>
  <c r="E28" i="29" s="1"/>
  <c r="D26" i="29"/>
  <c r="D28" i="29" s="1"/>
  <c r="G13" i="29"/>
  <c r="D69" i="27"/>
  <c r="D68" i="27"/>
  <c r="D67" i="27"/>
  <c r="D66" i="27"/>
  <c r="D65" i="27"/>
  <c r="H54" i="27"/>
  <c r="I53" i="27"/>
  <c r="G53" i="27"/>
  <c r="E53" i="27"/>
  <c r="I52" i="27"/>
  <c r="G52" i="27"/>
  <c r="E52" i="27"/>
  <c r="I51" i="27"/>
  <c r="G51" i="27"/>
  <c r="E51" i="27"/>
  <c r="I50" i="27"/>
  <c r="G50" i="27"/>
  <c r="E50" i="27"/>
  <c r="I49" i="27"/>
  <c r="G49" i="27"/>
  <c r="G54" i="27" s="1"/>
  <c r="E49" i="27"/>
  <c r="I48" i="27"/>
  <c r="I54" i="27" s="1"/>
  <c r="G48" i="27"/>
  <c r="E48" i="27"/>
  <c r="H47" i="27"/>
  <c r="H44" i="27"/>
  <c r="I44" i="27" s="1"/>
  <c r="F44" i="27"/>
  <c r="G44" i="27" s="1"/>
  <c r="D44" i="27"/>
  <c r="E44" i="27" s="1"/>
  <c r="I43" i="27"/>
  <c r="G43" i="27"/>
  <c r="E43" i="27"/>
  <c r="I42" i="27"/>
  <c r="G42" i="27"/>
  <c r="E42" i="27"/>
  <c r="I41" i="27"/>
  <c r="G41" i="27"/>
  <c r="E41" i="27"/>
  <c r="I40" i="27"/>
  <c r="I45" i="27" s="1"/>
  <c r="G40" i="27"/>
  <c r="E40" i="27"/>
  <c r="E45" i="27" s="1"/>
  <c r="I39" i="27"/>
  <c r="G39" i="27"/>
  <c r="E39" i="27"/>
  <c r="I47" i="27"/>
  <c r="G47" i="27"/>
  <c r="I34" i="27"/>
  <c r="H34" i="27"/>
  <c r="G34" i="27"/>
  <c r="F34" i="27"/>
  <c r="E34" i="27"/>
  <c r="D34" i="27"/>
  <c r="I33" i="27"/>
  <c r="G33" i="27"/>
  <c r="E33" i="27"/>
  <c r="I32" i="27"/>
  <c r="G32" i="27"/>
  <c r="E32" i="27"/>
  <c r="I31" i="27"/>
  <c r="G31" i="27"/>
  <c r="E31" i="27"/>
  <c r="I30" i="27"/>
  <c r="G30" i="27"/>
  <c r="G35" i="27" s="1"/>
  <c r="E30" i="27"/>
  <c r="I29" i="27"/>
  <c r="I35" i="27" s="1"/>
  <c r="G29" i="27"/>
  <c r="E29" i="27"/>
  <c r="E35" i="27" s="1"/>
  <c r="H24" i="27"/>
  <c r="I24" i="27" s="1"/>
  <c r="F24" i="27"/>
  <c r="G24" i="27" s="1"/>
  <c r="D24" i="27"/>
  <c r="E24" i="27" s="1"/>
  <c r="I23" i="27"/>
  <c r="G23" i="27"/>
  <c r="E23" i="27"/>
  <c r="I22" i="27"/>
  <c r="G22" i="27"/>
  <c r="E22" i="27"/>
  <c r="I21" i="27"/>
  <c r="G21" i="27"/>
  <c r="E21" i="27"/>
  <c r="I20" i="27"/>
  <c r="I25" i="27" s="1"/>
  <c r="G20" i="27"/>
  <c r="E20" i="27"/>
  <c r="E25" i="27" s="1"/>
  <c r="I19" i="27"/>
  <c r="G19" i="27"/>
  <c r="E19" i="27"/>
  <c r="H12" i="27"/>
  <c r="D12" i="27"/>
  <c r="H11" i="27"/>
  <c r="D11" i="27"/>
  <c r="H9" i="27"/>
  <c r="H8" i="27"/>
  <c r="D8" i="27"/>
  <c r="BC36" i="26"/>
  <c r="BB36" i="26"/>
  <c r="BA36" i="26"/>
  <c r="AZ36" i="26"/>
  <c r="AY36" i="26"/>
  <c r="AX36" i="26"/>
  <c r="AW36" i="26"/>
  <c r="AV36" i="26"/>
  <c r="AU36" i="26"/>
  <c r="AT36" i="26"/>
  <c r="AS36" i="26"/>
  <c r="AR36" i="26"/>
  <c r="AQ36" i="26"/>
  <c r="AP36" i="26"/>
  <c r="AO36" i="26"/>
  <c r="AN36" i="26"/>
  <c r="AM36" i="26"/>
  <c r="AL36" i="26"/>
  <c r="AK36" i="26"/>
  <c r="AJ36" i="26"/>
  <c r="AI36" i="26"/>
  <c r="AH36" i="26"/>
  <c r="AG36" i="26"/>
  <c r="AF36" i="26"/>
  <c r="AE36" i="26"/>
  <c r="AD36" i="26"/>
  <c r="AC36" i="26"/>
  <c r="AB36" i="26"/>
  <c r="AA36" i="26"/>
  <c r="Z36" i="26"/>
  <c r="Y36" i="26"/>
  <c r="X36" i="26"/>
  <c r="W36" i="26"/>
  <c r="V36" i="26"/>
  <c r="U36" i="26"/>
  <c r="T36" i="26"/>
  <c r="S36" i="26"/>
  <c r="P36" i="26"/>
  <c r="N36" i="26"/>
  <c r="L36" i="26"/>
  <c r="I36" i="26"/>
  <c r="G36" i="26"/>
  <c r="F36" i="26"/>
  <c r="E36" i="26"/>
  <c r="D36" i="26"/>
  <c r="R35" i="26"/>
  <c r="Q35" i="26"/>
  <c r="O35" i="26"/>
  <c r="K35" i="26"/>
  <c r="M35" i="26" s="1"/>
  <c r="R34" i="26"/>
  <c r="Q34" i="26"/>
  <c r="O34" i="26"/>
  <c r="K34" i="26"/>
  <c r="M34" i="26" s="1"/>
  <c r="R33" i="26"/>
  <c r="Q33" i="26"/>
  <c r="O33" i="26"/>
  <c r="K33" i="26"/>
  <c r="M33" i="26" s="1"/>
  <c r="Q36" i="26"/>
  <c r="O36" i="26"/>
  <c r="V24" i="26"/>
  <c r="Y24" i="26" s="1"/>
  <c r="AB24" i="26" s="1"/>
  <c r="AE24" i="26" s="1"/>
  <c r="AH24" i="26" s="1"/>
  <c r="AK24" i="26" s="1"/>
  <c r="AN24" i="26" s="1"/>
  <c r="AQ24" i="26" s="1"/>
  <c r="AT24" i="26" s="1"/>
  <c r="AW24" i="26" s="1"/>
  <c r="AZ24" i="26" s="1"/>
  <c r="W13" i="26"/>
  <c r="S13" i="26"/>
  <c r="O13" i="26"/>
  <c r="K13" i="26"/>
  <c r="H13" i="26"/>
  <c r="G13" i="26"/>
  <c r="F13" i="26"/>
  <c r="E13" i="26"/>
  <c r="AD7" i="25"/>
  <c r="AC7" i="25"/>
  <c r="AB7" i="25"/>
  <c r="AA7" i="25"/>
  <c r="Z7" i="25"/>
  <c r="Y7" i="25"/>
  <c r="X7" i="25"/>
  <c r="W7" i="25"/>
  <c r="V7" i="25"/>
  <c r="U7" i="25"/>
  <c r="T7" i="25"/>
  <c r="S7" i="25"/>
  <c r="R7" i="25"/>
  <c r="Q7" i="25"/>
  <c r="P7" i="25"/>
  <c r="O7" i="25"/>
  <c r="N7" i="25"/>
  <c r="M7" i="25"/>
  <c r="L7" i="25"/>
  <c r="K7" i="25"/>
  <c r="J7" i="25"/>
  <c r="I7" i="25"/>
  <c r="H7" i="25"/>
  <c r="G7" i="25"/>
  <c r="D7" i="25"/>
  <c r="F6" i="25"/>
  <c r="E6" i="25"/>
  <c r="F5" i="25"/>
  <c r="E5" i="25"/>
  <c r="G3" i="25"/>
  <c r="I3" i="25" s="1"/>
  <c r="K3" i="25" s="1"/>
  <c r="M3" i="25" s="1"/>
  <c r="O3" i="25" s="1"/>
  <c r="Q3" i="25" s="1"/>
  <c r="S3" i="25" s="1"/>
  <c r="U3" i="25" s="1"/>
  <c r="W3" i="25" s="1"/>
  <c r="Y3" i="25" s="1"/>
  <c r="AA3" i="25" s="1"/>
  <c r="AC3" i="25" s="1"/>
  <c r="U52" i="24"/>
  <c r="T52" i="24"/>
  <c r="S52" i="24"/>
  <c r="R52" i="24"/>
  <c r="Q52" i="24"/>
  <c r="P52" i="24"/>
  <c r="O52" i="24"/>
  <c r="N52" i="24"/>
  <c r="M52" i="24"/>
  <c r="L52" i="24"/>
  <c r="K52" i="24"/>
  <c r="J52" i="24"/>
  <c r="I51" i="24"/>
  <c r="H51" i="24"/>
  <c r="I35" i="24"/>
  <c r="H35" i="24"/>
  <c r="I34" i="24"/>
  <c r="H34" i="24"/>
  <c r="I33" i="24"/>
  <c r="H33" i="24"/>
  <c r="I32" i="24"/>
  <c r="H32" i="24"/>
  <c r="I31" i="24"/>
  <c r="H31" i="24"/>
  <c r="I30" i="24"/>
  <c r="H30" i="24"/>
  <c r="I29" i="24"/>
  <c r="H29" i="24"/>
  <c r="I28" i="24"/>
  <c r="H28" i="24"/>
  <c r="I27" i="24"/>
  <c r="H27" i="24"/>
  <c r="I26" i="24"/>
  <c r="H26" i="24"/>
  <c r="I25" i="24"/>
  <c r="H25" i="24"/>
  <c r="I24" i="24"/>
  <c r="H24" i="24"/>
  <c r="I23" i="24"/>
  <c r="H23" i="24"/>
  <c r="I22" i="24"/>
  <c r="H22" i="24"/>
  <c r="I21" i="24"/>
  <c r="H21" i="24"/>
  <c r="I20" i="24"/>
  <c r="H20" i="24"/>
  <c r="I19" i="24"/>
  <c r="H19" i="24"/>
  <c r="I18" i="24"/>
  <c r="H18" i="24"/>
  <c r="I17" i="24"/>
  <c r="H17" i="24"/>
  <c r="I16" i="24"/>
  <c r="H16" i="24"/>
  <c r="J14" i="24"/>
  <c r="L14" i="24" s="1"/>
  <c r="N14" i="24" s="1"/>
  <c r="P14" i="24" s="1"/>
  <c r="R14" i="24" s="1"/>
  <c r="T14" i="24" s="1"/>
  <c r="AH11" i="24"/>
  <c r="AG11" i="24"/>
  <c r="AF11" i="24"/>
  <c r="AE11" i="24"/>
  <c r="AD11" i="24"/>
  <c r="AC11" i="24"/>
  <c r="AB11" i="24"/>
  <c r="AA11" i="24"/>
  <c r="Z11" i="24"/>
  <c r="Y11" i="24"/>
  <c r="X11" i="24"/>
  <c r="W11" i="24"/>
  <c r="V11" i="24"/>
  <c r="U11" i="24"/>
  <c r="T11" i="24"/>
  <c r="S11" i="24"/>
  <c r="R11" i="24"/>
  <c r="Q11" i="24"/>
  <c r="P11" i="24"/>
  <c r="O11" i="24"/>
  <c r="N11" i="24"/>
  <c r="M11" i="24"/>
  <c r="L11" i="24"/>
  <c r="K11" i="24"/>
  <c r="J11" i="24"/>
  <c r="E11" i="24"/>
  <c r="D11" i="24"/>
  <c r="I10" i="24"/>
  <c r="I11" i="24" s="1"/>
  <c r="H10" i="24"/>
  <c r="H11" i="24" s="1"/>
  <c r="L3" i="24"/>
  <c r="N3" i="24" s="1"/>
  <c r="P3" i="24" s="1"/>
  <c r="R3" i="24" s="1"/>
  <c r="T3" i="24" s="1"/>
  <c r="V3" i="24" s="1"/>
  <c r="X3" i="24" s="1"/>
  <c r="Z3" i="24" s="1"/>
  <c r="AB3" i="24" s="1"/>
  <c r="AD3" i="24" s="1"/>
  <c r="AF3" i="24" s="1"/>
  <c r="V35" i="23"/>
  <c r="V37" i="23" s="1"/>
  <c r="V38" i="23" s="1"/>
  <c r="U35" i="23"/>
  <c r="T35" i="23"/>
  <c r="S35" i="23"/>
  <c r="R35" i="23"/>
  <c r="V34" i="23"/>
  <c r="U34" i="23"/>
  <c r="T34" i="23"/>
  <c r="S34" i="23"/>
  <c r="V33" i="23"/>
  <c r="U33" i="23"/>
  <c r="T33" i="23"/>
  <c r="S33" i="23"/>
  <c r="V32" i="23"/>
  <c r="V31" i="23"/>
  <c r="R31" i="23"/>
  <c r="R53" i="23" s="1"/>
  <c r="V30" i="23"/>
  <c r="R28" i="23"/>
  <c r="V27" i="23"/>
  <c r="U27" i="23"/>
  <c r="T27" i="23"/>
  <c r="S27" i="23"/>
  <c r="R27" i="23"/>
  <c r="R34" i="23" s="1"/>
  <c r="JC26" i="23"/>
  <c r="V26" i="23"/>
  <c r="U26" i="23"/>
  <c r="T26" i="23"/>
  <c r="S26" i="23"/>
  <c r="JC25" i="23"/>
  <c r="IZ25" i="23"/>
  <c r="V25" i="23"/>
  <c r="U25" i="23"/>
  <c r="T25" i="23"/>
  <c r="S25" i="23"/>
  <c r="R25" i="23"/>
  <c r="R32" i="23" s="1"/>
  <c r="JE24" i="23"/>
  <c r="JE27" i="23" s="1"/>
  <c r="JE30" i="23" s="1"/>
  <c r="JC24" i="23"/>
  <c r="IZ24" i="23"/>
  <c r="V24" i="23"/>
  <c r="V53" i="23" s="1"/>
  <c r="U24" i="23"/>
  <c r="U53" i="23" s="1"/>
  <c r="T24" i="23"/>
  <c r="T53" i="23" s="1"/>
  <c r="S24" i="23"/>
  <c r="S53" i="23" s="1"/>
  <c r="R24" i="23"/>
  <c r="IZ23" i="23"/>
  <c r="V23" i="23"/>
  <c r="V52" i="23" s="1"/>
  <c r="V18" i="23"/>
  <c r="U18" i="23"/>
  <c r="U23" i="23" s="1"/>
  <c r="T18" i="23"/>
  <c r="T23" i="23" s="1"/>
  <c r="S18" i="23"/>
  <c r="S23" i="23" s="1"/>
  <c r="R18" i="23"/>
  <c r="R23" i="23" s="1"/>
  <c r="R52" i="23" s="1"/>
  <c r="V17" i="23"/>
  <c r="U17" i="23"/>
  <c r="T17" i="23"/>
  <c r="S17" i="23"/>
  <c r="R17" i="23"/>
  <c r="N17" i="23"/>
  <c r="M17" i="23"/>
  <c r="L17" i="23"/>
  <c r="K17" i="23"/>
  <c r="J17" i="23"/>
  <c r="F17" i="23"/>
  <c r="E17" i="23"/>
  <c r="D17" i="23"/>
  <c r="D18" i="23" s="1"/>
  <c r="C17" i="23"/>
  <c r="B17" i="23"/>
  <c r="A16" i="23"/>
  <c r="Q16" i="23" s="1"/>
  <c r="E3" i="17"/>
  <c r="C21" i="17"/>
  <c r="B19" i="17"/>
  <c r="R55" i="23" l="1"/>
  <c r="C18" i="23"/>
  <c r="E7" i="25"/>
  <c r="I16" i="23"/>
  <c r="A15" i="23"/>
  <c r="Q15" i="23" s="1"/>
  <c r="R40" i="23"/>
  <c r="F7" i="25"/>
  <c r="R36" i="26"/>
  <c r="H52" i="24"/>
  <c r="I52" i="24"/>
  <c r="E18" i="23"/>
  <c r="B18" i="23"/>
  <c r="F18" i="23"/>
  <c r="M36" i="26"/>
  <c r="G45" i="27"/>
  <c r="G25" i="27"/>
  <c r="G45" i="30"/>
  <c r="S31" i="23"/>
  <c r="S52" i="23"/>
  <c r="S30" i="23"/>
  <c r="T52" i="23"/>
  <c r="T30" i="23"/>
  <c r="T37" i="23" s="1"/>
  <c r="T38" i="23" s="1"/>
  <c r="T31" i="23"/>
  <c r="T32" i="23" s="1"/>
  <c r="U52" i="23"/>
  <c r="U30" i="23"/>
  <c r="U31" i="23"/>
  <c r="U32" i="23" s="1"/>
  <c r="S55" i="23"/>
  <c r="R30" i="23"/>
  <c r="R37" i="23" s="1"/>
  <c r="R38" i="23" s="1"/>
  <c r="T55" i="23"/>
  <c r="U36" i="23"/>
  <c r="U55" i="23"/>
  <c r="R36" i="23"/>
  <c r="V36" i="23"/>
  <c r="V55" i="23"/>
  <c r="B21" i="4"/>
  <c r="B5" i="1"/>
  <c r="T36" i="23" l="1"/>
  <c r="R58" i="23"/>
  <c r="I15" i="23"/>
  <c r="A14" i="23"/>
  <c r="I14" i="23" s="1"/>
  <c r="R45" i="23"/>
  <c r="B19" i="23"/>
  <c r="R44" i="23"/>
  <c r="U37" i="23"/>
  <c r="U38" i="23" s="1"/>
  <c r="R59" i="23"/>
  <c r="R60" i="23"/>
  <c r="S32" i="23"/>
  <c r="R61" i="23"/>
  <c r="F51" i="8"/>
  <c r="Q14" i="23" l="1"/>
  <c r="A13" i="23"/>
  <c r="I13" i="23" s="1"/>
  <c r="S36" i="23"/>
  <c r="S37" i="23"/>
  <c r="S38" i="23" s="1"/>
  <c r="S40" i="23"/>
  <c r="R43" i="23" s="1"/>
  <c r="B28" i="4"/>
  <c r="Q13" i="23" l="1"/>
  <c r="A12" i="23"/>
  <c r="Q12" i="23" s="1"/>
  <c r="R42" i="23"/>
  <c r="R41" i="23"/>
  <c r="A17" i="9"/>
  <c r="A16" i="9" s="1"/>
  <c r="A15" i="9" s="1"/>
  <c r="A14" i="9" s="1"/>
  <c r="A13" i="9" s="1"/>
  <c r="A12" i="9" s="1"/>
  <c r="A11" i="9" s="1"/>
  <c r="A10" i="9" s="1"/>
  <c r="A9" i="9" s="1"/>
  <c r="A8" i="9" s="1"/>
  <c r="A7" i="9" s="1"/>
  <c r="F36" i="8"/>
  <c r="F35" i="8"/>
  <c r="A11" i="23" l="1"/>
  <c r="A10" i="23" s="1"/>
  <c r="I12" i="23"/>
  <c r="F49" i="8"/>
  <c r="I11" i="23" l="1"/>
  <c r="Q11" i="23"/>
  <c r="Q10" i="23"/>
  <c r="I10" i="23"/>
  <c r="A9" i="23"/>
  <c r="B22" i="16"/>
  <c r="Q9" i="23" l="1"/>
  <c r="I9" i="23"/>
  <c r="A8" i="23"/>
  <c r="H82" i="16"/>
  <c r="F82" i="16"/>
  <c r="H81" i="16"/>
  <c r="F81" i="16"/>
  <c r="H64" i="16"/>
  <c r="F64" i="16"/>
  <c r="D64" i="16"/>
  <c r="B64" i="16"/>
  <c r="H63" i="16"/>
  <c r="F63" i="16"/>
  <c r="D63" i="16"/>
  <c r="B63" i="16"/>
  <c r="H62" i="16"/>
  <c r="H61" i="16" s="1"/>
  <c r="H99" i="16" s="1"/>
  <c r="F62" i="16"/>
  <c r="D62" i="16"/>
  <c r="B62" i="16"/>
  <c r="H60" i="16"/>
  <c r="F60" i="16"/>
  <c r="D60" i="16"/>
  <c r="B60" i="16"/>
  <c r="H59" i="16"/>
  <c r="F59" i="16"/>
  <c r="D59" i="16"/>
  <c r="B59" i="16"/>
  <c r="H58" i="16"/>
  <c r="F58" i="16"/>
  <c r="D58" i="16"/>
  <c r="B58" i="16"/>
  <c r="H56" i="16"/>
  <c r="F56" i="16"/>
  <c r="D56" i="16"/>
  <c r="B56" i="16"/>
  <c r="H55" i="16"/>
  <c r="F55" i="16"/>
  <c r="D55" i="16"/>
  <c r="B55" i="16"/>
  <c r="H53" i="16"/>
  <c r="F53" i="16"/>
  <c r="D53" i="16"/>
  <c r="B53" i="16"/>
  <c r="H52" i="16"/>
  <c r="F52" i="16"/>
  <c r="D52" i="16"/>
  <c r="B52" i="16"/>
  <c r="H51" i="16"/>
  <c r="F51" i="16"/>
  <c r="D51" i="16"/>
  <c r="B51" i="16"/>
  <c r="B50" i="16" s="1"/>
  <c r="H49" i="16"/>
  <c r="F49" i="16"/>
  <c r="D49" i="16"/>
  <c r="B49" i="16"/>
  <c r="H46" i="16"/>
  <c r="F46" i="16"/>
  <c r="D46" i="16"/>
  <c r="B46" i="16"/>
  <c r="H45" i="16"/>
  <c r="H44" i="16" s="1"/>
  <c r="H100" i="16" s="1"/>
  <c r="F45" i="16"/>
  <c r="D45" i="16"/>
  <c r="B45" i="16"/>
  <c r="H43" i="16"/>
  <c r="F43" i="16"/>
  <c r="D43" i="16"/>
  <c r="B43" i="16"/>
  <c r="H42" i="16"/>
  <c r="F42" i="16"/>
  <c r="D42" i="16"/>
  <c r="B42" i="16"/>
  <c r="H40" i="16"/>
  <c r="F40" i="16"/>
  <c r="D40" i="16"/>
  <c r="B40" i="16"/>
  <c r="H39" i="16"/>
  <c r="F39" i="16"/>
  <c r="D39" i="16"/>
  <c r="B39" i="16"/>
  <c r="H37" i="16"/>
  <c r="F37" i="16"/>
  <c r="D37" i="16"/>
  <c r="B37" i="16"/>
  <c r="H35" i="16"/>
  <c r="F35" i="16"/>
  <c r="D35" i="16"/>
  <c r="B35" i="16"/>
  <c r="H34" i="16"/>
  <c r="F34" i="16"/>
  <c r="D34" i="16"/>
  <c r="D36" i="16" s="1"/>
  <c r="B34" i="16"/>
  <c r="H28" i="16"/>
  <c r="F28" i="16"/>
  <c r="D28" i="16"/>
  <c r="C7" i="8" s="1"/>
  <c r="B28" i="16"/>
  <c r="B7" i="8" s="1"/>
  <c r="H27" i="16"/>
  <c r="F27" i="16"/>
  <c r="D27" i="16"/>
  <c r="C6" i="8" s="1"/>
  <c r="B27" i="16"/>
  <c r="B6" i="8" s="1"/>
  <c r="H24" i="16"/>
  <c r="F24" i="16"/>
  <c r="D24" i="16"/>
  <c r="C28" i="8" s="1"/>
  <c r="B24" i="16"/>
  <c r="B28" i="8" s="1"/>
  <c r="H22" i="16"/>
  <c r="F22" i="16"/>
  <c r="D22" i="16"/>
  <c r="H21" i="16"/>
  <c r="F21" i="16"/>
  <c r="D21" i="16"/>
  <c r="B21" i="16"/>
  <c r="H20" i="16"/>
  <c r="F20" i="16"/>
  <c r="D20" i="16"/>
  <c r="B20" i="16"/>
  <c r="H19" i="16"/>
  <c r="F19" i="16"/>
  <c r="D19" i="16"/>
  <c r="B19" i="16"/>
  <c r="H18" i="16"/>
  <c r="F18" i="16"/>
  <c r="D18" i="16"/>
  <c r="C8" i="8" s="1"/>
  <c r="B18" i="16"/>
  <c r="B8" i="8" s="1"/>
  <c r="H17" i="16"/>
  <c r="F17" i="16"/>
  <c r="D17" i="16"/>
  <c r="C5" i="8" s="1"/>
  <c r="B17" i="16"/>
  <c r="B5" i="8" s="1"/>
  <c r="H15" i="16"/>
  <c r="F15" i="16"/>
  <c r="D15" i="16"/>
  <c r="B15" i="16"/>
  <c r="H14" i="16"/>
  <c r="F14" i="16"/>
  <c r="D14" i="16"/>
  <c r="B14" i="16"/>
  <c r="H12" i="16"/>
  <c r="F12" i="16"/>
  <c r="D12" i="16"/>
  <c r="B12" i="16"/>
  <c r="H11" i="16"/>
  <c r="F11" i="16"/>
  <c r="D11" i="16"/>
  <c r="B11" i="16"/>
  <c r="H10" i="16"/>
  <c r="F10" i="16"/>
  <c r="D10" i="16"/>
  <c r="B10" i="16"/>
  <c r="H7" i="16"/>
  <c r="H94" i="16" s="1"/>
  <c r="F7" i="16"/>
  <c r="D7" i="16"/>
  <c r="B7" i="16"/>
  <c r="H6" i="16"/>
  <c r="F6" i="16"/>
  <c r="D6" i="16"/>
  <c r="B6" i="16"/>
  <c r="H5" i="16"/>
  <c r="F5" i="16"/>
  <c r="D5" i="16"/>
  <c r="B5" i="16"/>
  <c r="H104" i="15"/>
  <c r="F104" i="15"/>
  <c r="D104" i="15"/>
  <c r="B104" i="15"/>
  <c r="H98" i="15"/>
  <c r="F98" i="15"/>
  <c r="D98" i="15"/>
  <c r="B98" i="15"/>
  <c r="H94" i="15"/>
  <c r="F94" i="15"/>
  <c r="D94" i="15"/>
  <c r="B94" i="15"/>
  <c r="H93" i="15"/>
  <c r="F93" i="15"/>
  <c r="D93" i="15"/>
  <c r="B93" i="15"/>
  <c r="H92" i="15"/>
  <c r="F92" i="15"/>
  <c r="D92" i="15"/>
  <c r="B92" i="15"/>
  <c r="H91" i="15"/>
  <c r="F91" i="15"/>
  <c r="D91" i="15"/>
  <c r="B91" i="15"/>
  <c r="H90" i="15"/>
  <c r="F90" i="15"/>
  <c r="D90" i="15"/>
  <c r="B90" i="15"/>
  <c r="H89" i="15"/>
  <c r="F89" i="15"/>
  <c r="D89" i="15"/>
  <c r="B89" i="15"/>
  <c r="H88" i="15"/>
  <c r="F88" i="15"/>
  <c r="D88" i="15"/>
  <c r="B88" i="15"/>
  <c r="H82" i="15"/>
  <c r="F82" i="15"/>
  <c r="H81" i="15"/>
  <c r="F81" i="15"/>
  <c r="D81" i="15"/>
  <c r="B81" i="15"/>
  <c r="H71" i="15"/>
  <c r="F71" i="15"/>
  <c r="D71" i="15"/>
  <c r="B71" i="15"/>
  <c r="H70" i="15"/>
  <c r="F70" i="15"/>
  <c r="D70" i="15"/>
  <c r="B70" i="15"/>
  <c r="G64" i="15"/>
  <c r="E64" i="15"/>
  <c r="C64" i="15"/>
  <c r="G63" i="15"/>
  <c r="E63" i="15"/>
  <c r="C63" i="15"/>
  <c r="G62" i="15"/>
  <c r="E62" i="15"/>
  <c r="C62" i="15"/>
  <c r="H61" i="15"/>
  <c r="H99" i="15" s="1"/>
  <c r="F61" i="15"/>
  <c r="D61" i="15"/>
  <c r="B61" i="15"/>
  <c r="G60" i="15"/>
  <c r="E60" i="15"/>
  <c r="C60" i="15"/>
  <c r="G59" i="15"/>
  <c r="E59" i="15"/>
  <c r="C59" i="15"/>
  <c r="G58" i="15"/>
  <c r="E58" i="15"/>
  <c r="C58" i="15"/>
  <c r="H57" i="15"/>
  <c r="H97" i="15" s="1"/>
  <c r="F57" i="15"/>
  <c r="F69" i="15" s="1"/>
  <c r="D57" i="15"/>
  <c r="D69" i="15" s="1"/>
  <c r="B57" i="15"/>
  <c r="B69" i="15" s="1"/>
  <c r="G56" i="15"/>
  <c r="E56" i="15"/>
  <c r="C56" i="15"/>
  <c r="G55" i="15"/>
  <c r="E55" i="15"/>
  <c r="C55" i="15"/>
  <c r="G53" i="15"/>
  <c r="E53" i="15"/>
  <c r="C53" i="15"/>
  <c r="G52" i="15"/>
  <c r="E52" i="15"/>
  <c r="C52" i="15"/>
  <c r="G51" i="15"/>
  <c r="E51" i="15"/>
  <c r="C51" i="15"/>
  <c r="H50" i="15"/>
  <c r="F50" i="15"/>
  <c r="D50" i="15"/>
  <c r="B50" i="15"/>
  <c r="G49" i="15"/>
  <c r="E49" i="15"/>
  <c r="C49" i="15"/>
  <c r="G46" i="15"/>
  <c r="E46" i="15"/>
  <c r="C46" i="15"/>
  <c r="G45" i="15"/>
  <c r="E45" i="15"/>
  <c r="C45" i="15"/>
  <c r="H44" i="15"/>
  <c r="H100" i="15" s="1"/>
  <c r="F44" i="15"/>
  <c r="D44" i="15"/>
  <c r="B44" i="15"/>
  <c r="G43" i="15"/>
  <c r="E43" i="15"/>
  <c r="C43" i="15"/>
  <c r="G42" i="15"/>
  <c r="E42" i="15"/>
  <c r="C42" i="15"/>
  <c r="H41" i="15"/>
  <c r="F41" i="15"/>
  <c r="D41" i="15"/>
  <c r="D47" i="15" s="1"/>
  <c r="B41" i="15"/>
  <c r="G40" i="15"/>
  <c r="E40" i="15"/>
  <c r="C40" i="15"/>
  <c r="G39" i="15"/>
  <c r="E39" i="15"/>
  <c r="C39" i="15"/>
  <c r="H38" i="15"/>
  <c r="F38" i="15"/>
  <c r="D38" i="15"/>
  <c r="B38" i="15"/>
  <c r="G37" i="15"/>
  <c r="E37" i="15"/>
  <c r="C37" i="15"/>
  <c r="H36" i="15"/>
  <c r="H74" i="15" s="1"/>
  <c r="F36" i="15"/>
  <c r="F74" i="15" s="1"/>
  <c r="D36" i="15"/>
  <c r="B36" i="15"/>
  <c r="G35" i="15"/>
  <c r="E35" i="15"/>
  <c r="C35" i="15"/>
  <c r="G34" i="15"/>
  <c r="E34" i="15"/>
  <c r="C34" i="15"/>
  <c r="G33" i="15"/>
  <c r="E33" i="15"/>
  <c r="C33" i="15"/>
  <c r="F32" i="15"/>
  <c r="D32" i="15"/>
  <c r="B32" i="15"/>
  <c r="I28" i="15"/>
  <c r="G28" i="15"/>
  <c r="E28" i="15"/>
  <c r="C28" i="15"/>
  <c r="I27" i="15"/>
  <c r="G27" i="15"/>
  <c r="E27" i="15"/>
  <c r="C27" i="15"/>
  <c r="I24" i="15"/>
  <c r="G24" i="15"/>
  <c r="E24" i="15"/>
  <c r="C24" i="15"/>
  <c r="I22" i="15"/>
  <c r="G22" i="15"/>
  <c r="E22" i="15"/>
  <c r="C22" i="15"/>
  <c r="I21" i="15"/>
  <c r="G21" i="15"/>
  <c r="E21" i="15"/>
  <c r="C21" i="15"/>
  <c r="I20" i="15"/>
  <c r="G20" i="15"/>
  <c r="E20" i="15"/>
  <c r="C20" i="15"/>
  <c r="I19" i="15"/>
  <c r="G19" i="15"/>
  <c r="E19" i="15"/>
  <c r="C19" i="15"/>
  <c r="I18" i="15"/>
  <c r="G18" i="15"/>
  <c r="E18" i="15"/>
  <c r="C18" i="15"/>
  <c r="I17" i="15"/>
  <c r="G17" i="15"/>
  <c r="E17" i="15"/>
  <c r="C17" i="15"/>
  <c r="I15" i="15"/>
  <c r="G15" i="15"/>
  <c r="E15" i="15"/>
  <c r="C15" i="15"/>
  <c r="I14" i="15"/>
  <c r="G14" i="15"/>
  <c r="E14" i="15"/>
  <c r="C14" i="15"/>
  <c r="I12" i="15"/>
  <c r="G12" i="15"/>
  <c r="E12" i="15"/>
  <c r="C12" i="15"/>
  <c r="I11" i="15"/>
  <c r="G11" i="15"/>
  <c r="E11" i="15"/>
  <c r="C11" i="15"/>
  <c r="I10" i="15"/>
  <c r="G10" i="15"/>
  <c r="E10" i="15"/>
  <c r="C10" i="15"/>
  <c r="H8" i="15"/>
  <c r="H13" i="15" s="1"/>
  <c r="H78" i="15" s="1"/>
  <c r="F8" i="15"/>
  <c r="F13" i="15" s="1"/>
  <c r="F78" i="15" s="1"/>
  <c r="D8" i="15"/>
  <c r="B8" i="15"/>
  <c r="B13" i="15" s="1"/>
  <c r="G7" i="15"/>
  <c r="E7" i="15"/>
  <c r="C7" i="15"/>
  <c r="G6" i="15"/>
  <c r="E6" i="15"/>
  <c r="C6" i="15"/>
  <c r="G5" i="15"/>
  <c r="E5" i="15"/>
  <c r="C5" i="15"/>
  <c r="H104" i="14"/>
  <c r="F104" i="14"/>
  <c r="D104" i="14"/>
  <c r="B104" i="14"/>
  <c r="H98" i="14"/>
  <c r="F98" i="14"/>
  <c r="D98" i="14"/>
  <c r="B98" i="14"/>
  <c r="H94" i="14"/>
  <c r="F94" i="14"/>
  <c r="D94" i="14"/>
  <c r="B94" i="14"/>
  <c r="H93" i="14"/>
  <c r="F93" i="14"/>
  <c r="D93" i="14"/>
  <c r="B93" i="14"/>
  <c r="H92" i="14"/>
  <c r="F92" i="14"/>
  <c r="D92" i="14"/>
  <c r="B92" i="14"/>
  <c r="H91" i="14"/>
  <c r="F91" i="14"/>
  <c r="D91" i="14"/>
  <c r="B91" i="14"/>
  <c r="H90" i="14"/>
  <c r="F90" i="14"/>
  <c r="D90" i="14"/>
  <c r="B90" i="14"/>
  <c r="H89" i="14"/>
  <c r="F89" i="14"/>
  <c r="D89" i="14"/>
  <c r="B89" i="14"/>
  <c r="H88" i="14"/>
  <c r="F88" i="14"/>
  <c r="D88" i="14"/>
  <c r="B88" i="14"/>
  <c r="H82" i="14"/>
  <c r="F82" i="14"/>
  <c r="H81" i="14"/>
  <c r="F81" i="14"/>
  <c r="D81" i="14"/>
  <c r="B81" i="14"/>
  <c r="H71" i="14"/>
  <c r="F71" i="14"/>
  <c r="D71" i="14"/>
  <c r="B71" i="14"/>
  <c r="H70" i="14"/>
  <c r="F70" i="14"/>
  <c r="D70" i="14"/>
  <c r="B70" i="14"/>
  <c r="G64" i="14"/>
  <c r="E64" i="14"/>
  <c r="C64" i="14"/>
  <c r="G63" i="14"/>
  <c r="E63" i="14"/>
  <c r="C63" i="14"/>
  <c r="G62" i="14"/>
  <c r="E62" i="14"/>
  <c r="C62" i="14"/>
  <c r="H61" i="14"/>
  <c r="H99" i="14" s="1"/>
  <c r="F61" i="14"/>
  <c r="F99" i="14" s="1"/>
  <c r="D61" i="14"/>
  <c r="B61" i="14"/>
  <c r="G60" i="14"/>
  <c r="E60" i="14"/>
  <c r="C60" i="14"/>
  <c r="G59" i="14"/>
  <c r="E59" i="14"/>
  <c r="C59" i="14"/>
  <c r="G58" i="14"/>
  <c r="E58" i="14"/>
  <c r="C58" i="14"/>
  <c r="H57" i="14"/>
  <c r="H97" i="14" s="1"/>
  <c r="F57" i="14"/>
  <c r="F97" i="14" s="1"/>
  <c r="D57" i="14"/>
  <c r="D69" i="14" s="1"/>
  <c r="B57" i="14"/>
  <c r="B69" i="14" s="1"/>
  <c r="G56" i="14"/>
  <c r="E56" i="14"/>
  <c r="C56" i="14"/>
  <c r="G55" i="14"/>
  <c r="E55" i="14"/>
  <c r="C55" i="14"/>
  <c r="G53" i="14"/>
  <c r="E53" i="14"/>
  <c r="C53" i="14"/>
  <c r="G52" i="14"/>
  <c r="E52" i="14"/>
  <c r="C52" i="14"/>
  <c r="G51" i="14"/>
  <c r="E51" i="14"/>
  <c r="C51" i="14"/>
  <c r="H50" i="14"/>
  <c r="F50" i="14"/>
  <c r="D50" i="14"/>
  <c r="B50" i="14"/>
  <c r="G49" i="14"/>
  <c r="E49" i="14"/>
  <c r="C49" i="14"/>
  <c r="G46" i="14"/>
  <c r="E46" i="14"/>
  <c r="C46" i="14"/>
  <c r="G45" i="14"/>
  <c r="E45" i="14"/>
  <c r="C45" i="14"/>
  <c r="H44" i="14"/>
  <c r="H100" i="14" s="1"/>
  <c r="F44" i="14"/>
  <c r="D44" i="14"/>
  <c r="B44" i="14"/>
  <c r="G43" i="14"/>
  <c r="E43" i="14"/>
  <c r="C43" i="14"/>
  <c r="G42" i="14"/>
  <c r="E42" i="14"/>
  <c r="C42" i="14"/>
  <c r="H41" i="14"/>
  <c r="F41" i="14"/>
  <c r="D41" i="14"/>
  <c r="D47" i="14" s="1"/>
  <c r="B41" i="14"/>
  <c r="G40" i="14"/>
  <c r="E40" i="14"/>
  <c r="C40" i="14"/>
  <c r="G39" i="14"/>
  <c r="E39" i="14"/>
  <c r="C39" i="14"/>
  <c r="H38" i="14"/>
  <c r="F38" i="14"/>
  <c r="D38" i="14"/>
  <c r="B38" i="14"/>
  <c r="G37" i="14"/>
  <c r="E37" i="14"/>
  <c r="C37" i="14"/>
  <c r="H36" i="14"/>
  <c r="H74" i="14" s="1"/>
  <c r="F36" i="14"/>
  <c r="D36" i="14"/>
  <c r="B36" i="14"/>
  <c r="G35" i="14"/>
  <c r="E35" i="14"/>
  <c r="C35" i="14"/>
  <c r="G34" i="14"/>
  <c r="E34" i="14"/>
  <c r="C34" i="14"/>
  <c r="G33" i="14"/>
  <c r="E33" i="14"/>
  <c r="C33" i="14"/>
  <c r="F32" i="14"/>
  <c r="D32" i="14"/>
  <c r="B32" i="14"/>
  <c r="I28" i="14"/>
  <c r="G28" i="14"/>
  <c r="E28" i="14"/>
  <c r="C28" i="14"/>
  <c r="I27" i="14"/>
  <c r="G27" i="14"/>
  <c r="E27" i="14"/>
  <c r="C27" i="14"/>
  <c r="I24" i="14"/>
  <c r="G24" i="14"/>
  <c r="E24" i="14"/>
  <c r="C24" i="14"/>
  <c r="I22" i="14"/>
  <c r="G22" i="14"/>
  <c r="E22" i="14"/>
  <c r="C22" i="14"/>
  <c r="I21" i="14"/>
  <c r="G21" i="14"/>
  <c r="E21" i="14"/>
  <c r="C21" i="14"/>
  <c r="I20" i="14"/>
  <c r="G20" i="14"/>
  <c r="E20" i="14"/>
  <c r="C20" i="14"/>
  <c r="I19" i="14"/>
  <c r="G19" i="14"/>
  <c r="E19" i="14"/>
  <c r="C19" i="14"/>
  <c r="I18" i="14"/>
  <c r="G18" i="14"/>
  <c r="E18" i="14"/>
  <c r="C18" i="14"/>
  <c r="I17" i="14"/>
  <c r="G17" i="14"/>
  <c r="E17" i="14"/>
  <c r="C17" i="14"/>
  <c r="I15" i="14"/>
  <c r="G15" i="14"/>
  <c r="E15" i="14"/>
  <c r="C15" i="14"/>
  <c r="I14" i="14"/>
  <c r="G14" i="14"/>
  <c r="E14" i="14"/>
  <c r="C14" i="14"/>
  <c r="I12" i="14"/>
  <c r="G12" i="14"/>
  <c r="E12" i="14"/>
  <c r="C12" i="14"/>
  <c r="I11" i="14"/>
  <c r="G11" i="14"/>
  <c r="E11" i="14"/>
  <c r="C11" i="14"/>
  <c r="I10" i="14"/>
  <c r="G10" i="14"/>
  <c r="E10" i="14"/>
  <c r="C10" i="14"/>
  <c r="H8" i="14"/>
  <c r="H13" i="14" s="1"/>
  <c r="H78" i="14" s="1"/>
  <c r="F8" i="14"/>
  <c r="F13" i="14" s="1"/>
  <c r="D8" i="14"/>
  <c r="D13" i="14" s="1"/>
  <c r="D78" i="14" s="1"/>
  <c r="B8" i="14"/>
  <c r="B13" i="14" s="1"/>
  <c r="G7" i="14"/>
  <c r="E7" i="14"/>
  <c r="C7" i="14"/>
  <c r="G6" i="14"/>
  <c r="E6" i="14"/>
  <c r="C6" i="14"/>
  <c r="G5" i="14"/>
  <c r="E5" i="14"/>
  <c r="C5" i="14"/>
  <c r="H104" i="13"/>
  <c r="F104" i="13"/>
  <c r="D104" i="13"/>
  <c r="B104" i="13"/>
  <c r="H98" i="13"/>
  <c r="F98" i="13"/>
  <c r="D98" i="13"/>
  <c r="B98" i="13"/>
  <c r="H94" i="13"/>
  <c r="F94" i="13"/>
  <c r="D94" i="13"/>
  <c r="B94" i="13"/>
  <c r="H93" i="13"/>
  <c r="F93" i="13"/>
  <c r="D93" i="13"/>
  <c r="B93" i="13"/>
  <c r="H92" i="13"/>
  <c r="F92" i="13"/>
  <c r="D92" i="13"/>
  <c r="B92" i="13"/>
  <c r="H91" i="13"/>
  <c r="F91" i="13"/>
  <c r="D91" i="13"/>
  <c r="B91" i="13"/>
  <c r="H90" i="13"/>
  <c r="F90" i="13"/>
  <c r="D90" i="13"/>
  <c r="B90" i="13"/>
  <c r="H89" i="13"/>
  <c r="F89" i="13"/>
  <c r="D89" i="13"/>
  <c r="B89" i="13"/>
  <c r="H88" i="13"/>
  <c r="F88" i="13"/>
  <c r="D88" i="13"/>
  <c r="B88" i="13"/>
  <c r="H82" i="13"/>
  <c r="F82" i="13"/>
  <c r="H81" i="13"/>
  <c r="F81" i="13"/>
  <c r="D81" i="13"/>
  <c r="B81" i="13"/>
  <c r="H71" i="13"/>
  <c r="F71" i="13"/>
  <c r="D71" i="13"/>
  <c r="B71" i="13"/>
  <c r="H70" i="13"/>
  <c r="F70" i="13"/>
  <c r="D70" i="13"/>
  <c r="B70" i="13"/>
  <c r="G64" i="13"/>
  <c r="E64" i="13"/>
  <c r="C64" i="13"/>
  <c r="G63" i="13"/>
  <c r="E63" i="13"/>
  <c r="C63" i="13"/>
  <c r="G62" i="13"/>
  <c r="E62" i="13"/>
  <c r="C62" i="13"/>
  <c r="H61" i="13"/>
  <c r="H99" i="13" s="1"/>
  <c r="F61" i="13"/>
  <c r="F99" i="13" s="1"/>
  <c r="D61" i="13"/>
  <c r="B61" i="13"/>
  <c r="G60" i="13"/>
  <c r="E60" i="13"/>
  <c r="C60" i="13"/>
  <c r="G59" i="13"/>
  <c r="E59" i="13"/>
  <c r="C59" i="13"/>
  <c r="G58" i="13"/>
  <c r="E58" i="13"/>
  <c r="C58" i="13"/>
  <c r="H57" i="13"/>
  <c r="H97" i="13" s="1"/>
  <c r="F57" i="13"/>
  <c r="F97" i="13" s="1"/>
  <c r="D57" i="13"/>
  <c r="D69" i="13" s="1"/>
  <c r="B57" i="13"/>
  <c r="B69" i="13" s="1"/>
  <c r="G56" i="13"/>
  <c r="E56" i="13"/>
  <c r="C56" i="13"/>
  <c r="G55" i="13"/>
  <c r="E55" i="13"/>
  <c r="C55" i="13"/>
  <c r="G53" i="13"/>
  <c r="E53" i="13"/>
  <c r="C53" i="13"/>
  <c r="G52" i="13"/>
  <c r="E52" i="13"/>
  <c r="C52" i="13"/>
  <c r="G51" i="13"/>
  <c r="E51" i="13"/>
  <c r="C51" i="13"/>
  <c r="H50" i="13"/>
  <c r="F50" i="13"/>
  <c r="D50" i="13"/>
  <c r="B50" i="13"/>
  <c r="G49" i="13"/>
  <c r="E49" i="13"/>
  <c r="C49" i="13"/>
  <c r="G46" i="13"/>
  <c r="E46" i="13"/>
  <c r="C46" i="13"/>
  <c r="G45" i="13"/>
  <c r="E45" i="13"/>
  <c r="C45" i="13"/>
  <c r="H44" i="13"/>
  <c r="H100" i="13" s="1"/>
  <c r="F44" i="13"/>
  <c r="D44" i="13"/>
  <c r="B44" i="13"/>
  <c r="G43" i="13"/>
  <c r="E43" i="13"/>
  <c r="C43" i="13"/>
  <c r="G42" i="13"/>
  <c r="E42" i="13"/>
  <c r="C42" i="13"/>
  <c r="H41" i="13"/>
  <c r="F41" i="13"/>
  <c r="D41" i="13"/>
  <c r="D47" i="13" s="1"/>
  <c r="B41" i="13"/>
  <c r="B47" i="13" s="1"/>
  <c r="G40" i="13"/>
  <c r="E40" i="13"/>
  <c r="C40" i="13"/>
  <c r="G39" i="13"/>
  <c r="E39" i="13"/>
  <c r="C39" i="13"/>
  <c r="H38" i="13"/>
  <c r="F38" i="13"/>
  <c r="D38" i="13"/>
  <c r="B38" i="13"/>
  <c r="G37" i="13"/>
  <c r="E37" i="13"/>
  <c r="C37" i="13"/>
  <c r="H36" i="13"/>
  <c r="H74" i="13" s="1"/>
  <c r="F36" i="13"/>
  <c r="F74" i="13" s="1"/>
  <c r="D36" i="13"/>
  <c r="B36" i="13"/>
  <c r="G35" i="13"/>
  <c r="E35" i="13"/>
  <c r="C35" i="13"/>
  <c r="G34" i="13"/>
  <c r="E34" i="13"/>
  <c r="C34" i="13"/>
  <c r="G33" i="13"/>
  <c r="E33" i="13"/>
  <c r="C33" i="13"/>
  <c r="F32" i="13"/>
  <c r="D32" i="13"/>
  <c r="B32" i="13"/>
  <c r="I28" i="13"/>
  <c r="G28" i="13"/>
  <c r="E28" i="13"/>
  <c r="C28" i="13"/>
  <c r="I27" i="13"/>
  <c r="G27" i="13"/>
  <c r="E27" i="13"/>
  <c r="C27" i="13"/>
  <c r="I24" i="13"/>
  <c r="G24" i="13"/>
  <c r="E24" i="13"/>
  <c r="C24" i="13"/>
  <c r="I22" i="13"/>
  <c r="G22" i="13"/>
  <c r="E22" i="13"/>
  <c r="C22" i="13"/>
  <c r="I21" i="13"/>
  <c r="G21" i="13"/>
  <c r="E21" i="13"/>
  <c r="C21" i="13"/>
  <c r="I20" i="13"/>
  <c r="G20" i="13"/>
  <c r="E20" i="13"/>
  <c r="C20" i="13"/>
  <c r="I19" i="13"/>
  <c r="G19" i="13"/>
  <c r="E19" i="13"/>
  <c r="C19" i="13"/>
  <c r="I18" i="13"/>
  <c r="G18" i="13"/>
  <c r="E18" i="13"/>
  <c r="C18" i="13"/>
  <c r="I17" i="13"/>
  <c r="G17" i="13"/>
  <c r="E17" i="13"/>
  <c r="C17" i="13"/>
  <c r="I15" i="13"/>
  <c r="G15" i="13"/>
  <c r="E15" i="13"/>
  <c r="C15" i="13"/>
  <c r="I14" i="13"/>
  <c r="G14" i="13"/>
  <c r="E14" i="13"/>
  <c r="C14" i="13"/>
  <c r="I12" i="13"/>
  <c r="G12" i="13"/>
  <c r="E12" i="13"/>
  <c r="C12" i="13"/>
  <c r="I11" i="13"/>
  <c r="G11" i="13"/>
  <c r="E11" i="13"/>
  <c r="C11" i="13"/>
  <c r="I10" i="13"/>
  <c r="G10" i="13"/>
  <c r="E10" i="13"/>
  <c r="C10" i="13"/>
  <c r="H8" i="13"/>
  <c r="H13" i="13" s="1"/>
  <c r="H78" i="13" s="1"/>
  <c r="F8" i="13"/>
  <c r="F13" i="13" s="1"/>
  <c r="F78" i="13" s="1"/>
  <c r="D8" i="13"/>
  <c r="B8" i="13"/>
  <c r="B13" i="13" s="1"/>
  <c r="G7" i="13"/>
  <c r="E7" i="13"/>
  <c r="C7" i="13"/>
  <c r="G6" i="13"/>
  <c r="E6" i="13"/>
  <c r="C6" i="13"/>
  <c r="G5" i="13"/>
  <c r="E5" i="13"/>
  <c r="C5" i="13"/>
  <c r="H104" i="12"/>
  <c r="F104" i="12"/>
  <c r="D104" i="12"/>
  <c r="B104" i="12"/>
  <c r="H98" i="12"/>
  <c r="F98" i="12"/>
  <c r="D98" i="12"/>
  <c r="B98" i="12"/>
  <c r="H94" i="12"/>
  <c r="F94" i="12"/>
  <c r="D94" i="12"/>
  <c r="B94" i="12"/>
  <c r="H93" i="12"/>
  <c r="F93" i="12"/>
  <c r="D93" i="12"/>
  <c r="B93" i="12"/>
  <c r="H92" i="12"/>
  <c r="F92" i="12"/>
  <c r="D92" i="12"/>
  <c r="B92" i="12"/>
  <c r="H91" i="12"/>
  <c r="F91" i="12"/>
  <c r="D91" i="12"/>
  <c r="B91" i="12"/>
  <c r="H90" i="12"/>
  <c r="F90" i="12"/>
  <c r="D90" i="12"/>
  <c r="B90" i="12"/>
  <c r="H89" i="12"/>
  <c r="F89" i="12"/>
  <c r="D89" i="12"/>
  <c r="B89" i="12"/>
  <c r="H88" i="12"/>
  <c r="F88" i="12"/>
  <c r="D88" i="12"/>
  <c r="B88" i="12"/>
  <c r="H82" i="12"/>
  <c r="F82" i="12"/>
  <c r="H81" i="12"/>
  <c r="F81" i="12"/>
  <c r="D81" i="12"/>
  <c r="B81" i="12"/>
  <c r="H71" i="12"/>
  <c r="F71" i="12"/>
  <c r="D71" i="12"/>
  <c r="B71" i="12"/>
  <c r="H70" i="12"/>
  <c r="F70" i="12"/>
  <c r="D70" i="12"/>
  <c r="B70" i="12"/>
  <c r="G64" i="12"/>
  <c r="E64" i="12"/>
  <c r="C64" i="12"/>
  <c r="G63" i="12"/>
  <c r="E63" i="12"/>
  <c r="C63" i="12"/>
  <c r="G62" i="12"/>
  <c r="E62" i="12"/>
  <c r="C62" i="12"/>
  <c r="H61" i="12"/>
  <c r="H99" i="12" s="1"/>
  <c r="F61" i="12"/>
  <c r="F99" i="12" s="1"/>
  <c r="D61" i="12"/>
  <c r="B61" i="12"/>
  <c r="G60" i="12"/>
  <c r="E60" i="12"/>
  <c r="C60" i="12"/>
  <c r="G59" i="12"/>
  <c r="E59" i="12"/>
  <c r="C59" i="12"/>
  <c r="G58" i="12"/>
  <c r="E58" i="12"/>
  <c r="C58" i="12"/>
  <c r="H57" i="12"/>
  <c r="H97" i="12" s="1"/>
  <c r="F57" i="12"/>
  <c r="F97" i="12" s="1"/>
  <c r="D57" i="12"/>
  <c r="B57" i="12"/>
  <c r="B69" i="12" s="1"/>
  <c r="G56" i="12"/>
  <c r="E56" i="12"/>
  <c r="C56" i="12"/>
  <c r="G55" i="12"/>
  <c r="E55" i="12"/>
  <c r="C55" i="12"/>
  <c r="G53" i="12"/>
  <c r="E53" i="12"/>
  <c r="C53" i="12"/>
  <c r="G52" i="12"/>
  <c r="E52" i="12"/>
  <c r="C52" i="12"/>
  <c r="G51" i="12"/>
  <c r="E51" i="12"/>
  <c r="C51" i="12"/>
  <c r="H50" i="12"/>
  <c r="F50" i="12"/>
  <c r="D50" i="12"/>
  <c r="B50" i="12"/>
  <c r="G49" i="12"/>
  <c r="E49" i="12"/>
  <c r="C49" i="12"/>
  <c r="G46" i="12"/>
  <c r="E46" i="12"/>
  <c r="C46" i="12"/>
  <c r="G45" i="12"/>
  <c r="E45" i="12"/>
  <c r="C45" i="12"/>
  <c r="H44" i="12"/>
  <c r="H100" i="12" s="1"/>
  <c r="F44" i="12"/>
  <c r="D44" i="12"/>
  <c r="B44" i="12"/>
  <c r="G43" i="12"/>
  <c r="E43" i="12"/>
  <c r="C43" i="12"/>
  <c r="G42" i="12"/>
  <c r="E42" i="12"/>
  <c r="C42" i="12"/>
  <c r="H41" i="12"/>
  <c r="F41" i="12"/>
  <c r="D41" i="12"/>
  <c r="B41" i="12"/>
  <c r="G40" i="12"/>
  <c r="E40" i="12"/>
  <c r="C40" i="12"/>
  <c r="G39" i="12"/>
  <c r="E39" i="12"/>
  <c r="C39" i="12"/>
  <c r="H38" i="12"/>
  <c r="F38" i="12"/>
  <c r="D38" i="12"/>
  <c r="B38" i="12"/>
  <c r="G37" i="12"/>
  <c r="E37" i="12"/>
  <c r="C37" i="12"/>
  <c r="H36" i="12"/>
  <c r="H74" i="12" s="1"/>
  <c r="F36" i="12"/>
  <c r="D36" i="12"/>
  <c r="D74" i="12" s="1"/>
  <c r="B36" i="12"/>
  <c r="G35" i="12"/>
  <c r="E35" i="12"/>
  <c r="C35" i="12"/>
  <c r="G34" i="12"/>
  <c r="E34" i="12"/>
  <c r="C34" i="12"/>
  <c r="G33" i="12"/>
  <c r="E33" i="12"/>
  <c r="C33" i="12"/>
  <c r="F32" i="12"/>
  <c r="D32" i="12"/>
  <c r="B32" i="12"/>
  <c r="I28" i="12"/>
  <c r="G28" i="12"/>
  <c r="E28" i="12"/>
  <c r="C28" i="12"/>
  <c r="I27" i="12"/>
  <c r="G27" i="12"/>
  <c r="E27" i="12"/>
  <c r="C27" i="12"/>
  <c r="I24" i="12"/>
  <c r="G24" i="12"/>
  <c r="E24" i="12"/>
  <c r="C24" i="12"/>
  <c r="I22" i="12"/>
  <c r="G22" i="12"/>
  <c r="E22" i="12"/>
  <c r="C22" i="12"/>
  <c r="I21" i="12"/>
  <c r="G21" i="12"/>
  <c r="E21" i="12"/>
  <c r="C21" i="12"/>
  <c r="I20" i="12"/>
  <c r="G20" i="12"/>
  <c r="E20" i="12"/>
  <c r="C20" i="12"/>
  <c r="I19" i="12"/>
  <c r="G19" i="12"/>
  <c r="E19" i="12"/>
  <c r="C19" i="12"/>
  <c r="I18" i="12"/>
  <c r="G18" i="12"/>
  <c r="E18" i="12"/>
  <c r="C18" i="12"/>
  <c r="I17" i="12"/>
  <c r="G17" i="12"/>
  <c r="E17" i="12"/>
  <c r="C17" i="12"/>
  <c r="I15" i="12"/>
  <c r="G15" i="12"/>
  <c r="E15" i="12"/>
  <c r="C15" i="12"/>
  <c r="I14" i="12"/>
  <c r="G14" i="12"/>
  <c r="E14" i="12"/>
  <c r="C14" i="12"/>
  <c r="I12" i="12"/>
  <c r="G12" i="12"/>
  <c r="E12" i="12"/>
  <c r="C12" i="12"/>
  <c r="I11" i="12"/>
  <c r="G11" i="12"/>
  <c r="E11" i="12"/>
  <c r="C11" i="12"/>
  <c r="I10" i="12"/>
  <c r="G10" i="12"/>
  <c r="E10" i="12"/>
  <c r="C10" i="12"/>
  <c r="H8" i="12"/>
  <c r="H13" i="12" s="1"/>
  <c r="H78" i="12" s="1"/>
  <c r="F8" i="12"/>
  <c r="F13" i="12" s="1"/>
  <c r="F78" i="12" s="1"/>
  <c r="D8" i="12"/>
  <c r="B8" i="12"/>
  <c r="B13" i="12" s="1"/>
  <c r="G7" i="12"/>
  <c r="E7" i="12"/>
  <c r="C7" i="12"/>
  <c r="G6" i="12"/>
  <c r="E6" i="12"/>
  <c r="C6" i="12"/>
  <c r="G5" i="12"/>
  <c r="E5" i="12"/>
  <c r="C5" i="12"/>
  <c r="A7" i="23" l="1"/>
  <c r="I8" i="23"/>
  <c r="Q8" i="23"/>
  <c r="G13" i="14"/>
  <c r="F78" i="14"/>
  <c r="F47" i="12"/>
  <c r="F47" i="13"/>
  <c r="F47" i="15"/>
  <c r="C13" i="12"/>
  <c r="B78" i="12"/>
  <c r="H47" i="12"/>
  <c r="C13" i="13"/>
  <c r="B78" i="13"/>
  <c r="H47" i="13"/>
  <c r="C13" i="14"/>
  <c r="B78" i="14"/>
  <c r="H47" i="14"/>
  <c r="C13" i="15"/>
  <c r="B78" i="15"/>
  <c r="H47" i="15"/>
  <c r="B47" i="12"/>
  <c r="B57" i="16"/>
  <c r="F50" i="16"/>
  <c r="D47" i="12"/>
  <c r="C63" i="16"/>
  <c r="G63" i="16"/>
  <c r="B47" i="15"/>
  <c r="C47" i="15" s="1"/>
  <c r="D48" i="14"/>
  <c r="E8" i="15"/>
  <c r="C38" i="15"/>
  <c r="G38" i="15"/>
  <c r="G47" i="15"/>
  <c r="B54" i="15"/>
  <c r="B65" i="15" s="1"/>
  <c r="E45" i="16"/>
  <c r="E51" i="16"/>
  <c r="E53" i="16"/>
  <c r="E55" i="16"/>
  <c r="E59" i="16"/>
  <c r="E63" i="16"/>
  <c r="C41" i="14"/>
  <c r="G41" i="14"/>
  <c r="C64" i="16"/>
  <c r="G64" i="16"/>
  <c r="F54" i="12"/>
  <c r="F65" i="12" s="1"/>
  <c r="E57" i="12"/>
  <c r="B54" i="12"/>
  <c r="B72" i="12" s="1"/>
  <c r="F54" i="13"/>
  <c r="F73" i="13" s="1"/>
  <c r="B54" i="13"/>
  <c r="B73" i="13" s="1"/>
  <c r="C36" i="14"/>
  <c r="G36" i="14"/>
  <c r="E38" i="14"/>
  <c r="E41" i="14"/>
  <c r="C44" i="14"/>
  <c r="G44" i="14"/>
  <c r="B54" i="14"/>
  <c r="B65" i="14" s="1"/>
  <c r="C6" i="16"/>
  <c r="G6" i="16"/>
  <c r="H38" i="16"/>
  <c r="E35" i="16"/>
  <c r="E37" i="16"/>
  <c r="E39" i="16"/>
  <c r="E43" i="16"/>
  <c r="E61" i="12"/>
  <c r="E8" i="13"/>
  <c r="C38" i="13"/>
  <c r="G38" i="13"/>
  <c r="C47" i="13"/>
  <c r="G47" i="13"/>
  <c r="F54" i="14"/>
  <c r="F65" i="14" s="1"/>
  <c r="F54" i="15"/>
  <c r="F72" i="15" s="1"/>
  <c r="D44" i="16"/>
  <c r="C45" i="16"/>
  <c r="G45" i="16"/>
  <c r="C49" i="16"/>
  <c r="G49" i="16"/>
  <c r="C51" i="16"/>
  <c r="C61" i="12"/>
  <c r="E8" i="12"/>
  <c r="C38" i="12"/>
  <c r="G38" i="12"/>
  <c r="G47" i="12"/>
  <c r="B99" i="13"/>
  <c r="C8" i="14"/>
  <c r="E8" i="14"/>
  <c r="G8" i="14"/>
  <c r="B99" i="14"/>
  <c r="B99" i="15"/>
  <c r="C59" i="16"/>
  <c r="G59" i="16"/>
  <c r="F69" i="12"/>
  <c r="D100" i="12"/>
  <c r="D54" i="12"/>
  <c r="D73" i="12" s="1"/>
  <c r="H54" i="12"/>
  <c r="H65" i="12" s="1"/>
  <c r="C57" i="12"/>
  <c r="G57" i="12"/>
  <c r="G61" i="12"/>
  <c r="B48" i="13"/>
  <c r="E47" i="13"/>
  <c r="D54" i="13"/>
  <c r="D65" i="13" s="1"/>
  <c r="H54" i="13"/>
  <c r="H73" i="13" s="1"/>
  <c r="C61" i="13"/>
  <c r="D54" i="14"/>
  <c r="D73" i="14" s="1"/>
  <c r="H54" i="14"/>
  <c r="H73" i="14" s="1"/>
  <c r="C61" i="14"/>
  <c r="B48" i="15"/>
  <c r="E47" i="15"/>
  <c r="D54" i="15"/>
  <c r="H54" i="15"/>
  <c r="H65" i="15" s="1"/>
  <c r="C61" i="15"/>
  <c r="G61" i="15"/>
  <c r="E6" i="16"/>
  <c r="F38" i="16"/>
  <c r="C35" i="16"/>
  <c r="G35" i="16"/>
  <c r="C37" i="16"/>
  <c r="G37" i="16"/>
  <c r="C39" i="16"/>
  <c r="G39" i="16"/>
  <c r="C42" i="16"/>
  <c r="G42" i="16"/>
  <c r="C43" i="16"/>
  <c r="G43" i="16"/>
  <c r="E49" i="16"/>
  <c r="G51" i="16"/>
  <c r="C53" i="16"/>
  <c r="G53" i="16"/>
  <c r="C55" i="16"/>
  <c r="G55" i="16"/>
  <c r="H57" i="16"/>
  <c r="H54" i="16" s="1"/>
  <c r="C60" i="16"/>
  <c r="G60" i="16"/>
  <c r="E64" i="16"/>
  <c r="G13" i="13"/>
  <c r="G13" i="15"/>
  <c r="C57" i="13"/>
  <c r="E57" i="13"/>
  <c r="G57" i="13"/>
  <c r="E61" i="13"/>
  <c r="G61" i="13"/>
  <c r="F69" i="13"/>
  <c r="H48" i="14"/>
  <c r="C57" i="14"/>
  <c r="E57" i="14"/>
  <c r="G57" i="14"/>
  <c r="E61" i="14"/>
  <c r="G61" i="14"/>
  <c r="F69" i="14"/>
  <c r="D13" i="15"/>
  <c r="D78" i="15" s="1"/>
  <c r="F48" i="15"/>
  <c r="C57" i="15"/>
  <c r="E57" i="15"/>
  <c r="G57" i="15"/>
  <c r="E61" i="15"/>
  <c r="E40" i="16"/>
  <c r="H50" i="16"/>
  <c r="G50" i="16" s="1"/>
  <c r="D13" i="12"/>
  <c r="D78" i="12" s="1"/>
  <c r="H73" i="12"/>
  <c r="D13" i="13"/>
  <c r="D78" i="13" s="1"/>
  <c r="F48" i="13"/>
  <c r="C8" i="12"/>
  <c r="G8" i="12"/>
  <c r="C36" i="12"/>
  <c r="G36" i="12"/>
  <c r="E38" i="12"/>
  <c r="C41" i="12"/>
  <c r="E41" i="12"/>
  <c r="G41" i="12"/>
  <c r="B100" i="12"/>
  <c r="G44" i="12"/>
  <c r="B97" i="12"/>
  <c r="B99" i="12"/>
  <c r="C8" i="13"/>
  <c r="G8" i="13"/>
  <c r="C41" i="13"/>
  <c r="E41" i="13"/>
  <c r="G41" i="13"/>
  <c r="D97" i="13"/>
  <c r="D99" i="13"/>
  <c r="B97" i="13"/>
  <c r="D97" i="14"/>
  <c r="D99" i="14"/>
  <c r="B97" i="14"/>
  <c r="C8" i="15"/>
  <c r="G8" i="15"/>
  <c r="C41" i="15"/>
  <c r="E41" i="15"/>
  <c r="G41" i="15"/>
  <c r="B97" i="15"/>
  <c r="H36" i="16"/>
  <c r="H74" i="16" s="1"/>
  <c r="B16" i="12"/>
  <c r="F16" i="12"/>
  <c r="H16" i="12"/>
  <c r="B48" i="12"/>
  <c r="D48" i="12"/>
  <c r="F48" i="12"/>
  <c r="H48" i="12"/>
  <c r="B74" i="12"/>
  <c r="F74" i="12"/>
  <c r="F100" i="12"/>
  <c r="F101" i="12" s="1"/>
  <c r="I13" i="13"/>
  <c r="H16" i="13"/>
  <c r="D74" i="13"/>
  <c r="E36" i="13"/>
  <c r="D100" i="13"/>
  <c r="E44" i="13"/>
  <c r="E50" i="13"/>
  <c r="H101" i="13"/>
  <c r="B100" i="13"/>
  <c r="B16" i="14"/>
  <c r="F16" i="14"/>
  <c r="C50" i="14"/>
  <c r="G50" i="14"/>
  <c r="B74" i="14"/>
  <c r="F100" i="14"/>
  <c r="F101" i="14" s="1"/>
  <c r="I13" i="15"/>
  <c r="H16" i="15"/>
  <c r="D74" i="15"/>
  <c r="E36" i="15"/>
  <c r="D100" i="15"/>
  <c r="E44" i="15"/>
  <c r="E50" i="15"/>
  <c r="E52" i="16"/>
  <c r="D50" i="16"/>
  <c r="E50" i="16" s="1"/>
  <c r="D71" i="16"/>
  <c r="D70" i="16"/>
  <c r="B98" i="16"/>
  <c r="E56" i="16"/>
  <c r="H98" i="16"/>
  <c r="H71" i="16"/>
  <c r="H70" i="16"/>
  <c r="E62" i="16"/>
  <c r="D61" i="16"/>
  <c r="G13" i="12"/>
  <c r="I13" i="12"/>
  <c r="E36" i="12"/>
  <c r="C44" i="12"/>
  <c r="E44" i="12"/>
  <c r="C50" i="12"/>
  <c r="E50" i="12"/>
  <c r="G50" i="12"/>
  <c r="D97" i="12"/>
  <c r="H101" i="12"/>
  <c r="D99" i="12"/>
  <c r="D69" i="12"/>
  <c r="H69" i="12"/>
  <c r="B16" i="13"/>
  <c r="F16" i="13"/>
  <c r="C36" i="13"/>
  <c r="G36" i="13"/>
  <c r="E38" i="13"/>
  <c r="C44" i="13"/>
  <c r="G44" i="13"/>
  <c r="D48" i="13"/>
  <c r="H48" i="13"/>
  <c r="C50" i="13"/>
  <c r="G50" i="13"/>
  <c r="B74" i="13"/>
  <c r="F100" i="13"/>
  <c r="F101" i="13" s="1"/>
  <c r="E13" i="14"/>
  <c r="I13" i="14"/>
  <c r="D16" i="14"/>
  <c r="H16" i="14"/>
  <c r="D74" i="14"/>
  <c r="E36" i="14"/>
  <c r="C38" i="14"/>
  <c r="G38" i="14"/>
  <c r="B47" i="14"/>
  <c r="C47" i="14" s="1"/>
  <c r="F47" i="14"/>
  <c r="G47" i="14" s="1"/>
  <c r="D100" i="14"/>
  <c r="E44" i="14"/>
  <c r="B48" i="14"/>
  <c r="F48" i="14"/>
  <c r="E50" i="14"/>
  <c r="H101" i="14"/>
  <c r="F74" i="14"/>
  <c r="B100" i="14"/>
  <c r="B16" i="15"/>
  <c r="F16" i="15"/>
  <c r="C36" i="15"/>
  <c r="G36" i="15"/>
  <c r="E38" i="15"/>
  <c r="C44" i="15"/>
  <c r="F100" i="15"/>
  <c r="G44" i="15"/>
  <c r="D48" i="15"/>
  <c r="H48" i="15"/>
  <c r="C50" i="15"/>
  <c r="G50" i="15"/>
  <c r="B74" i="15"/>
  <c r="B100" i="15"/>
  <c r="B81" i="16"/>
  <c r="B8" i="16"/>
  <c r="C5" i="16"/>
  <c r="F8" i="16"/>
  <c r="G5" i="16"/>
  <c r="D94" i="16"/>
  <c r="E7" i="16"/>
  <c r="C10" i="16"/>
  <c r="G10" i="16"/>
  <c r="C11" i="16"/>
  <c r="G11" i="16"/>
  <c r="C12" i="16"/>
  <c r="G12" i="16"/>
  <c r="C14" i="16"/>
  <c r="G14" i="16"/>
  <c r="C15" i="16"/>
  <c r="G15" i="16"/>
  <c r="B88" i="16"/>
  <c r="C17" i="16"/>
  <c r="F88" i="16"/>
  <c r="G17" i="16"/>
  <c r="B93" i="16"/>
  <c r="C18" i="16"/>
  <c r="F93" i="16"/>
  <c r="G18" i="16"/>
  <c r="C19" i="16"/>
  <c r="G19" i="16"/>
  <c r="C20" i="16"/>
  <c r="G20" i="16"/>
  <c r="C21" i="16"/>
  <c r="G21" i="16"/>
  <c r="B89" i="16"/>
  <c r="C22" i="16"/>
  <c r="F89" i="16"/>
  <c r="G22" i="16"/>
  <c r="B104" i="16"/>
  <c r="B92" i="16"/>
  <c r="C24" i="16"/>
  <c r="F104" i="16"/>
  <c r="F92" i="16"/>
  <c r="G24" i="16"/>
  <c r="B90" i="16"/>
  <c r="C27" i="16"/>
  <c r="F90" i="16"/>
  <c r="G27" i="16"/>
  <c r="B91" i="16"/>
  <c r="C28" i="16"/>
  <c r="F91" i="16"/>
  <c r="G28" i="16"/>
  <c r="C34" i="16"/>
  <c r="B36" i="16"/>
  <c r="B74" i="16" s="1"/>
  <c r="G34" i="16"/>
  <c r="F36" i="16"/>
  <c r="F74" i="16" s="1"/>
  <c r="B38" i="16"/>
  <c r="C46" i="16"/>
  <c r="B44" i="16"/>
  <c r="G46" i="16"/>
  <c r="F44" i="16"/>
  <c r="H69" i="13"/>
  <c r="H69" i="14"/>
  <c r="D97" i="15"/>
  <c r="H101" i="15"/>
  <c r="D99" i="15"/>
  <c r="H69" i="15"/>
  <c r="F97" i="15"/>
  <c r="F99" i="15"/>
  <c r="D81" i="16"/>
  <c r="D8" i="16"/>
  <c r="E5" i="16"/>
  <c r="H8" i="16"/>
  <c r="H13" i="16" s="1"/>
  <c r="H78" i="16" s="1"/>
  <c r="B94" i="16"/>
  <c r="C7" i="16"/>
  <c r="F94" i="16"/>
  <c r="G7" i="16"/>
  <c r="E10" i="16"/>
  <c r="I10" i="16"/>
  <c r="E11" i="16"/>
  <c r="I11" i="16"/>
  <c r="E12" i="16"/>
  <c r="I12" i="16"/>
  <c r="E14" i="16"/>
  <c r="I14" i="16"/>
  <c r="E15" i="16"/>
  <c r="I15" i="16"/>
  <c r="D88" i="16"/>
  <c r="E17" i="16"/>
  <c r="H88" i="16"/>
  <c r="I17" i="16"/>
  <c r="D93" i="16"/>
  <c r="E18" i="16"/>
  <c r="H93" i="16"/>
  <c r="I18" i="16"/>
  <c r="E19" i="16"/>
  <c r="I19" i="16"/>
  <c r="E20" i="16"/>
  <c r="I20" i="16"/>
  <c r="E21" i="16"/>
  <c r="I21" i="16"/>
  <c r="D89" i="16"/>
  <c r="E22" i="16"/>
  <c r="H89" i="16"/>
  <c r="I22" i="16"/>
  <c r="D104" i="16"/>
  <c r="D92" i="16"/>
  <c r="E24" i="16"/>
  <c r="H104" i="16"/>
  <c r="H92" i="16"/>
  <c r="I24" i="16"/>
  <c r="D90" i="16"/>
  <c r="E27" i="16"/>
  <c r="H90" i="16"/>
  <c r="I27" i="16"/>
  <c r="D91" i="16"/>
  <c r="E28" i="16"/>
  <c r="H91" i="16"/>
  <c r="I28" i="16"/>
  <c r="E34" i="16"/>
  <c r="D38" i="16"/>
  <c r="C40" i="16"/>
  <c r="G40" i="16"/>
  <c r="E42" i="16"/>
  <c r="E46" i="16"/>
  <c r="C52" i="16"/>
  <c r="G52" i="16"/>
  <c r="B71" i="16"/>
  <c r="B70" i="16"/>
  <c r="C56" i="16"/>
  <c r="D98" i="16"/>
  <c r="F98" i="16"/>
  <c r="F71" i="16"/>
  <c r="F70" i="16"/>
  <c r="G56" i="16"/>
  <c r="E58" i="16"/>
  <c r="D57" i="16"/>
  <c r="D74" i="16"/>
  <c r="B41" i="16"/>
  <c r="D41" i="16"/>
  <c r="F41" i="16"/>
  <c r="H41" i="16"/>
  <c r="B69" i="16"/>
  <c r="C58" i="16"/>
  <c r="G58" i="16"/>
  <c r="F57" i="16"/>
  <c r="E60" i="16"/>
  <c r="C62" i="16"/>
  <c r="B61" i="16"/>
  <c r="G62" i="16"/>
  <c r="F61" i="16"/>
  <c r="Q7" i="23" l="1"/>
  <c r="I7" i="23"/>
  <c r="A6" i="23"/>
  <c r="D3" i="22"/>
  <c r="E3" i="22" s="1"/>
  <c r="G3" i="22" s="1"/>
  <c r="C47" i="12"/>
  <c r="F72" i="12"/>
  <c r="B65" i="12"/>
  <c r="E47" i="12"/>
  <c r="B72" i="15"/>
  <c r="H69" i="16"/>
  <c r="B73" i="15"/>
  <c r="F72" i="14"/>
  <c r="C48" i="14"/>
  <c r="B73" i="14"/>
  <c r="F72" i="13"/>
  <c r="C54" i="15"/>
  <c r="H97" i="16"/>
  <c r="H101" i="16" s="1"/>
  <c r="G54" i="14"/>
  <c r="D73" i="15"/>
  <c r="G48" i="15"/>
  <c r="D72" i="13"/>
  <c r="H72" i="14"/>
  <c r="F73" i="12"/>
  <c r="G38" i="16"/>
  <c r="B72" i="13"/>
  <c r="B65" i="13"/>
  <c r="C65" i="13" s="1"/>
  <c r="F73" i="15"/>
  <c r="B73" i="12"/>
  <c r="G65" i="12"/>
  <c r="G54" i="12"/>
  <c r="H65" i="16"/>
  <c r="D72" i="15"/>
  <c r="E48" i="15"/>
  <c r="F73" i="14"/>
  <c r="H65" i="14"/>
  <c r="G65" i="14" s="1"/>
  <c r="G48" i="14"/>
  <c r="E54" i="13"/>
  <c r="D73" i="13"/>
  <c r="F65" i="13"/>
  <c r="E65" i="13" s="1"/>
  <c r="E48" i="13"/>
  <c r="H72" i="12"/>
  <c r="D65" i="15"/>
  <c r="B72" i="14"/>
  <c r="D101" i="13"/>
  <c r="E54" i="15"/>
  <c r="F65" i="15"/>
  <c r="D65" i="14"/>
  <c r="C65" i="14" s="1"/>
  <c r="H72" i="13"/>
  <c r="C54" i="13"/>
  <c r="E38" i="16"/>
  <c r="H72" i="15"/>
  <c r="B101" i="14"/>
  <c r="E13" i="12"/>
  <c r="E13" i="15"/>
  <c r="D72" i="14"/>
  <c r="E13" i="13"/>
  <c r="B101" i="15"/>
  <c r="C65" i="15"/>
  <c r="E65" i="14"/>
  <c r="B101" i="13"/>
  <c r="D16" i="13"/>
  <c r="D101" i="14"/>
  <c r="B101" i="12"/>
  <c r="G65" i="15"/>
  <c r="G54" i="13"/>
  <c r="H65" i="13"/>
  <c r="H73" i="15"/>
  <c r="C54" i="14"/>
  <c r="G48" i="13"/>
  <c r="D72" i="12"/>
  <c r="E54" i="12"/>
  <c r="D16" i="15"/>
  <c r="E54" i="14"/>
  <c r="E48" i="12"/>
  <c r="D16" i="12"/>
  <c r="C54" i="12"/>
  <c r="D65" i="12"/>
  <c r="G54" i="15"/>
  <c r="D97" i="16"/>
  <c r="F97" i="16"/>
  <c r="F69" i="16"/>
  <c r="G57" i="16"/>
  <c r="F54" i="16"/>
  <c r="H47" i="16"/>
  <c r="H48" i="16"/>
  <c r="D47" i="16"/>
  <c r="E41" i="16"/>
  <c r="D69" i="16"/>
  <c r="B97" i="16"/>
  <c r="E57" i="16"/>
  <c r="C57" i="16"/>
  <c r="I13" i="16"/>
  <c r="H16" i="16"/>
  <c r="D13" i="16"/>
  <c r="D78" i="16" s="1"/>
  <c r="E8" i="16"/>
  <c r="F100" i="16"/>
  <c r="G44" i="16"/>
  <c r="B100" i="16"/>
  <c r="C44" i="16"/>
  <c r="C38" i="16"/>
  <c r="G8" i="16"/>
  <c r="F13" i="16"/>
  <c r="F78" i="16" s="1"/>
  <c r="C8" i="16"/>
  <c r="B13" i="16"/>
  <c r="B78" i="16" s="1"/>
  <c r="G16" i="15"/>
  <c r="F23" i="15"/>
  <c r="F76" i="15"/>
  <c r="F75" i="15"/>
  <c r="H76" i="14"/>
  <c r="H75" i="14"/>
  <c r="I16" i="14"/>
  <c r="H23" i="14"/>
  <c r="C16" i="13"/>
  <c r="B76" i="13"/>
  <c r="B75" i="13"/>
  <c r="B23" i="13"/>
  <c r="B99" i="16"/>
  <c r="E61" i="16"/>
  <c r="H73" i="16"/>
  <c r="H72" i="16"/>
  <c r="D54" i="16"/>
  <c r="E44" i="16"/>
  <c r="H76" i="15"/>
  <c r="H75" i="15"/>
  <c r="I16" i="15"/>
  <c r="H23" i="15"/>
  <c r="E48" i="14"/>
  <c r="C16" i="14"/>
  <c r="B76" i="14"/>
  <c r="B75" i="14"/>
  <c r="B23" i="14"/>
  <c r="H76" i="13"/>
  <c r="H75" i="13"/>
  <c r="I16" i="13"/>
  <c r="H23" i="13"/>
  <c r="H76" i="12"/>
  <c r="H75" i="12"/>
  <c r="I16" i="12"/>
  <c r="H23" i="12"/>
  <c r="E47" i="14"/>
  <c r="D99" i="16"/>
  <c r="F99" i="16"/>
  <c r="G61" i="16"/>
  <c r="C61" i="16"/>
  <c r="B54" i="16"/>
  <c r="D18" i="22" s="1"/>
  <c r="E18" i="22" s="1"/>
  <c r="G18" i="22" s="1"/>
  <c r="F47" i="16"/>
  <c r="G41" i="16"/>
  <c r="B47" i="16"/>
  <c r="C41" i="16"/>
  <c r="F101" i="15"/>
  <c r="D101" i="15"/>
  <c r="D48" i="16"/>
  <c r="G36" i="16"/>
  <c r="F48" i="16"/>
  <c r="C36" i="16"/>
  <c r="B48" i="16"/>
  <c r="C16" i="15"/>
  <c r="B76" i="15"/>
  <c r="B75" i="15"/>
  <c r="B23" i="15"/>
  <c r="D76" i="14"/>
  <c r="D75" i="14"/>
  <c r="E16" i="14"/>
  <c r="D23" i="14"/>
  <c r="G16" i="13"/>
  <c r="F23" i="13"/>
  <c r="F76" i="13"/>
  <c r="F75" i="13"/>
  <c r="D101" i="12"/>
  <c r="C50" i="16"/>
  <c r="D100" i="16"/>
  <c r="E36" i="16"/>
  <c r="C48" i="15"/>
  <c r="G16" i="14"/>
  <c r="F76" i="14"/>
  <c r="F75" i="14"/>
  <c r="F23" i="14"/>
  <c r="C48" i="13"/>
  <c r="G48" i="12"/>
  <c r="C48" i="12"/>
  <c r="F76" i="12"/>
  <c r="G16" i="12"/>
  <c r="F75" i="12"/>
  <c r="F23" i="12"/>
  <c r="C16" i="12"/>
  <c r="B76" i="12"/>
  <c r="B75" i="12"/>
  <c r="B23" i="12"/>
  <c r="Q6" i="23" l="1"/>
  <c r="I6" i="23"/>
  <c r="A5" i="23"/>
  <c r="G65" i="13"/>
  <c r="E65" i="15"/>
  <c r="E16" i="12"/>
  <c r="H66" i="16"/>
  <c r="D76" i="12"/>
  <c r="D76" i="13"/>
  <c r="E16" i="15"/>
  <c r="E16" i="13"/>
  <c r="D76" i="15"/>
  <c r="D23" i="13"/>
  <c r="E23" i="13" s="1"/>
  <c r="D75" i="13"/>
  <c r="D23" i="15"/>
  <c r="E23" i="15" s="1"/>
  <c r="D75" i="15"/>
  <c r="E65" i="12"/>
  <c r="C65" i="12"/>
  <c r="D23" i="12"/>
  <c r="D25" i="12" s="1"/>
  <c r="D79" i="12" s="1"/>
  <c r="D75" i="12"/>
  <c r="E47" i="16"/>
  <c r="F101" i="16"/>
  <c r="G23" i="12"/>
  <c r="F25" i="12"/>
  <c r="F79" i="12" s="1"/>
  <c r="G23" i="14"/>
  <c r="F25" i="14"/>
  <c r="F79" i="14" s="1"/>
  <c r="C23" i="15"/>
  <c r="B25" i="15"/>
  <c r="B73" i="16"/>
  <c r="B72" i="16"/>
  <c r="C54" i="16"/>
  <c r="B65" i="16"/>
  <c r="B66" i="16" s="1"/>
  <c r="I23" i="13"/>
  <c r="H25" i="13"/>
  <c r="H79" i="13" s="1"/>
  <c r="C23" i="13"/>
  <c r="B25" i="13"/>
  <c r="B79" i="13" s="1"/>
  <c r="H76" i="16"/>
  <c r="H75" i="16"/>
  <c r="I16" i="16"/>
  <c r="H23" i="16"/>
  <c r="C23" i="12"/>
  <c r="B25" i="12"/>
  <c r="B79" i="12" s="1"/>
  <c r="G23" i="13"/>
  <c r="F25" i="13"/>
  <c r="F79" i="13" s="1"/>
  <c r="E23" i="14"/>
  <c r="D25" i="14"/>
  <c r="D79" i="14" s="1"/>
  <c r="C48" i="16"/>
  <c r="G48" i="16"/>
  <c r="E48" i="16"/>
  <c r="C47" i="16"/>
  <c r="G47" i="16"/>
  <c r="I23" i="12"/>
  <c r="H25" i="12"/>
  <c r="H79" i="12" s="1"/>
  <c r="C23" i="14"/>
  <c r="B25" i="14"/>
  <c r="B79" i="14" s="1"/>
  <c r="I23" i="15"/>
  <c r="H25" i="15"/>
  <c r="H79" i="15" s="1"/>
  <c r="D73" i="16"/>
  <c r="D72" i="16"/>
  <c r="E54" i="16"/>
  <c r="D65" i="16"/>
  <c r="D66" i="16" s="1"/>
  <c r="I23" i="14"/>
  <c r="H25" i="14"/>
  <c r="H79" i="14" s="1"/>
  <c r="G23" i="15"/>
  <c r="F25" i="15"/>
  <c r="F79" i="15" s="1"/>
  <c r="C13" i="16"/>
  <c r="B16" i="16"/>
  <c r="G13" i="16"/>
  <c r="F16" i="16"/>
  <c r="E13" i="16"/>
  <c r="D16" i="16"/>
  <c r="B101" i="16"/>
  <c r="F73" i="16"/>
  <c r="F72" i="16"/>
  <c r="G54" i="16"/>
  <c r="F65" i="16"/>
  <c r="G65" i="16" s="1"/>
  <c r="D101" i="16"/>
  <c r="I5" i="23" l="1"/>
  <c r="Q5" i="23"/>
  <c r="B26" i="15"/>
  <c r="B79" i="15"/>
  <c r="D8" i="22"/>
  <c r="E8" i="22" s="1"/>
  <c r="G8" i="22" s="1"/>
  <c r="D25" i="13"/>
  <c r="E23" i="12"/>
  <c r="D25" i="15"/>
  <c r="F66" i="16"/>
  <c r="C65" i="16"/>
  <c r="D76" i="16"/>
  <c r="D75" i="16"/>
  <c r="E16" i="16"/>
  <c r="D23" i="16"/>
  <c r="C4" i="8" s="1"/>
  <c r="B76" i="16"/>
  <c r="B75" i="16"/>
  <c r="C16" i="16"/>
  <c r="B23" i="16"/>
  <c r="B4" i="8" s="1"/>
  <c r="C25" i="13"/>
  <c r="B26" i="13"/>
  <c r="B80" i="13" s="1"/>
  <c r="B86" i="13"/>
  <c r="B96" i="13" s="1"/>
  <c r="B102" i="13" s="1"/>
  <c r="B106" i="13" s="1"/>
  <c r="H86" i="13"/>
  <c r="H96" i="13" s="1"/>
  <c r="H102" i="13" s="1"/>
  <c r="H106" i="13" s="1"/>
  <c r="I25" i="13"/>
  <c r="H26" i="13"/>
  <c r="H80" i="13" s="1"/>
  <c r="D86" i="12"/>
  <c r="D96" i="12" s="1"/>
  <c r="D102" i="12" s="1"/>
  <c r="D106" i="12" s="1"/>
  <c r="D82" i="12"/>
  <c r="E25" i="12"/>
  <c r="D26" i="12"/>
  <c r="D80" i="12" s="1"/>
  <c r="C25" i="15"/>
  <c r="B86" i="15"/>
  <c r="B96" i="15" s="1"/>
  <c r="B102" i="15" s="1"/>
  <c r="B106" i="15" s="1"/>
  <c r="G25" i="14"/>
  <c r="F86" i="14"/>
  <c r="F96" i="14" s="1"/>
  <c r="F102" i="14" s="1"/>
  <c r="F106" i="14" s="1"/>
  <c r="F26" i="14"/>
  <c r="F80" i="14" s="1"/>
  <c r="G25" i="12"/>
  <c r="F86" i="12"/>
  <c r="F96" i="12" s="1"/>
  <c r="F102" i="12" s="1"/>
  <c r="F106" i="12" s="1"/>
  <c r="F26" i="12"/>
  <c r="F80" i="12" s="1"/>
  <c r="F76" i="16"/>
  <c r="F75" i="16"/>
  <c r="G16" i="16"/>
  <c r="F23" i="16"/>
  <c r="F86" i="15"/>
  <c r="F96" i="15" s="1"/>
  <c r="F102" i="15" s="1"/>
  <c r="F106" i="15" s="1"/>
  <c r="G25" i="15"/>
  <c r="F26" i="15"/>
  <c r="F80" i="15" s="1"/>
  <c r="H86" i="14"/>
  <c r="H96" i="14" s="1"/>
  <c r="H102" i="14" s="1"/>
  <c r="H106" i="14" s="1"/>
  <c r="I25" i="14"/>
  <c r="H26" i="14"/>
  <c r="H80" i="14" s="1"/>
  <c r="E65" i="16"/>
  <c r="H86" i="15"/>
  <c r="H96" i="15" s="1"/>
  <c r="H102" i="15" s="1"/>
  <c r="H106" i="15" s="1"/>
  <c r="I25" i="15"/>
  <c r="H26" i="15"/>
  <c r="H80" i="15" s="1"/>
  <c r="C25" i="14"/>
  <c r="B86" i="14"/>
  <c r="B96" i="14" s="1"/>
  <c r="B102" i="14" s="1"/>
  <c r="B106" i="14" s="1"/>
  <c r="B82" i="14"/>
  <c r="B26" i="14"/>
  <c r="B80" i="14" s="1"/>
  <c r="H86" i="12"/>
  <c r="H96" i="12" s="1"/>
  <c r="H102" i="12" s="1"/>
  <c r="H106" i="12" s="1"/>
  <c r="I25" i="12"/>
  <c r="H26" i="12"/>
  <c r="H80" i="12" s="1"/>
  <c r="D86" i="14"/>
  <c r="D96" i="14" s="1"/>
  <c r="D102" i="14" s="1"/>
  <c r="D106" i="14" s="1"/>
  <c r="D82" i="14"/>
  <c r="E25" i="14"/>
  <c r="D26" i="14"/>
  <c r="D80" i="14" s="1"/>
  <c r="G25" i="13"/>
  <c r="F86" i="13"/>
  <c r="F96" i="13" s="1"/>
  <c r="F102" i="13" s="1"/>
  <c r="F106" i="13" s="1"/>
  <c r="F26" i="13"/>
  <c r="F80" i="13" s="1"/>
  <c r="B86" i="12"/>
  <c r="B96" i="12" s="1"/>
  <c r="B102" i="12" s="1"/>
  <c r="B106" i="12" s="1"/>
  <c r="C25" i="12"/>
  <c r="B82" i="12"/>
  <c r="B26" i="12"/>
  <c r="B80" i="12" s="1"/>
  <c r="I23" i="16"/>
  <c r="H25" i="16"/>
  <c r="H79" i="16" s="1"/>
  <c r="B82" i="13" l="1"/>
  <c r="D79" i="13"/>
  <c r="D82" i="15"/>
  <c r="D79" i="15"/>
  <c r="B29" i="15"/>
  <c r="B80" i="15"/>
  <c r="D82" i="13"/>
  <c r="E25" i="13"/>
  <c r="D86" i="15"/>
  <c r="D96" i="15" s="1"/>
  <c r="D102" i="15" s="1"/>
  <c r="D106" i="15" s="1"/>
  <c r="B82" i="15"/>
  <c r="D26" i="13"/>
  <c r="D80" i="13" s="1"/>
  <c r="D86" i="13"/>
  <c r="D96" i="13" s="1"/>
  <c r="D102" i="13" s="1"/>
  <c r="D106" i="13" s="1"/>
  <c r="D26" i="15"/>
  <c r="E25" i="15"/>
  <c r="H86" i="16"/>
  <c r="H96" i="16" s="1"/>
  <c r="H102" i="16" s="1"/>
  <c r="H106" i="16" s="1"/>
  <c r="I25" i="16"/>
  <c r="H26" i="16"/>
  <c r="H80" i="16" s="1"/>
  <c r="C26" i="12"/>
  <c r="B29" i="12"/>
  <c r="C29" i="12" s="1"/>
  <c r="G26" i="13"/>
  <c r="F29" i="13"/>
  <c r="G29" i="13" s="1"/>
  <c r="I26" i="12"/>
  <c r="H29" i="12"/>
  <c r="I29" i="12" s="1"/>
  <c r="C26" i="14"/>
  <c r="B29" i="14"/>
  <c r="C29" i="14" s="1"/>
  <c r="I26" i="14"/>
  <c r="H29" i="14"/>
  <c r="I29" i="14" s="1"/>
  <c r="G26" i="15"/>
  <c r="F29" i="15"/>
  <c r="G29" i="15" s="1"/>
  <c r="G23" i="16"/>
  <c r="F25" i="16"/>
  <c r="F79" i="16" s="1"/>
  <c r="E26" i="12"/>
  <c r="D29" i="12"/>
  <c r="E29" i="12" s="1"/>
  <c r="C26" i="13"/>
  <c r="B29" i="13"/>
  <c r="C29" i="13" s="1"/>
  <c r="C23" i="16"/>
  <c r="B25" i="16"/>
  <c r="B79" i="16" s="1"/>
  <c r="E26" i="14"/>
  <c r="D29" i="14"/>
  <c r="E29" i="14" s="1"/>
  <c r="I26" i="15"/>
  <c r="H29" i="15"/>
  <c r="I29" i="15" s="1"/>
  <c r="G26" i="12"/>
  <c r="F29" i="12"/>
  <c r="G29" i="12" s="1"/>
  <c r="G26" i="14"/>
  <c r="F29" i="14"/>
  <c r="G29" i="14" s="1"/>
  <c r="C26" i="15"/>
  <c r="C29" i="15"/>
  <c r="I26" i="13"/>
  <c r="H29" i="13"/>
  <c r="I29" i="13" s="1"/>
  <c r="E23" i="16"/>
  <c r="D25" i="16"/>
  <c r="D79" i="16" s="1"/>
  <c r="E26" i="15" l="1"/>
  <c r="D80" i="15"/>
  <c r="E26" i="13"/>
  <c r="D29" i="13"/>
  <c r="E29" i="13" s="1"/>
  <c r="D29" i="15"/>
  <c r="E29" i="15" s="1"/>
  <c r="D86" i="16"/>
  <c r="D96" i="16" s="1"/>
  <c r="D102" i="16" s="1"/>
  <c r="D106" i="16" s="1"/>
  <c r="D82" i="16"/>
  <c r="E25" i="16"/>
  <c r="D26" i="16"/>
  <c r="D80" i="16" s="1"/>
  <c r="I26" i="16"/>
  <c r="H29" i="16"/>
  <c r="I29" i="16" s="1"/>
  <c r="B86" i="16"/>
  <c r="B96" i="16" s="1"/>
  <c r="B102" i="16" s="1"/>
  <c r="B106" i="16" s="1"/>
  <c r="B82" i="16"/>
  <c r="C25" i="16"/>
  <c r="B26" i="16"/>
  <c r="B80" i="16" s="1"/>
  <c r="F86" i="16"/>
  <c r="F96" i="16" s="1"/>
  <c r="F102" i="16" s="1"/>
  <c r="F106" i="16" s="1"/>
  <c r="G25" i="16"/>
  <c r="F26" i="16"/>
  <c r="F80" i="16" s="1"/>
  <c r="G26" i="16" l="1"/>
  <c r="F29" i="16"/>
  <c r="G29" i="16" s="1"/>
  <c r="C26" i="16"/>
  <c r="B29" i="16"/>
  <c r="E26" i="16"/>
  <c r="D29" i="16"/>
  <c r="E29" i="16" s="1"/>
  <c r="C29" i="16" l="1"/>
  <c r="D13" i="22"/>
  <c r="E13" i="22" s="1"/>
  <c r="G13" i="22" s="1"/>
  <c r="G23" i="22" s="1"/>
  <c r="G19" i="9"/>
  <c r="F19" i="9"/>
  <c r="E19" i="9"/>
  <c r="Z19" i="9"/>
  <c r="Y19" i="9"/>
  <c r="X19" i="9"/>
  <c r="W19" i="9"/>
  <c r="V19" i="9"/>
  <c r="U19" i="9"/>
  <c r="T19" i="9"/>
  <c r="S19" i="9"/>
  <c r="R19" i="9"/>
  <c r="Q19" i="9"/>
  <c r="P19" i="9"/>
  <c r="O19" i="9"/>
  <c r="N19" i="9"/>
  <c r="M19" i="9"/>
  <c r="L19" i="9"/>
  <c r="K19" i="9"/>
  <c r="J19" i="9"/>
  <c r="I19" i="9"/>
  <c r="H19" i="9"/>
  <c r="D19" i="9"/>
  <c r="C19" i="9"/>
  <c r="B19" i="9"/>
  <c r="F20" i="9" l="1"/>
  <c r="B20" i="4" s="1"/>
  <c r="F22" i="9"/>
  <c r="B17" i="4" s="1"/>
  <c r="B19" i="4" s="1"/>
  <c r="F48" i="8"/>
  <c r="F41" i="8"/>
  <c r="F40" i="8"/>
  <c r="F37" i="8"/>
  <c r="F43" i="8" s="1"/>
  <c r="F32" i="8"/>
  <c r="D27" i="8"/>
  <c r="F27" i="8" s="1"/>
  <c r="D26" i="8"/>
  <c r="F26" i="8" s="1"/>
  <c r="D25" i="8"/>
  <c r="F25" i="8" s="1"/>
  <c r="D24" i="8"/>
  <c r="F24" i="8" s="1"/>
  <c r="D23" i="8"/>
  <c r="F23" i="8" s="1"/>
  <c r="D22" i="8"/>
  <c r="F22" i="8" s="1"/>
  <c r="D21" i="8"/>
  <c r="F21" i="8" s="1"/>
  <c r="D20" i="8"/>
  <c r="F20" i="8" s="1"/>
  <c r="D19" i="8"/>
  <c r="F19" i="8" s="1"/>
  <c r="D18" i="8"/>
  <c r="F18" i="8" s="1"/>
  <c r="D17" i="8"/>
  <c r="F17" i="8" s="1"/>
  <c r="D16" i="8"/>
  <c r="F16" i="8" s="1"/>
  <c r="D15" i="8"/>
  <c r="F15" i="8" s="1"/>
  <c r="D14" i="8"/>
  <c r="F14" i="8" s="1"/>
  <c r="D13" i="8"/>
  <c r="F13" i="8" s="1"/>
  <c r="D12" i="8"/>
  <c r="F12" i="8" s="1"/>
  <c r="D11" i="8"/>
  <c r="F11" i="8" s="1"/>
  <c r="D10" i="8"/>
  <c r="F10" i="8" s="1"/>
  <c r="D9" i="8"/>
  <c r="F9" i="8" s="1"/>
  <c r="D8" i="8"/>
  <c r="F8" i="8" s="1"/>
  <c r="D7" i="8"/>
  <c r="F7" i="8" s="1"/>
  <c r="D6" i="8"/>
  <c r="F6" i="8" s="1"/>
  <c r="D5" i="8"/>
  <c r="F5" i="8" s="1"/>
  <c r="D4" i="8"/>
  <c r="F4" i="8" s="1"/>
  <c r="B24" i="4" l="1"/>
  <c r="B22" i="4"/>
  <c r="B77" i="16"/>
  <c r="B77" i="15"/>
  <c r="B77" i="14"/>
  <c r="B77" i="13"/>
  <c r="D77" i="12"/>
  <c r="H77" i="16"/>
  <c r="H77" i="15"/>
  <c r="H77" i="14"/>
  <c r="H77" i="13"/>
  <c r="B77" i="12"/>
  <c r="F77" i="15"/>
  <c r="F77" i="14"/>
  <c r="F77" i="13"/>
  <c r="H77" i="12"/>
  <c r="D77" i="16"/>
  <c r="D77" i="15"/>
  <c r="D77" i="14"/>
  <c r="D77" i="13"/>
  <c r="F77" i="12"/>
  <c r="F77" i="16"/>
  <c r="D28" i="8"/>
  <c r="F28" i="8" s="1"/>
  <c r="F29" i="8" s="1"/>
  <c r="F30" i="8" s="1"/>
  <c r="K5" i="9"/>
  <c r="F34" i="8" l="1"/>
  <c r="F38" i="8" s="1"/>
  <c r="F52" i="8" s="1"/>
  <c r="F44" i="8"/>
  <c r="F50" i="8" s="1"/>
  <c r="Z5" i="9"/>
  <c r="U5" i="9"/>
  <c r="P5"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Mahesh Shetty</author>
  </authors>
  <commentList>
    <comment ref="I3" authorId="0" shapeId="0" xr:uid="{A38CE239-0D6F-477C-9C27-D394E7E51635}">
      <text>
        <r>
          <rPr>
            <b/>
            <sz val="9"/>
            <color indexed="81"/>
            <rFont val="Tahoma"/>
            <family val="2"/>
          </rPr>
          <t>Exclusions includes:</t>
        </r>
        <r>
          <rPr>
            <sz val="9"/>
            <color indexed="81"/>
            <rFont val="Tahoma"/>
            <family val="2"/>
          </rPr>
          <t xml:space="preserve"> OUTWARD-RETURN, INWARD-RETURN, LOAN-CREDIT, EMI-RETURN, INTER-FIRM, REVERSED, TRANSACTION-MISSING, INVESTMENT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Devendra Mehta     /MP_DEPT/IBANK/BKC</author>
  </authors>
  <commentList>
    <comment ref="B2" authorId="0" shapeId="0" xr:uid="{00000000-0006-0000-0A00-000001000000}">
      <text>
        <r>
          <rPr>
            <b/>
            <sz val="9"/>
            <color indexed="81"/>
            <rFont val="Tahoma"/>
            <family val="2"/>
          </rPr>
          <t>Devendra Mehta     /MP_DEPT/IBANK/BKC:</t>
        </r>
        <r>
          <rPr>
            <sz val="9"/>
            <color indexed="81"/>
            <rFont val="Tahoma"/>
            <family val="2"/>
          </rPr>
          <t xml:space="preserve">
Need to check on the account vintage norm consideration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<sst xmlns="http://schemas.openxmlformats.org/spreadsheetml/2006/main" count="2813" uniqueCount="1198">
  <si>
    <t xml:space="preserve">LOAN DETAILS </t>
  </si>
  <si>
    <t xml:space="preserve">Input Sheet </t>
  </si>
  <si>
    <t xml:space="preserve">Location </t>
  </si>
  <si>
    <t xml:space="preserve">Profile </t>
  </si>
  <si>
    <t xml:space="preserve">Product Type </t>
  </si>
  <si>
    <t xml:space="preserve">Check for BT or Top up </t>
  </si>
  <si>
    <t>Bank/NBFC</t>
  </si>
  <si>
    <t>Principal Outstanding</t>
  </si>
  <si>
    <t>Pre-Closure Charges</t>
  </si>
  <si>
    <t>No of EMIS paid</t>
  </si>
  <si>
    <t>Current EMI</t>
  </si>
  <si>
    <t>Original Tenure - months</t>
  </si>
  <si>
    <t xml:space="preserve">Original Loan Amount </t>
  </si>
  <si>
    <t>ADDITIONAL DETAILS: BT (To be shown if BT)</t>
  </si>
  <si>
    <t xml:space="preserve">BT </t>
  </si>
  <si>
    <t xml:space="preserve">Existing Top up </t>
  </si>
  <si>
    <t>ADDITIONAL DETAILS: BT (To be shown if Product Type is Top-up)</t>
  </si>
  <si>
    <t>Particulars</t>
  </si>
  <si>
    <t xml:space="preserve">Click to view CAM </t>
  </si>
  <si>
    <t xml:space="preserve">Click </t>
  </si>
  <si>
    <t>Normal (LTV+FOIR)</t>
  </si>
  <si>
    <t xml:space="preserve">Loan Amount -RAAC </t>
  </si>
  <si>
    <t xml:space="preserve">GTP </t>
  </si>
  <si>
    <t xml:space="preserve">Express BT-HL </t>
  </si>
  <si>
    <t xml:space="preserve">Express BT Non-HL </t>
  </si>
  <si>
    <t xml:space="preserve">Banking Product </t>
  </si>
  <si>
    <t xml:space="preserve">Output: Loan Final Eligibility </t>
  </si>
  <si>
    <t xml:space="preserve">Amount </t>
  </si>
  <si>
    <t xml:space="preserve">Ratio Check </t>
  </si>
  <si>
    <t xml:space="preserve">RAAC Norm </t>
  </si>
  <si>
    <t>GTP-Loan Amount to Turnover%</t>
  </si>
  <si>
    <t xml:space="preserve">GTP to Normal Eligibility </t>
  </si>
  <si>
    <t>Debt Equity Ratio</t>
  </si>
  <si>
    <t xml:space="preserve">LTV </t>
  </si>
  <si>
    <t xml:space="preserve">Normal Eligibility </t>
  </si>
  <si>
    <t>&lt;Static&gt;</t>
  </si>
  <si>
    <t>RAAC Ratio</t>
  </si>
  <si>
    <t>Product</t>
  </si>
  <si>
    <t>Yes</t>
  </si>
  <si>
    <t xml:space="preserve">Loan Amount </t>
  </si>
  <si>
    <t>ADB-EMI Ratio</t>
  </si>
  <si>
    <t xml:space="preserve">Enter Recommended Loan Amount </t>
  </si>
  <si>
    <t xml:space="preserve">Same business premise for 5 years </t>
  </si>
  <si>
    <t xml:space="preserve">Office Landline- Available </t>
  </si>
  <si>
    <t xml:space="preserve">Office FI done </t>
  </si>
  <si>
    <t xml:space="preserve">Same Business for last 5 years </t>
  </si>
  <si>
    <t xml:space="preserve">Output: Loan Eligibility </t>
  </si>
  <si>
    <t>GAP between ITRs 9 months or more</t>
  </si>
  <si>
    <t xml:space="preserve">Turnover reflecting in bank statement </t>
  </si>
  <si>
    <t xml:space="preserve">Actual Ratio </t>
  </si>
  <si>
    <t xml:space="preserve">Other Credit checks </t>
  </si>
  <si>
    <t>NFA Level</t>
  </si>
  <si>
    <t>NFA  Level</t>
  </si>
  <si>
    <t>Decline in Turnover &gt;10%</t>
  </si>
  <si>
    <t>Decline in Net Profits &gt;10%</t>
  </si>
  <si>
    <t xml:space="preserve">Tenure </t>
  </si>
  <si>
    <t xml:space="preserve">ROI </t>
  </si>
  <si>
    <t xml:space="preserve">EMI </t>
  </si>
  <si>
    <t>Click to modify</t>
  </si>
  <si>
    <t xml:space="preserve">Click to modify property value </t>
  </si>
  <si>
    <t xml:space="preserve">CAM and Recommendation Summary </t>
  </si>
  <si>
    <t>Recommended Loan Amount (B6)</t>
  </si>
  <si>
    <t>Enter Values</t>
  </si>
  <si>
    <t>Ratio Check at recommended Loan Amount (B6)</t>
  </si>
  <si>
    <t xml:space="preserve">Click to view Eligibility Calculations </t>
  </si>
  <si>
    <t xml:space="preserve">Applicable Margin </t>
  </si>
  <si>
    <t xml:space="preserve">OD / CC Interest </t>
  </si>
  <si>
    <t xml:space="preserve">Particulars  </t>
  </si>
  <si>
    <t>Tax</t>
  </si>
  <si>
    <t>Gross Profit considered (Lower of A and B)</t>
  </si>
  <si>
    <t>Existing Obligations</t>
  </si>
  <si>
    <t>Case to be recommended to               (Highest NFA Level)</t>
  </si>
  <si>
    <r>
      <t xml:space="preserve">Actual Gross Profit </t>
    </r>
    <r>
      <rPr>
        <b/>
        <sz val="10"/>
        <color theme="1" tint="0.34998626667073579"/>
        <rFont val="Zurich BT"/>
        <family val="2"/>
      </rPr>
      <t>(A)</t>
    </r>
  </si>
  <si>
    <r>
      <t xml:space="preserve">Imputed Profit </t>
    </r>
    <r>
      <rPr>
        <b/>
        <sz val="10"/>
        <color theme="1" tint="0.34998626667073579"/>
        <rFont val="Zurich BT"/>
        <family val="2"/>
      </rPr>
      <t>(B)</t>
    </r>
  </si>
  <si>
    <t xml:space="preserve">Loan Amount at RAAC Norms </t>
  </si>
  <si>
    <t xml:space="preserve">Office Landline available </t>
  </si>
  <si>
    <t xml:space="preserve">Caution Profile </t>
  </si>
  <si>
    <t>Office set up available  (including resi cum office)</t>
  </si>
  <si>
    <t>If Inherited Property- Is it inherited within last 4 years</t>
  </si>
  <si>
    <t xml:space="preserve">Specialized Property </t>
  </si>
  <si>
    <t>ADB/EMI</t>
  </si>
  <si>
    <t xml:space="preserve">Credit Summation to Loan Amount </t>
  </si>
  <si>
    <t>Ratio Check at recommended Loan Amount (B8)</t>
  </si>
  <si>
    <t>No of inward cheque returns- Insufficient Funds</t>
  </si>
  <si>
    <t>Case to be recommended to  (Highest NFA Level)</t>
  </si>
  <si>
    <t xml:space="preserve">Location Limit- Breach </t>
  </si>
  <si>
    <t>Unsecured loan (LAP/Gold Loan etc taken in last 12 months)</t>
  </si>
  <si>
    <t xml:space="preserve">Loan Amount- with NFA </t>
  </si>
  <si>
    <t xml:space="preserve">Amounts as per Ratio Sheet Combined </t>
  </si>
  <si>
    <t xml:space="preserve">Credit Summation </t>
  </si>
  <si>
    <t>Average Daily Balance (ADB)</t>
  </si>
  <si>
    <t xml:space="preserve">Average Net Profits </t>
  </si>
  <si>
    <t>Applicable Credit Summation Ratio</t>
  </si>
  <si>
    <t>Credit Summation (CS)</t>
  </si>
  <si>
    <t>Loan Amount as per CS (A)</t>
  </si>
  <si>
    <t xml:space="preserve">Proposed EMI based on ADB/Factor </t>
  </si>
  <si>
    <t xml:space="preserve">Click to modify </t>
  </si>
  <si>
    <t xml:space="preserve">Property Value </t>
  </si>
  <si>
    <t xml:space="preserve">Applicable LTV </t>
  </si>
  <si>
    <t>Final Loan Eligibility - Lowest of A,B,C and D</t>
  </si>
  <si>
    <t>Conditions</t>
  </si>
  <si>
    <t>Main account</t>
  </si>
  <si>
    <t>Other account</t>
  </si>
  <si>
    <t>Number of Months Credits less than 3</t>
  </si>
  <si>
    <t>Number of Months with nil credits</t>
  </si>
  <si>
    <t>Number of Months Credits less than 3 (last 3 months)</t>
  </si>
  <si>
    <t>Number of Months with nil credits (last 3 months)</t>
  </si>
  <si>
    <t xml:space="preserve"> No of credits summary </t>
  </si>
  <si>
    <t>Total Number of Credits</t>
  </si>
  <si>
    <t xml:space="preserve">NFA at </t>
  </si>
  <si>
    <t xml:space="preserve">Click for summary </t>
  </si>
  <si>
    <t>Minimum account credit/transaction norms met</t>
  </si>
  <si>
    <t xml:space="preserve">Output: Loan Eligibility for Express BT-Home Loan </t>
  </si>
  <si>
    <t xml:space="preserve">Loan Amount- BT </t>
  </si>
  <si>
    <t xml:space="preserve">Loan Amount- Top up </t>
  </si>
  <si>
    <t>Ratio Check at recommended Loan Amount (B5)</t>
  </si>
  <si>
    <t xml:space="preserve">Top up </t>
  </si>
  <si>
    <t xml:space="preserve">4 years in same business </t>
  </si>
  <si>
    <t>No bounces in last 6 months, max 2 bounces in last 18 months</t>
  </si>
  <si>
    <t>Office set up available (including resi cum office)</t>
  </si>
  <si>
    <t>No Unsecured/LAP loan in last 12 months</t>
  </si>
  <si>
    <t>Never 30+ dpd and no current overdues</t>
  </si>
  <si>
    <t xml:space="preserve">Average Monthly Balance/EMI </t>
  </si>
  <si>
    <t xml:space="preserve">Loan Amount/ Normal Eligibility </t>
  </si>
  <si>
    <t xml:space="preserve">L1 if loan not being closed from Top up </t>
  </si>
  <si>
    <t>Ratio Checks</t>
  </si>
  <si>
    <t xml:space="preserve">Principal Outstanding </t>
  </si>
  <si>
    <t xml:space="preserve">BT Amount </t>
  </si>
  <si>
    <t xml:space="preserve">Loan Eligbility as per 1.5 times normal FOIR </t>
  </si>
  <si>
    <t>Loan Amount as per seasoning (A)</t>
  </si>
  <si>
    <t>Loan Amount as per EMI cap of 115% (B)</t>
  </si>
  <si>
    <t>Loan Amount as per INSR cap of 90% (C)</t>
  </si>
  <si>
    <t xml:space="preserve">Applicable % of Original Sanction basis seasoning </t>
  </si>
  <si>
    <t>Loan Amount as per Location cap (D)</t>
  </si>
  <si>
    <t>Loan Amount as per LTV  (E)</t>
  </si>
  <si>
    <t>Final Loan Eligibility - Lowest of A,B,C,D and E</t>
  </si>
  <si>
    <t>Top up Amount @ 1.25 times No of EMIs Paid*EMI Amt</t>
  </si>
  <si>
    <t xml:space="preserve">Loan Eligibility as per POS+Top up </t>
  </si>
  <si>
    <t>Loan Amount as LTV (C )</t>
  </si>
  <si>
    <t>Loan Amount as Location Cap (D )</t>
  </si>
  <si>
    <t>Final Loan eligibiltiy- Lower of A,B,C and D</t>
  </si>
  <si>
    <t>Loan Amount-GTP at RAAC norms (A)</t>
  </si>
  <si>
    <t>Loan Amount-Normal eligibility at 1.5 times normal FOIR (B)</t>
  </si>
  <si>
    <t>Click to modify Property Value</t>
  </si>
  <si>
    <t>Months</t>
  </si>
  <si>
    <t>Total</t>
  </si>
  <si>
    <t xml:space="preserve">Bank Name </t>
  </si>
  <si>
    <t xml:space="preserve">Account No </t>
  </si>
  <si>
    <t>Average Daily Balance across all accounts</t>
  </si>
  <si>
    <t>Average Daily Balance across all accounts for BT</t>
  </si>
  <si>
    <t xml:space="preserve">Daily Balance </t>
  </si>
  <si>
    <t>Credit summation for year across all accounts</t>
  </si>
  <si>
    <t xml:space="preserve">Account Type </t>
  </si>
  <si>
    <t>Additional Savings Account</t>
  </si>
  <si>
    <t xml:space="preserve">No of Business Credits </t>
  </si>
  <si>
    <t xml:space="preserve">For the month </t>
  </si>
  <si>
    <t>No of EMIs paid</t>
  </si>
  <si>
    <t>Index</t>
  </si>
  <si>
    <t xml:space="preserve">No of exisitng home loans </t>
  </si>
  <si>
    <t xml:space="preserve">Ratio Summary </t>
  </si>
  <si>
    <t xml:space="preserve">Property Details </t>
  </si>
  <si>
    <t xml:space="preserve">Sourcing Details </t>
  </si>
  <si>
    <t xml:space="preserve">Credit Remarks </t>
  </si>
  <si>
    <t xml:space="preserve">Fee Amount </t>
  </si>
  <si>
    <t>Financier</t>
  </si>
  <si>
    <t>Loan Type</t>
  </si>
  <si>
    <t>Sanction Amount</t>
  </si>
  <si>
    <t>POS</t>
  </si>
  <si>
    <t xml:space="preserve">Seasoning </t>
  </si>
  <si>
    <t xml:space="preserve">Total Tenure </t>
  </si>
  <si>
    <t xml:space="preserve">Balance Tenure </t>
  </si>
  <si>
    <t>EMI Amount</t>
  </si>
  <si>
    <t xml:space="preserve">Considered for Eligbility </t>
  </si>
  <si>
    <t xml:space="preserve">Yes/No </t>
  </si>
  <si>
    <t>Property Address</t>
  </si>
  <si>
    <t xml:space="preserve">S No </t>
  </si>
  <si>
    <t xml:space="preserve">Applicant and CIBIL Summary </t>
  </si>
  <si>
    <t xml:space="preserve">Applicant Type </t>
  </si>
  <si>
    <t xml:space="preserve">Applicant Name </t>
  </si>
  <si>
    <t xml:space="preserve">Relationship with Applicant </t>
  </si>
  <si>
    <t xml:space="preserve">Current Age </t>
  </si>
  <si>
    <t xml:space="preserve">Age at Maturity </t>
  </si>
  <si>
    <t>Income Considered (Y/N)</t>
  </si>
  <si>
    <t xml:space="preserve">CIBIL Score </t>
  </si>
  <si>
    <t xml:space="preserve">Remarks </t>
  </si>
  <si>
    <t>Sales</t>
  </si>
  <si>
    <t>PAT</t>
  </si>
  <si>
    <t>Actual Cash Profit</t>
  </si>
  <si>
    <t>Total Networth</t>
  </si>
  <si>
    <t xml:space="preserve">Long Term Loans from Banks/FI </t>
  </si>
  <si>
    <t>Working Capital Limits from Banks/FI's</t>
  </si>
  <si>
    <t xml:space="preserve">Average Collection Period </t>
  </si>
  <si>
    <t xml:space="preserve">Current Ratio </t>
  </si>
  <si>
    <t xml:space="preserve">Liquidity Ratio </t>
  </si>
  <si>
    <t xml:space="preserve">Debt Equity Ratio </t>
  </si>
  <si>
    <t xml:space="preserve">Interest Coverage Ratio </t>
  </si>
  <si>
    <t xml:space="preserve">Gross Profit Margin Ratio </t>
  </si>
  <si>
    <t xml:space="preserve">Net Profit Margin Ratio </t>
  </si>
  <si>
    <t>Year 1</t>
  </si>
  <si>
    <t>Year 2</t>
  </si>
  <si>
    <t>Year 3</t>
  </si>
  <si>
    <t xml:space="preserve">Other Income </t>
  </si>
  <si>
    <t>Financials Snapshot</t>
  </si>
  <si>
    <t>RAAC Norm- HL&amp; NRP/ RAAC Norm LAP</t>
  </si>
  <si>
    <t xml:space="preserve">Within norms- Yes/No </t>
  </si>
  <si>
    <t>Financial Summary  (Loan Type)</t>
  </si>
  <si>
    <t xml:space="preserve">NFA Level </t>
  </si>
  <si>
    <t xml:space="preserve">Cash Profit Trend </t>
  </si>
  <si>
    <t>Debt Service Coverage Ratio(DSCR)</t>
  </si>
  <si>
    <t xml:space="preserve">Net Profit Margin </t>
  </si>
  <si>
    <t>Case to be recommended to</t>
  </si>
  <si>
    <t>Any Unsecured/LAP loan in last 12 months</t>
  </si>
  <si>
    <t>Eligibility(Rs. In lacs)</t>
  </si>
  <si>
    <t xml:space="preserve">Average </t>
  </si>
  <si>
    <t>Eligibility</t>
  </si>
  <si>
    <t xml:space="preserve">Eligible Income </t>
  </si>
  <si>
    <t>Profile</t>
  </si>
  <si>
    <t>PBT</t>
  </si>
  <si>
    <t>Depreciation</t>
  </si>
  <si>
    <t>Director Remuneration/Partners Salary</t>
  </si>
  <si>
    <t>Interest Expenses paid to partners/director</t>
  </si>
  <si>
    <t>Interest on loans</t>
  </si>
  <si>
    <t>Rent income</t>
  </si>
  <si>
    <t>Agricultural Income</t>
  </si>
  <si>
    <t>Interets on FD/Dividends</t>
  </si>
  <si>
    <t>Other income</t>
  </si>
  <si>
    <t>One time Income (exceptional)</t>
  </si>
  <si>
    <t>One time Expense (exceptional)</t>
  </si>
  <si>
    <t>Tax on Director remenuration/salary to partners</t>
  </si>
  <si>
    <t>Tax on interest paid to partners</t>
  </si>
  <si>
    <t>Any Additional income (editable)</t>
  </si>
  <si>
    <t xml:space="preserve">Total          </t>
  </si>
  <si>
    <t xml:space="preserve">Appraised Monthly Income          </t>
  </si>
  <si>
    <t>If Topup, Click here to enter</t>
  </si>
  <si>
    <t xml:space="preserve">Appraised Obligations          </t>
  </si>
  <si>
    <t xml:space="preserve">Max FOIR(for a combined LTV and FOIR of 130)          </t>
  </si>
  <si>
    <t xml:space="preserve">Max EMI          </t>
  </si>
  <si>
    <t xml:space="preserve">Tenor (Months)          </t>
  </si>
  <si>
    <t xml:space="preserve">Rate Of Interest          </t>
  </si>
  <si>
    <t xml:space="preserve">EMI Factor          </t>
  </si>
  <si>
    <t>Normal Eligibility(Rs. In lacs)</t>
  </si>
  <si>
    <t xml:space="preserve">RECOMMENDATION          </t>
  </si>
  <si>
    <t xml:space="preserve">ROI          </t>
  </si>
  <si>
    <t>Loan Amt(Rs. In lacs)</t>
  </si>
  <si>
    <t xml:space="preserve">EMI          </t>
  </si>
  <si>
    <t xml:space="preserve">Actual FOIR          </t>
  </si>
  <si>
    <t xml:space="preserve">Max LTV as per policy          </t>
  </si>
  <si>
    <t xml:space="preserve">Property Value          </t>
  </si>
  <si>
    <t>LTV on incremental exposure</t>
  </si>
  <si>
    <t>Combined LTV</t>
  </si>
  <si>
    <t xml:space="preserve">FOIR + LTV          </t>
  </si>
  <si>
    <t xml:space="preserve">Loan Amount -Head Credit </t>
  </si>
  <si>
    <t xml:space="preserve">Loan Amount -Head CPG </t>
  </si>
  <si>
    <t xml:space="preserve">Obligations Summary </t>
  </si>
  <si>
    <t xml:space="preserve">Gross  Turnover </t>
  </si>
  <si>
    <t xml:space="preserve">NFA </t>
  </si>
  <si>
    <t xml:space="preserve">Banking </t>
  </si>
  <si>
    <t>Credits</t>
  </si>
  <si>
    <t>Cheque bounces</t>
  </si>
  <si>
    <t>Express BT-HL</t>
  </si>
  <si>
    <t xml:space="preserve">Express BT-LAP </t>
  </si>
  <si>
    <t xml:space="preserve">MOD </t>
  </si>
  <si>
    <t xml:space="preserve">Loan against Specialized Property </t>
  </si>
  <si>
    <t xml:space="preserve">Empower HL </t>
  </si>
  <si>
    <t xml:space="preserve">LRD </t>
  </si>
  <si>
    <t xml:space="preserve">LRD-Warehouse </t>
  </si>
  <si>
    <t>Eligible Products</t>
  </si>
  <si>
    <t xml:space="preserve">Loan for Comm/Ind Plots </t>
  </si>
  <si>
    <t xml:space="preserve">Home Loan </t>
  </si>
  <si>
    <t xml:space="preserve">LAP-Resi </t>
  </si>
  <si>
    <t>LAP-Comm</t>
  </si>
  <si>
    <t>NRP-Self occ</t>
  </si>
  <si>
    <t>NRP-Non Self-occ</t>
  </si>
  <si>
    <t xml:space="preserve">HL-Top-up </t>
  </si>
  <si>
    <t xml:space="preserve">LAP-Top-up </t>
  </si>
  <si>
    <t>LRD</t>
  </si>
  <si>
    <t>BT-LRD</t>
  </si>
  <si>
    <t>Commercial Plot+Cons</t>
  </si>
  <si>
    <t>Indstrial Plot+Cons</t>
  </si>
  <si>
    <t xml:space="preserve">Pragat </t>
  </si>
  <si>
    <t xml:space="preserve">HL-Top-up upto 12 months seasoning </t>
  </si>
  <si>
    <t xml:space="preserve">HL-Top-up &gt; 12 months seasoning </t>
  </si>
  <si>
    <t xml:space="preserve">HL-Top-up &gt; 12 and upto 24 months seasoning </t>
  </si>
  <si>
    <t xml:space="preserve">HL-Top-up &gt; 24 months seasoning </t>
  </si>
  <si>
    <t xml:space="preserve">NRP Top-up </t>
  </si>
  <si>
    <t xml:space="preserve">NRP-Top-up </t>
  </si>
  <si>
    <t xml:space="preserve">HL- &gt;30 Lakhs and upto 75 Lakhs </t>
  </si>
  <si>
    <t xml:space="preserve">HL&gt;75 Lakhs </t>
  </si>
  <si>
    <t xml:space="preserve">HL- upto 30 Lakhs </t>
  </si>
  <si>
    <t>NA</t>
  </si>
  <si>
    <t>LAP-MOD</t>
  </si>
  <si>
    <t>LAP- BT</t>
  </si>
  <si>
    <t xml:space="preserve">LAP- BT </t>
  </si>
  <si>
    <t>BT of Commercial Plot+Cons</t>
  </si>
  <si>
    <t>BT of Industrial Plot+Cons</t>
  </si>
  <si>
    <t>Mortgage Guarantee- Variant 1</t>
  </si>
  <si>
    <t>Mortgage Guarantee- Variant 2</t>
  </si>
  <si>
    <t>Mortgage Guarantee- Variant 3</t>
  </si>
  <si>
    <t>Mortgage Guarantee- Variant 4</t>
  </si>
  <si>
    <t xml:space="preserve">HL-Top-up upto 6 months seasoning </t>
  </si>
  <si>
    <t xml:space="preserve">HL-Top-up &gt;6 motnhs and upto 12 months seasoning </t>
  </si>
  <si>
    <t>Profit &amp; Loss Account</t>
  </si>
  <si>
    <t>31.03.2013</t>
  </si>
  <si>
    <t>% Growth</t>
  </si>
  <si>
    <t>31.03.2012</t>
  </si>
  <si>
    <t>31.03.2011</t>
  </si>
  <si>
    <t>31.03.2010</t>
  </si>
  <si>
    <t>Rs. lacs</t>
  </si>
  <si>
    <t>In 2013</t>
  </si>
  <si>
    <t>In 2012</t>
  </si>
  <si>
    <t>In 2011</t>
  </si>
  <si>
    <t>Other Income (incidental to Business/Business income)</t>
  </si>
  <si>
    <t>Other Income (Non Business income)</t>
  </si>
  <si>
    <t>Total Income</t>
  </si>
  <si>
    <t>Raw Material Cost</t>
  </si>
  <si>
    <t>Manufacturing expenses</t>
  </si>
  <si>
    <t>Wages &amp; employee cost</t>
  </si>
  <si>
    <t>Gross Profit</t>
  </si>
  <si>
    <t>Administrative Expenses</t>
  </si>
  <si>
    <t>Selling &amp; Distribution Expenses</t>
  </si>
  <si>
    <t>PBDIT</t>
  </si>
  <si>
    <t>Interest on Term Loan from Banks</t>
  </si>
  <si>
    <t>Interest on Term Loan from Relatives</t>
  </si>
  <si>
    <t>Interest on unsecured loans from others</t>
  </si>
  <si>
    <t>Interest on CC/OD</t>
  </si>
  <si>
    <t>Non cash expenses written off</t>
  </si>
  <si>
    <t>Profit Before Tax</t>
  </si>
  <si>
    <t>Tax as per ITR</t>
  </si>
  <si>
    <t>Cash Profits</t>
  </si>
  <si>
    <t>Salary to Partner/Director</t>
  </si>
  <si>
    <t>.</t>
  </si>
  <si>
    <t xml:space="preserve">Balance Sheet </t>
  </si>
  <si>
    <t xml:space="preserve">Proprietorship Capital </t>
  </si>
  <si>
    <t>Reserves &amp; Surplus(excluding revaluation reserve)</t>
  </si>
  <si>
    <t>Revaluation Reserve</t>
  </si>
  <si>
    <t>Adjusted Networth</t>
  </si>
  <si>
    <t>Total Borrowings from banks/FI/NBFC's</t>
  </si>
  <si>
    <t>Unsecured loans  (others)</t>
  </si>
  <si>
    <t>Unsecured loans from partners/shareholders</t>
  </si>
  <si>
    <t>Current Liabilities &amp; Provisions</t>
  </si>
  <si>
    <t>Provision for taxation</t>
  </si>
  <si>
    <t>Other Liabilities</t>
  </si>
  <si>
    <t>Total Liabilities to outsiders</t>
  </si>
  <si>
    <t>Balance Sheet Total</t>
  </si>
  <si>
    <t>Fixed Assets less depreciation</t>
  </si>
  <si>
    <t>Investments</t>
  </si>
  <si>
    <t>Liquid/Marketable Investments</t>
  </si>
  <si>
    <t>Group Co. Investments</t>
  </si>
  <si>
    <t>Unquoted/Dead Investments</t>
  </si>
  <si>
    <t>Current Assets:</t>
  </si>
  <si>
    <t>Deferred Tax Asset</t>
  </si>
  <si>
    <t>Inventories</t>
  </si>
  <si>
    <t>Receivables / Debtors</t>
  </si>
  <si>
    <t xml:space="preserve"> Debtors &gt; 6 months</t>
  </si>
  <si>
    <t xml:space="preserve"> Debtors &lt; 6 months</t>
  </si>
  <si>
    <t>Cash and Bank</t>
  </si>
  <si>
    <t>Loans &amp; Advances</t>
  </si>
  <si>
    <t>Loans &amp; Advances given to directors/partners etc</t>
  </si>
  <si>
    <t>Loans and Advances given to others</t>
  </si>
  <si>
    <t>Misc Expenses (DRE+Preop+Preliminary+Acc P&amp;L)</t>
  </si>
  <si>
    <t xml:space="preserve">Ratios    </t>
  </si>
  <si>
    <t xml:space="preserve">Average Collection Period    </t>
  </si>
  <si>
    <t xml:space="preserve">Average Days in Inventory    </t>
  </si>
  <si>
    <t xml:space="preserve">Inventory to Cost of Goods Sold    </t>
  </si>
  <si>
    <t xml:space="preserve">Current Ratio    </t>
  </si>
  <si>
    <t xml:space="preserve">Liquidity Ratio    </t>
  </si>
  <si>
    <t xml:space="preserve">Debt Equity Ratio    </t>
  </si>
  <si>
    <t xml:space="preserve">Interest Coverage Ratio    </t>
  </si>
  <si>
    <t xml:space="preserve">DSCR    </t>
  </si>
  <si>
    <t xml:space="preserve">DSCR after the proposed Loan    </t>
  </si>
  <si>
    <t xml:space="preserve">Gross Profit Margin Ratio    </t>
  </si>
  <si>
    <t xml:space="preserve">Net Profit Margin Ratio    </t>
  </si>
  <si>
    <t xml:space="preserve">Cash Profit Ratio    </t>
  </si>
  <si>
    <t xml:space="preserve">Growth in Sales    </t>
  </si>
  <si>
    <t xml:space="preserve">Growth in Net Profits    </t>
  </si>
  <si>
    <t xml:space="preserve">Cash Flow Statement    </t>
  </si>
  <si>
    <t xml:space="preserve">Net Profit After Tax    </t>
  </si>
  <si>
    <t xml:space="preserve">Add :    </t>
  </si>
  <si>
    <t xml:space="preserve">Depreciation    </t>
  </si>
  <si>
    <t xml:space="preserve">Misc expenses written off/non cash expenses    </t>
  </si>
  <si>
    <t xml:space="preserve">Salary paid to promoter/partners    </t>
  </si>
  <si>
    <t xml:space="preserve">Interest paid to promoters    </t>
  </si>
  <si>
    <t xml:space="preserve">Provision for tax    </t>
  </si>
  <si>
    <t xml:space="preserve">Interest    </t>
  </si>
  <si>
    <t xml:space="preserve">Less : Other income (non business income)    </t>
  </si>
  <si>
    <t xml:space="preserve">Operating cash profit/(Loss ) before working capital changes    </t>
  </si>
  <si>
    <t xml:space="preserve">Trade and other receivables    </t>
  </si>
  <si>
    <t xml:space="preserve">Inventories    </t>
  </si>
  <si>
    <t xml:space="preserve">Loans &amp; Advances    </t>
  </si>
  <si>
    <t xml:space="preserve">other current liabilities    </t>
  </si>
  <si>
    <t xml:space="preserve">Total    </t>
  </si>
  <si>
    <t xml:space="preserve">Cash Generated from operations    </t>
  </si>
  <si>
    <t xml:space="preserve">Less taxes paid    </t>
  </si>
  <si>
    <t xml:space="preserve">Net Cash from Operations    </t>
  </si>
  <si>
    <t>Loan Amount-GST with NFAs</t>
  </si>
  <si>
    <t>GST-Bank Borrowing to Sales%</t>
  </si>
  <si>
    <t xml:space="preserve">GST Turnover </t>
  </si>
  <si>
    <t>Final Loan Eligibility</t>
  </si>
  <si>
    <t>Loan Amount-GST at RAAC norms</t>
  </si>
  <si>
    <t>Average delay in servicing &lt;=10 days in last 12 months</t>
  </si>
  <si>
    <t>No. of days where account is overdrawn &lt;=10 days in 12 months</t>
  </si>
  <si>
    <t>Inward check return &lt;=2% of no. of cheques issued in last 12 months</t>
  </si>
  <si>
    <t>No cheque bounce due to insuffucient funds in last 6 months</t>
  </si>
  <si>
    <t>Eligibility at RAAC LTV + FOIR</t>
  </si>
  <si>
    <t xml:space="preserve">Loan Amount -RAAC norms </t>
  </si>
  <si>
    <t>Loan Amount - with NFAs</t>
  </si>
  <si>
    <t xml:space="preserve">Loan Amount-at RAAC norms </t>
  </si>
  <si>
    <t>Imputed income</t>
  </si>
  <si>
    <t>School</t>
  </si>
  <si>
    <t>Marriage Garden</t>
  </si>
  <si>
    <t>Low LTV Banking</t>
  </si>
  <si>
    <t>Specialised Property</t>
  </si>
  <si>
    <t>GTP</t>
  </si>
  <si>
    <t>Parameter</t>
  </si>
  <si>
    <t>RCM</t>
  </si>
  <si>
    <t>ZCM</t>
  </si>
  <si>
    <t>RCH</t>
  </si>
  <si>
    <t>ZCH</t>
  </si>
  <si>
    <t>CH</t>
  </si>
  <si>
    <t>FOIR &gt; 65% with RAAC LTV</t>
  </si>
  <si>
    <t>Debt To Equity more than</t>
  </si>
  <si>
    <t>LTV for LAP residential - &gt; 60 but &lt; 65%</t>
  </si>
  <si>
    <t>LTV for LAP commercial - &gt; 55 but &lt; 60%</t>
  </si>
  <si>
    <t>Actual</t>
  </si>
  <si>
    <t>Deviation</t>
  </si>
  <si>
    <t>LTV for NRP Self Occupied</t>
  </si>
  <si>
    <t>LTV for NRP Non Self Occupied</t>
  </si>
  <si>
    <t>LTV for LAP residential &gt; 65%</t>
  </si>
  <si>
    <t>LTV for LAP commercial &gt; 60%</t>
  </si>
  <si>
    <t>LTV for NRP Self Occupied &gt; 70%</t>
  </si>
  <si>
    <t>LTV for NRP Non Self Occupied &gt; 60%</t>
  </si>
  <si>
    <t>Loan Amount &gt; 30 and &lt; 40 Million</t>
  </si>
  <si>
    <t>Loan Amount &gt; 40 and &lt; 50 Million</t>
  </si>
  <si>
    <t>Tenure for LAP/Top/NRP &gt; 15 years</t>
  </si>
  <si>
    <t>Min Turnover for loan of 15 - 30 million upto 2 times</t>
  </si>
  <si>
    <t>Min AQB / Total EMI for loan of 15 - 30 million upto 1.5 times</t>
  </si>
  <si>
    <t>Margins - Traders &gt; 7%</t>
  </si>
  <si>
    <t>Margins - Manufacturers &amp; Services &gt; 10%</t>
  </si>
  <si>
    <t>Turnover Dip &gt; 10%</t>
  </si>
  <si>
    <t>Turnover &gt; 6 million</t>
  </si>
  <si>
    <t>BT + Top Up: FOIR of 130% for eligibility upto 1 time the normal eligibility, LTV Cap</t>
  </si>
  <si>
    <t>For approach 1: LTV for LAP residential - &gt; 60 but &lt; 65%</t>
  </si>
  <si>
    <t>For approach 2: LTV for LAP residential - &gt; 60 but &lt; 65%</t>
  </si>
  <si>
    <t>For approach 1: LTV for LAP residential &gt; 65%</t>
  </si>
  <si>
    <t>For approach 1: LTV for NRP Self Occupied &gt; 70%</t>
  </si>
  <si>
    <t>For approach 1: LTV for NRP Non Self Occupied &gt; 60%</t>
  </si>
  <si>
    <t>For approach 1:LTV for NRP Self Occupied &gt; 65 but &lt; 70</t>
  </si>
  <si>
    <t>For approach 1:LTV for NRP Non Self Occupied &gt; 55 but &lt;60</t>
  </si>
  <si>
    <t>For approach 2:LTV for NRP Self Occupied &gt; 65 but &lt; 70</t>
  </si>
  <si>
    <t>For approach 2:LTV for NRP Non Self Occupied &gt; 55 but &lt;60</t>
  </si>
  <si>
    <t>For approach 2:LTV for NRP Self Occupied &gt; 70 but &lt; 75 - RBP</t>
  </si>
  <si>
    <t>For approach 2:LTV for NRP Non Self Occupied &gt; 60 but &lt;65</t>
  </si>
  <si>
    <t>For approach 2: LTV for LAP residential - &gt; 65 but &lt; 70% - RBP - Self Occupied</t>
  </si>
  <si>
    <t>For approach 2:LTV for LAP commercial - &gt; 60 but &lt; 65% - RBP - Self Occupied</t>
  </si>
  <si>
    <t>For approach 2: LTV for LAP residential - &gt; 70 but &lt; 75% - RBP - Self Occupied</t>
  </si>
  <si>
    <t>For approach 2:LTV for NRP Self Occupied &gt; 75 but &lt; 80 - RBP</t>
  </si>
  <si>
    <t>For approach 2:LTV for NRP Non Self Occupied &gt; 65 but &lt;70</t>
  </si>
  <si>
    <t>Express BT - NHL</t>
  </si>
  <si>
    <t>For approach 1:LTV for LAP commercial - &gt; 50 but &lt; 55%</t>
  </si>
  <si>
    <t>For approach 1: LTV for LAP commercial &gt; 55%</t>
  </si>
  <si>
    <t>For approach 2:LTV for LAP commercial - &gt; 50 but &lt; 55%</t>
  </si>
  <si>
    <t>For approach 2:LTV for LAP commercial - &gt; 55 but &lt; 60% - RBP - Self Occupied</t>
  </si>
  <si>
    <t>Business Vintage less than 4 years</t>
  </si>
  <si>
    <t>Banking</t>
  </si>
  <si>
    <t>Credit Summation &gt; = 2 times of loan amount for all except services sector</t>
  </si>
  <si>
    <t>Credit Summation &gt; = 1 times of loan amount for services sector</t>
  </si>
  <si>
    <t>RCF1</t>
  </si>
  <si>
    <t>LTV for Home Loan more than 75%</t>
  </si>
  <si>
    <t>LTV for NRP- Self-occupied Property  more than 70%</t>
  </si>
  <si>
    <t>No credit in only 1 month (not in last 3 months) but 36 in last 12 months</t>
  </si>
  <si>
    <t>LTV for Home Loan more than 70% and upto 75%,  but within RBI norms</t>
  </si>
  <si>
    <t>LTV for LAP- Resi more than 60% and upto 65%</t>
  </si>
  <si>
    <t>LTV for LAP- Comm more than 50% and upto 55%</t>
  </si>
  <si>
    <t>LTV for NRP- Self-occupied Property  more than 65% and upto 70%</t>
  </si>
  <si>
    <t>Credit Entries: Main account &lt; 3 in 1 month but 1 in month, 9 in quarter and 36 in year</t>
  </si>
  <si>
    <t>Credit Entries: Other CA &lt; 1 in 3 months but not in last 3 months, 12 in last 12 months</t>
  </si>
  <si>
    <t>Credit Entries: SA &lt; 3 in 3 months but 36 in last 12 months</t>
  </si>
  <si>
    <t>Cheque Bounces: &lt; = 2 in last 12 months but 0 in last 3 months</t>
  </si>
  <si>
    <t>Cheque Bounces: = 1 in last 12 months but 0 in last 3 months</t>
  </si>
  <si>
    <r>
      <t xml:space="preserve">Cheque Bounce in last 3 months &gt; 0 </t>
    </r>
    <r>
      <rPr>
        <b/>
        <sz val="11"/>
        <color theme="1"/>
        <rFont val="Calibri"/>
        <family val="2"/>
        <scheme val="minor"/>
      </rPr>
      <t>(No NFA)</t>
    </r>
  </si>
  <si>
    <t>Tenure for HL &gt; 20 years</t>
  </si>
  <si>
    <t>Express BT - HL</t>
  </si>
  <si>
    <t xml:space="preserve">Loan Amount: &gt; 130% of original sanction for self-employed; seasoning &gt; 24 months </t>
  </si>
  <si>
    <t xml:space="preserve">Loan Amount: &gt; 110% of original sanction for self-employed; seasoning  12 - 18 months </t>
  </si>
  <si>
    <t xml:space="preserve">Loan Amount: &gt; 110% of original sanction for self-employed; seasoning  18 - 24 months </t>
  </si>
  <si>
    <t xml:space="preserve">Loan Amount: &gt; 100% of original sanction for salaried; seasoning between 12-18 months </t>
  </si>
  <si>
    <t xml:space="preserve">Loan Amount: &gt; 120% of original sanction for salaried; seasoning between 18-24 months </t>
  </si>
  <si>
    <t xml:space="preserve">Loan Amount: &gt; 130% of original sanction for salaried; seasoning between &gt; 24 months </t>
  </si>
  <si>
    <t xml:space="preserve">Loan Amount: For &lt;=36 months, New EMI is &gt; 115% of existing EMI </t>
  </si>
  <si>
    <t xml:space="preserve">Loan Amount: For &gt;36 months, New EMI is &gt; 125% of existing EMI </t>
  </si>
  <si>
    <t>Minimum Seasoning &lt; 12 months</t>
  </si>
  <si>
    <t>Salaried: &lt;=30 lakhs - LTV 90% - 95%, subject to RBI norms</t>
  </si>
  <si>
    <t>Salaried: 30 - 75 lakhs - LTV 80% - 85%, subject to RBI norms</t>
  </si>
  <si>
    <t>Salaried: &lt;=30 lakhs - LTV 75% - 80%, subject to RBI norms</t>
  </si>
  <si>
    <t>Self Employed: &lt; = 75 lakhs - LTV 80% - 85%, subject to RBI norms</t>
  </si>
  <si>
    <t>Self Employed: &gt; 75 lakhs - LTV 75% - 80%, subject to RBI norms</t>
  </si>
  <si>
    <t>Other Financiers Salaried &gt; 75% - 80%</t>
  </si>
  <si>
    <t>Other Financiers Self Employed &gt; 70% - 75%</t>
  </si>
  <si>
    <t>Salaried: &lt;=30 lakhs - LTV &gt; 95%, subject to RBI norms</t>
  </si>
  <si>
    <t>Salaried: 30 - 75 lakhs - LTV 85%, subject to RBI norms</t>
  </si>
  <si>
    <t>Salaried: &lt;=30 lakhs - LTV 80%, subject to RBI norms</t>
  </si>
  <si>
    <t>Self Employed: &lt; = 75 lakhs - LTV 85%, subject to RBI norms</t>
  </si>
  <si>
    <t>Self Employed: &gt; 75 lakhs - LTV 80%, subject to RBI norms</t>
  </si>
  <si>
    <t>Other Financiers Salaried &gt; 80%</t>
  </si>
  <si>
    <t>Other Financiers Self Employed &gt; 75%</t>
  </si>
  <si>
    <t>Tenure for NRP &gt; 15 years</t>
  </si>
  <si>
    <t>Tenure for HEL/Top Up &gt; 10 years</t>
  </si>
  <si>
    <t>HEL/Top Up - ADB/EMI &lt; 1.5 times</t>
  </si>
  <si>
    <t>HL / NRP: Loan &lt; 7.5 million - ADB/EMI &lt; 1.5 times</t>
  </si>
  <si>
    <t>HL / NRP: Loan &lt; 10.0 million - ADB/EMI &lt; 1.5 times</t>
  </si>
  <si>
    <t>HL / NRP: Loan &gt; 10.0 million - ADB/EMI &lt; 2.0 times</t>
  </si>
  <si>
    <t>HL/NRP: CA/SA Vintage - main account &lt; 12 months</t>
  </si>
  <si>
    <t>HL/NRP: CA/SA Vintage - other accounts &lt; 6 months</t>
  </si>
  <si>
    <t>HL / NRP: Loan Amount &gt; 30 and &lt; 40 Million</t>
  </si>
  <si>
    <t>HL / NRP: Loan Amount &gt; 40 and &lt; 50 Million</t>
  </si>
  <si>
    <t>Credit Entries: Main account &lt; 3 in 1 month</t>
  </si>
  <si>
    <t>Credit Entries: Other CA &lt; 1 in 3 months</t>
  </si>
  <si>
    <t>Credit Entries: SA &lt; 3 in 1 month</t>
  </si>
  <si>
    <t>Cheque Bounces: &lt; = 2 in last 12 months</t>
  </si>
  <si>
    <t>Cheque Bounces: = 1 in last 12 months</t>
  </si>
  <si>
    <t>MOD for Salaried</t>
  </si>
  <si>
    <t>Loan Amount &gt; 10 and &lt; 30 Million</t>
  </si>
  <si>
    <t>CPG Head</t>
  </si>
  <si>
    <t>Loan Amount &gt; 10</t>
  </si>
  <si>
    <t>Pratham (Pragati)</t>
  </si>
  <si>
    <t>ADB for SE: ADB to EMI &lt; 0.5 with LTV lower by 5%</t>
  </si>
  <si>
    <t>Loan Amount: upto 5.5 Million</t>
  </si>
  <si>
    <t>FOIR: Salaried non PMAY Income &lt; 20,000 to be 50% instead of 45%</t>
  </si>
  <si>
    <t>FOIR: Salaried non PMAY Income &gt; 20,000 to be 55% instead of 50%</t>
  </si>
  <si>
    <t>FOIR: Salaried PMAY case - FOIR to be 60% instead of 55%</t>
  </si>
  <si>
    <t>INSR: Salaried non PMAY Income &lt; 20,000 to be 55% instead of 50%</t>
  </si>
  <si>
    <t>INSR: Salaried non PMAY Income &gt; 20,000 to be 60% instead of 55%</t>
  </si>
  <si>
    <t>INSR: Salaried PMAY case - FOIR to be 65% instead of 60%</t>
  </si>
  <si>
    <t>FOIR: Self Employed - LIP to be 70% instead of 65%</t>
  </si>
  <si>
    <t>FOIR: Self Employed - ITR to be 105% instead of 100%</t>
  </si>
  <si>
    <t>Bank Statements min of 6 months instead of 12 months</t>
  </si>
  <si>
    <t>LAP for Specialized Properties</t>
  </si>
  <si>
    <t>Nursing Homes upto 50 beds</t>
  </si>
  <si>
    <t>Land + Construction</t>
  </si>
  <si>
    <t>Loan Amount for Plot Purchase &gt; 20.0 million</t>
  </si>
  <si>
    <t>Loan Amount for Construction &gt; 10.0 million</t>
  </si>
  <si>
    <t>Loan Amount for Land + Construction &gt; 30.0 million</t>
  </si>
  <si>
    <t>GST</t>
  </si>
  <si>
    <t>Business Vintage less than 3 years</t>
  </si>
  <si>
    <t>Bank Borrowing to Sales max of 50%</t>
  </si>
  <si>
    <t>Minimum Turnover - 5.0 million</t>
  </si>
  <si>
    <t>Collateral Plus Secured</t>
  </si>
  <si>
    <t>Loan Amount &gt; 7.5 million &lt; 10.0 Million</t>
  </si>
  <si>
    <t>Simplified BT for HNI</t>
  </si>
  <si>
    <t>Tenure for NHL &gt; 15 years</t>
  </si>
  <si>
    <t>Express RTF</t>
  </si>
  <si>
    <t>LTV SORP / SOCP to be 55% instead of 50%</t>
  </si>
  <si>
    <t>LTV SORP / SOCP to be &gt; 55%</t>
  </si>
  <si>
    <t>Tenure of Loan &gt; 10 years</t>
  </si>
  <si>
    <t>Loan Amount &gt; 100 Million</t>
  </si>
  <si>
    <t>Loan Amount &gt; 50.0 million &lt; 100 million</t>
  </si>
  <si>
    <t>Business Vintage less than 5 years</t>
  </si>
  <si>
    <t>NRP</t>
  </si>
  <si>
    <t>31.03.2021</t>
  </si>
  <si>
    <t>31.03.2020</t>
  </si>
  <si>
    <t>31.03.2019</t>
  </si>
  <si>
    <t>31.03.2018</t>
  </si>
  <si>
    <t>In 2021</t>
  </si>
  <si>
    <t>In 2020</t>
  </si>
  <si>
    <t>In 2019</t>
  </si>
  <si>
    <t>Cost % of sales of 2021</t>
  </si>
  <si>
    <t>Cost % of sales of 2020</t>
  </si>
  <si>
    <t>Cost % of sales of 2019</t>
  </si>
  <si>
    <t>Cost % of sales of 2018</t>
  </si>
  <si>
    <t xml:space="preserve">Input Sheet - Multi-Variant Calculator </t>
  </si>
  <si>
    <t>Loan Amount required (Rs. Millions)</t>
  </si>
  <si>
    <t>Salaried</t>
  </si>
  <si>
    <t>Self Employed - Professionals</t>
  </si>
  <si>
    <t>Self Employed - Non Professionals</t>
  </si>
  <si>
    <t>Base Products</t>
  </si>
  <si>
    <t>Home Loan</t>
  </si>
  <si>
    <t>LAP - Residential</t>
  </si>
  <si>
    <t>LAP - Commercial</t>
  </si>
  <si>
    <t>Land Loan</t>
  </si>
  <si>
    <t>Fresh Case or BT+Top Up Case</t>
  </si>
  <si>
    <t>Fresh Case</t>
  </si>
  <si>
    <t>Balance Transfer + Top Up</t>
  </si>
  <si>
    <t>Top Up on Home Loan</t>
  </si>
  <si>
    <t>Top Up on Land Loan</t>
  </si>
  <si>
    <t>Top Up on LAP - Residential</t>
  </si>
  <si>
    <t>Top Up on LAP - Commercial</t>
  </si>
  <si>
    <t>Top Up on NRP</t>
  </si>
  <si>
    <t>Top Up on LRD</t>
  </si>
  <si>
    <t>Top Up on Land + Construction</t>
  </si>
  <si>
    <t>if Product Type contains Top up then  "Seasoning of Base Loan" (no. of months)</t>
  </si>
  <si>
    <t>Turnover as per GST returns of last 12 months (in Millions)</t>
  </si>
  <si>
    <t>Total EMI of Loans taken within last 12 months  (in Millions)</t>
  </si>
  <si>
    <t>Principal Outstanding (in Millions)</t>
  </si>
  <si>
    <t>Original Loan Amount (in Millions)</t>
  </si>
  <si>
    <t>Pre-Closure Charges (in Millions)</t>
  </si>
  <si>
    <t>Current EMI (in Lakhs)</t>
  </si>
  <si>
    <t>2020-21</t>
  </si>
  <si>
    <t>2019-20</t>
  </si>
  <si>
    <t>LTV</t>
  </si>
  <si>
    <t>Leverage (FOIR)</t>
  </si>
  <si>
    <t>Leverage (FOIR); appraised monthly income &lt;= 50,000</t>
  </si>
  <si>
    <t>Leverage (FOIR); appraised monthly income &gt; 50,000</t>
  </si>
  <si>
    <t>LTV+Leverage (FOIR)</t>
  </si>
  <si>
    <t>&gt; 20%</t>
  </si>
  <si>
    <t>Provide Inputs in Green Cells:</t>
  </si>
  <si>
    <t>Interest Rate</t>
  </si>
  <si>
    <t>To be based on Product Type selected</t>
  </si>
  <si>
    <t>Tenure (in months)</t>
  </si>
  <si>
    <t>LTV - for Doctors</t>
  </si>
  <si>
    <t>LTV - for Others</t>
  </si>
  <si>
    <t>LTV - Others</t>
  </si>
  <si>
    <t>LTV - Doctors (Loan &lt;= 30 lakhs)</t>
  </si>
  <si>
    <t>LTV - Doctors (Loan &gt; 30 Lakhs &amp; &lt;= 75 lakhs)</t>
  </si>
  <si>
    <t>LTV - Doctors (Loan &gt; 75 Lakhs)</t>
  </si>
  <si>
    <t>LTV - Others - Self Occupied CIBIL &lt;= 750</t>
  </si>
  <si>
    <t>LTV - Others - Self Occupied CIBIL &gt; 750</t>
  </si>
  <si>
    <t>LAP - Specialized</t>
  </si>
  <si>
    <t>Property Type</t>
  </si>
  <si>
    <t>Residential</t>
  </si>
  <si>
    <t>Commercial</t>
  </si>
  <si>
    <t>Industrial</t>
  </si>
  <si>
    <t>Warehouse</t>
  </si>
  <si>
    <t>Hospital/Nursing Home</t>
  </si>
  <si>
    <t>Hotels</t>
  </si>
  <si>
    <t>Banquet Halls</t>
  </si>
  <si>
    <t>Marriage Gardens</t>
  </si>
  <si>
    <t>Vacant Land - Residential</t>
  </si>
  <si>
    <t>Vacant Land - Commercial</t>
  </si>
  <si>
    <t>Industrial - LTV</t>
  </si>
  <si>
    <t>Warehouse - LTV</t>
  </si>
  <si>
    <t>Hospital / Nursing Home - LTV</t>
  </si>
  <si>
    <t>School - LTV</t>
  </si>
  <si>
    <t>Hotels - LTV</t>
  </si>
  <si>
    <t>Banquet Halls - LTV</t>
  </si>
  <si>
    <t>Marriage Gardens - LTV</t>
  </si>
  <si>
    <t>5th</t>
  </si>
  <si>
    <t>15th</t>
  </si>
  <si>
    <t>25th</t>
  </si>
  <si>
    <t>Date</t>
  </si>
  <si>
    <t>ADB / EMI Ratio</t>
  </si>
  <si>
    <t>&lt; 3</t>
  </si>
  <si>
    <t>LTV for Home Loan</t>
  </si>
  <si>
    <t>LTV for Home Loan more than 70% and upto 80%,  but within RBI norms</t>
  </si>
  <si>
    <t>LTV for LAP- Residential</t>
  </si>
  <si>
    <t>LTV for LAP- Resi more than 60% and upto 70%</t>
  </si>
  <si>
    <t>LTV for LAP- Comm more than 50% and upto 60%</t>
  </si>
  <si>
    <t>LTV for LAP- Commercial</t>
  </si>
  <si>
    <t>LTV for NRP- Self-occupied Property</t>
  </si>
  <si>
    <t>LTV for NRP- Self-occupied Property more than 65% and upto 70%</t>
  </si>
  <si>
    <t>LTV for NRP- Self-occupied Property more than 65% and upto 75%</t>
  </si>
  <si>
    <t>Applicable ADB/EMI Factor (3 times)</t>
  </si>
  <si>
    <t>Applicable ADB/EMI Factor (1.5 times)</t>
  </si>
  <si>
    <t>Obligations</t>
  </si>
  <si>
    <t>Loan Amount as per ADB/EMI of 3 times (B)</t>
  </si>
  <si>
    <t>Loan Amount as per ADB/EMI of 1.5 times (C)</t>
  </si>
  <si>
    <t>Loan Amount as per LTV (E)</t>
  </si>
  <si>
    <t>Final Loan Eligibility - For CIBIL &gt; 725 (Lowest of A, D and E)</t>
  </si>
  <si>
    <t>Final Loan Eligibility - For CIBIL &lt;= 725 (Lowest of A, B and E)</t>
  </si>
  <si>
    <t>Loan Amount (D) - Higher of (B) and (C)</t>
  </si>
  <si>
    <t>A</t>
  </si>
  <si>
    <t>B</t>
  </si>
  <si>
    <t>Highest of A &amp; B</t>
  </si>
  <si>
    <t>LTV for Loan &lt; = 30 Lakhs</t>
  </si>
  <si>
    <t>LTV for Loan &gt; 30 Lakhs and &lt; = 75 Lakhs</t>
  </si>
  <si>
    <t>LTV for Loan &gt; 75 Lakhs</t>
  </si>
  <si>
    <t>Leverage (FOIR) for all loan amounts</t>
  </si>
  <si>
    <t>LTV - Direct Allotment (Authority) Loan Amount &lt; = 75 Lakhs</t>
  </si>
  <si>
    <t>LTV - Direct Allotment (Authority) Loan Amount &gt; 75 Lakhs</t>
  </si>
  <si>
    <t>LTV - Direct Allotment (Society/Builder) All Loan Amounts</t>
  </si>
  <si>
    <t>LTV - Others including Resale -  All Loan Amounts</t>
  </si>
  <si>
    <t>Customer Profile</t>
  </si>
  <si>
    <t>Industry Segment</t>
  </si>
  <si>
    <t>Manufacturers</t>
  </si>
  <si>
    <t>Service</t>
  </si>
  <si>
    <t>Retailer</t>
  </si>
  <si>
    <t>Wholesaler</t>
  </si>
  <si>
    <t>Sl No</t>
  </si>
  <si>
    <t>Industry</t>
  </si>
  <si>
    <t>Industry Impact during COVID</t>
  </si>
  <si>
    <t>Recovery time Post COVID</t>
  </si>
  <si>
    <t>Self Employed - Impact</t>
  </si>
  <si>
    <t>Margins (%)</t>
  </si>
  <si>
    <t>Mfg</t>
  </si>
  <si>
    <t>Wholesaler Trade</t>
  </si>
  <si>
    <t>Retail</t>
  </si>
  <si>
    <t>Cotton Textiles</t>
  </si>
  <si>
    <t>Jute Textiles</t>
  </si>
  <si>
    <t>Textile-Others (eg. Wool, Silk &amp; Incl Textiles)</t>
  </si>
  <si>
    <t>Man-Made Fibers( eg. Synthetic, Rayon)</t>
  </si>
  <si>
    <t>Wearing Apparel (incl Garment, Fashion Items)</t>
  </si>
  <si>
    <t>Handloom Cooperative</t>
  </si>
  <si>
    <t>Dyes</t>
  </si>
  <si>
    <t>Advertising &amp; Marketing</t>
  </si>
  <si>
    <t>Photography</t>
  </si>
  <si>
    <t>Public Relation</t>
  </si>
  <si>
    <t>Media &amp; Entertainment (including Entertainment)</t>
  </si>
  <si>
    <t>Airline (incl Aviation &amp; Airport)</t>
  </si>
  <si>
    <t>Travel Agents</t>
  </si>
  <si>
    <t>Hotels (incl Hospitality)</t>
  </si>
  <si>
    <t>As Below</t>
  </si>
  <si>
    <t>13a</t>
  </si>
  <si>
    <t>Premium</t>
  </si>
  <si>
    <t>13b</t>
  </si>
  <si>
    <t>Other than Premium</t>
  </si>
  <si>
    <t>13c</t>
  </si>
  <si>
    <t>Restaurants</t>
  </si>
  <si>
    <t>NBFC - ACCEPTING PUBLIC DEPOSITS</t>
  </si>
  <si>
    <t>NBFC-NOT ACCEPTING PUBLIC DEPOSITS</t>
  </si>
  <si>
    <t>Services - Finance (incl Banking and Retail Finance)</t>
  </si>
  <si>
    <t>Micro Finance Institutions(incl Micro Credit)</t>
  </si>
  <si>
    <t>Mutual Fund</t>
  </si>
  <si>
    <t>Insurance</t>
  </si>
  <si>
    <t>Insurance Agent</t>
  </si>
  <si>
    <t>Asset Reconstruction (incl securitisation receipts)</t>
  </si>
  <si>
    <t>Brokerage Services</t>
  </si>
  <si>
    <t>Venture Capital Funds</t>
  </si>
  <si>
    <t>SSI (incl small scale business and service)</t>
  </si>
  <si>
    <t>Cottage Industry</t>
  </si>
  <si>
    <t>KVI(incl village industry)</t>
  </si>
  <si>
    <t>Supply Of Inputs To Artisans Village And Cottage Industries</t>
  </si>
  <si>
    <t>Marketing Of Outputs Of Artisans Village And Cottage Industries</t>
  </si>
  <si>
    <t>Agriculture(incl Harvesting)</t>
  </si>
  <si>
    <t>Farm Industry</t>
  </si>
  <si>
    <t>Fertilisers</t>
  </si>
  <si>
    <t>Pesticides</t>
  </si>
  <si>
    <t>Dairy And Dairy Products (incl Agri Allied activities of dairy)</t>
  </si>
  <si>
    <t xml:space="preserve"> </t>
  </si>
  <si>
    <t>Sugar</t>
  </si>
  <si>
    <t>Tea</t>
  </si>
  <si>
    <t>Vegetable Oils</t>
  </si>
  <si>
    <t>Floriculture</t>
  </si>
  <si>
    <t>Horticulture</t>
  </si>
  <si>
    <t>Poultry(incl agri &amp; allied act of poultry)</t>
  </si>
  <si>
    <t>Seeds</t>
  </si>
  <si>
    <t>Sericulture</t>
  </si>
  <si>
    <t>Self Help Groups</t>
  </si>
  <si>
    <t>Agricultural Allied Activities Of Fishery ( included aquaculture and fishing)</t>
  </si>
  <si>
    <t>Agricultural Allied Activities Of Animal Husbandry, Piggery, Bee-Keeping Etc</t>
  </si>
  <si>
    <t xml:space="preserve">Real Estate (incl construction, land developers, land developer, builder and developer, industrial estate, building contractor and realty civil contractor) </t>
  </si>
  <si>
    <t>44a</t>
  </si>
  <si>
    <t>Paints</t>
  </si>
  <si>
    <t>44b</t>
  </si>
  <si>
    <t>Building material</t>
  </si>
  <si>
    <t>Electrical Equipment</t>
  </si>
  <si>
    <t>Educational Institutions</t>
  </si>
  <si>
    <t>Sports</t>
  </si>
  <si>
    <t>47a</t>
  </si>
  <si>
    <t>Outdoor Sports</t>
  </si>
  <si>
    <t>Food &amp; Beverages (incl Beverages)</t>
  </si>
  <si>
    <t>48a</t>
  </si>
  <si>
    <t xml:space="preserve">   Food &amp; Beverages</t>
  </si>
  <si>
    <t>48b</t>
  </si>
  <si>
    <t xml:space="preserve">   Food Processing</t>
  </si>
  <si>
    <t>48c</t>
  </si>
  <si>
    <t xml:space="preserve">   Packaging of Food Processing</t>
  </si>
  <si>
    <t>48d</t>
  </si>
  <si>
    <t xml:space="preserve">   Technical Assistance to Food Process</t>
  </si>
  <si>
    <t>Gems and Jewellery</t>
  </si>
  <si>
    <t>49a</t>
  </si>
  <si>
    <t xml:space="preserve">   Gems and Jewellery</t>
  </si>
  <si>
    <t>49b</t>
  </si>
  <si>
    <t xml:space="preserve">   Cut and Polished Diamonds</t>
  </si>
  <si>
    <t>Glass and Glass Products</t>
  </si>
  <si>
    <t>Leather and Leather Products</t>
  </si>
  <si>
    <t>Mining</t>
  </si>
  <si>
    <t>52a</t>
  </si>
  <si>
    <t xml:space="preserve">   Coal</t>
  </si>
  <si>
    <t>52b</t>
  </si>
  <si>
    <t xml:space="preserve">   Others</t>
  </si>
  <si>
    <t>Metal and Metal Products</t>
  </si>
  <si>
    <t>Paper and Paper Products (incl Paper Manufacturer)</t>
  </si>
  <si>
    <t>Plastic and Plastic Prodcuts</t>
  </si>
  <si>
    <t>Rubber and Rubber Products</t>
  </si>
  <si>
    <t>Iron/Steel Products</t>
  </si>
  <si>
    <t>Tobacco &amp; Tobacco Products</t>
  </si>
  <si>
    <t>Trader</t>
  </si>
  <si>
    <t>60a</t>
  </si>
  <si>
    <t xml:space="preserve">   Hardware stores</t>
  </si>
  <si>
    <t>60b</t>
  </si>
  <si>
    <t xml:space="preserve">   Provision stores</t>
  </si>
  <si>
    <t>60c</t>
  </si>
  <si>
    <t xml:space="preserve">   Stockist/ Dealer (incl wholesale trader/ trader/ shopkeeper)</t>
  </si>
  <si>
    <t>As below</t>
  </si>
  <si>
    <t>60c(i)</t>
  </si>
  <si>
    <t xml:space="preserve">       a. Essential Commodity</t>
  </si>
  <si>
    <t>60c(ii)</t>
  </si>
  <si>
    <t xml:space="preserve">       b. Non-essentail commodity</t>
  </si>
  <si>
    <t>60d</t>
  </si>
  <si>
    <t xml:space="preserve">   Retail Stores (incl retail trade and other trading)</t>
  </si>
  <si>
    <t>60e</t>
  </si>
  <si>
    <t xml:space="preserve">   Watches/Clocks</t>
  </si>
  <si>
    <t>60f</t>
  </si>
  <si>
    <t xml:space="preserve">   Department Store or Supermarkets</t>
  </si>
  <si>
    <t>CONSULTANCY</t>
  </si>
  <si>
    <t>Impact on salaried</t>
  </si>
  <si>
    <t>BOUTIQUE</t>
  </si>
  <si>
    <t>DRY-CLEANERS</t>
  </si>
  <si>
    <t>HOME INTERIORS</t>
  </si>
  <si>
    <t>FMCG</t>
  </si>
  <si>
    <t>COURIER</t>
  </si>
  <si>
    <t xml:space="preserve"> Agencies as a whole</t>
  </si>
  <si>
    <t>IMPORT EXPORT</t>
  </si>
  <si>
    <t>Agencies as a whole</t>
  </si>
  <si>
    <t>BPO</t>
  </si>
  <si>
    <t>BPO Companies</t>
  </si>
  <si>
    <t>NGO</t>
  </si>
  <si>
    <t>NGOs</t>
  </si>
  <si>
    <t>HANDICRAFTS OR ANTIQUES</t>
  </si>
  <si>
    <t>Footwear</t>
  </si>
  <si>
    <t>CEMENT</t>
  </si>
  <si>
    <t>WOOD AND WOOD PRODUCTS</t>
  </si>
  <si>
    <t>OTHER SERVICES-NON FINANCIAL (services like electricians, mobile, AC repair services etc., mostly self employe), other service centers)</t>
  </si>
  <si>
    <t>PRINTING</t>
  </si>
  <si>
    <t>HIRING</t>
  </si>
  <si>
    <t>SECURITY SERVICES</t>
  </si>
  <si>
    <t>Governmet and Govt agencies like Defence, Railways, Excise, RTO, Railways, Sewage, Sanitation, Waste Disposal, Waterworks</t>
  </si>
  <si>
    <t>Ports</t>
  </si>
  <si>
    <t>Road</t>
  </si>
  <si>
    <t>Electricity (Incl Power and Energy)</t>
  </si>
  <si>
    <t>81a</t>
  </si>
  <si>
    <t>Generation</t>
  </si>
  <si>
    <t>81b</t>
  </si>
  <si>
    <t>Distribution</t>
  </si>
  <si>
    <t>81c</t>
  </si>
  <si>
    <t>Renewable Energy</t>
  </si>
  <si>
    <t>PETROCHEMICALS</t>
  </si>
  <si>
    <t>OIL GAS PETROLEUM AND REFINING (Incl Petrolium and Refining)</t>
  </si>
  <si>
    <t>As Under</t>
  </si>
  <si>
    <t>OFFSHORE DRILLING</t>
  </si>
  <si>
    <t>Chemicals</t>
  </si>
  <si>
    <t>Telecommunication (Other than Government)
Private Players like Airtel, Vodafone, Jio etc</t>
  </si>
  <si>
    <t>Information Technology</t>
  </si>
  <si>
    <t>87a</t>
  </si>
  <si>
    <t>SOFTWARE INDUSTRY (Incl Dot Com)</t>
  </si>
  <si>
    <t>87b</t>
  </si>
  <si>
    <t>COMPUTERS AND PERIPHERALS</t>
  </si>
  <si>
    <t xml:space="preserve">DRUGS AND PHARMACEUTICALS </t>
  </si>
  <si>
    <t>88a</t>
  </si>
  <si>
    <t>CHEMISTS</t>
  </si>
  <si>
    <t>HEALTH CARE AND PERSONAL HYGIENE (other than Hospitals)</t>
  </si>
  <si>
    <t>HOSPITALS</t>
  </si>
  <si>
    <t>CONSUMER DURABLES</t>
  </si>
  <si>
    <t>ELECTRONICS</t>
  </si>
  <si>
    <t>92a</t>
  </si>
  <si>
    <t>Automotive</t>
  </si>
  <si>
    <t>As per Auto Ancilliary</t>
  </si>
  <si>
    <t>92b</t>
  </si>
  <si>
    <t>Communication Equipment</t>
  </si>
  <si>
    <t>As per Telecom (Private)</t>
  </si>
  <si>
    <t>92c</t>
  </si>
  <si>
    <t>Enterprise System</t>
  </si>
  <si>
    <t>As per IT (Hardware)</t>
  </si>
  <si>
    <t>92d</t>
  </si>
  <si>
    <t>Industrial Electronics</t>
  </si>
  <si>
    <t>92e</t>
  </si>
  <si>
    <t>Personal Electronics</t>
  </si>
  <si>
    <t>As perConsumer Durables</t>
  </si>
  <si>
    <t>92e (i)</t>
  </si>
  <si>
    <t>Mobiles</t>
  </si>
  <si>
    <t>FURNITURE AND FURNISHINGS</t>
  </si>
  <si>
    <t>SHIPPING</t>
  </si>
  <si>
    <t>Shipping Cos owning ships</t>
  </si>
  <si>
    <t>The shipping Cos who book freight on a ship - more like commission agents MLO in truck transportation business</t>
  </si>
  <si>
    <t>TRANSPORTATION AND LOGISTICS</t>
  </si>
  <si>
    <t>Renting of Machinery and Equipments</t>
  </si>
  <si>
    <t>AUTOMOBILES</t>
  </si>
  <si>
    <t>AUTO ANCILLARIES</t>
  </si>
  <si>
    <t>TRAVEL/TOURISM</t>
  </si>
  <si>
    <t>TAXI SERVICE</t>
  </si>
  <si>
    <t>Ride hailing services like Ola, Uber etc</t>
  </si>
  <si>
    <t>Individual taxi operators</t>
  </si>
  <si>
    <t>INFRASTRUCTURE (Incl Other Infra / Urban Development projects)</t>
  </si>
  <si>
    <t>Large Contractors</t>
  </si>
  <si>
    <t xml:space="preserve"> Sub Contractors / MSME Govt Contractors</t>
  </si>
  <si>
    <t>Hirers</t>
  </si>
  <si>
    <t>Manpower Supply Services</t>
  </si>
  <si>
    <t>102 a</t>
  </si>
  <si>
    <t>Wage labour</t>
  </si>
  <si>
    <t xml:space="preserve"> Agencies</t>
  </si>
  <si>
    <t>102 b</t>
  </si>
  <si>
    <t>Office Staffing</t>
  </si>
  <si>
    <t>GST Margin</t>
  </si>
  <si>
    <t>To be populated from GST Margin sheet. Applicable for GST product</t>
  </si>
  <si>
    <t>To be in line with product category and its norms</t>
  </si>
  <si>
    <t>Minimum Turnover</t>
  </si>
  <si>
    <t>LTV as per CGTMSE</t>
  </si>
  <si>
    <t>Loan as per CGTMSE Policy</t>
  </si>
  <si>
    <t>Final Eligibility as per CGTMSE</t>
  </si>
  <si>
    <t>CGTMSE
(LTV+FOIR)</t>
  </si>
  <si>
    <t>Loan Amount - ZCM</t>
  </si>
  <si>
    <t>Loan Amount - ZCH</t>
  </si>
  <si>
    <t>Loan Amount - RCH</t>
  </si>
  <si>
    <t>Sheets to be populated from existing NC CAM</t>
  </si>
  <si>
    <t>NC-RTR</t>
  </si>
  <si>
    <t>Obligation Sheet</t>
  </si>
  <si>
    <t>Details of obligations covered in existing CAM's eligibility sheet</t>
  </si>
  <si>
    <t>Analysis - Debit</t>
  </si>
  <si>
    <t>Analysis - Credit</t>
  </si>
  <si>
    <t>Business Profile</t>
  </si>
  <si>
    <t>ITR</t>
  </si>
  <si>
    <t>ROC</t>
  </si>
  <si>
    <t>KYC</t>
  </si>
  <si>
    <t>If &lt;=85%, then RAAC, otherwise RCH</t>
  </si>
  <si>
    <t>In this case, the eligible EMI will be after substracting the obligations</t>
  </si>
  <si>
    <t>Credit</t>
  </si>
  <si>
    <t>CGTMSE Scorecard</t>
  </si>
  <si>
    <t>Range</t>
  </si>
  <si>
    <t>Scale</t>
  </si>
  <si>
    <t>Value</t>
  </si>
  <si>
    <t>Score</t>
  </si>
  <si>
    <t>Weight</t>
  </si>
  <si>
    <t>Final Score</t>
  </si>
  <si>
    <t>Remarks (Guidelines for Value (Column D))</t>
  </si>
  <si>
    <t>Sales Growth</t>
  </si>
  <si>
    <t>&gt;25%</t>
  </si>
  <si>
    <t>To be populated from Combined ratios Sheet as below:
Formula: (Total Income for Latest Year [Row 8 Column B] / Total Income for Previous Year [Row 8, Column D]) - 1</t>
  </si>
  <si>
    <t>20% - 25%</t>
  </si>
  <si>
    <t>10%-20%</t>
  </si>
  <si>
    <t>0% - 10%</t>
  </si>
  <si>
    <t>&lt;0%</t>
  </si>
  <si>
    <t>Operating Profit Growth</t>
  </si>
  <si>
    <t>To be populated from Combined ratios Sheet as below:
Formula: (PBDIT for Latest Year [Row 16 Column B] / PBDIT for Previous Year [Row 16, Column D]) - 1</t>
  </si>
  <si>
    <t>Actual Cash Profit Growth</t>
  </si>
  <si>
    <t>To be populated from Combined ratios Sheet as below:
Formula: (Actual Cash Profit for Latest Year [Row 29 Column B] / Actual Cash Profit for Previous Year [Row 29, Column D]) - 1</t>
  </si>
  <si>
    <t>Current Ratio</t>
  </si>
  <si>
    <t>&gt;=1.75</t>
  </si>
  <si>
    <t>To be populated from Combined ratios Sheet as below:
Current Assets (Row 54 Column B) / Current Liabilities &amp; Provisions (Row 44 Column B)</t>
  </si>
  <si>
    <t>&gt;=1.25 &lt; 1.75</t>
  </si>
  <si>
    <t>&gt;=1.00 &lt; 1.25</t>
  </si>
  <si>
    <t>&gt;=0.75 &lt; 1.00</t>
  </si>
  <si>
    <t>&lt; 0.75</t>
  </si>
  <si>
    <t>Out Of</t>
  </si>
  <si>
    <t xml:space="preserve">Automation </t>
  </si>
  <si>
    <t>Automation part</t>
  </si>
  <si>
    <t>Financials Existing cam</t>
  </si>
  <si>
    <t>Banking cam through Macros</t>
  </si>
  <si>
    <t>Services</t>
  </si>
  <si>
    <t xml:space="preserve">Banking of </t>
  </si>
  <si>
    <t>Number of Accounts considered</t>
  </si>
  <si>
    <t>Number of Months</t>
  </si>
  <si>
    <t>Credit Summation</t>
  </si>
  <si>
    <t>Exclusions:</t>
  </si>
  <si>
    <t>Number of credits in the Current Account &amp; number of transactions in Savings account</t>
  </si>
  <si>
    <t>Account 5</t>
  </si>
  <si>
    <t>Current Account</t>
  </si>
  <si>
    <t>Savings Account</t>
  </si>
  <si>
    <t>Sum</t>
  </si>
  <si>
    <t>Net off enties</t>
  </si>
  <si>
    <t>Number of Credits</t>
  </si>
  <si>
    <t>Account 1</t>
  </si>
  <si>
    <t>One</t>
  </si>
  <si>
    <t>Count of Zero</t>
  </si>
  <si>
    <t>Less than 3</t>
  </si>
  <si>
    <t>Sum of Credits</t>
  </si>
  <si>
    <t>Number of Months Credits less than 3/Less than 1(other account)</t>
  </si>
  <si>
    <t>Account 2</t>
  </si>
  <si>
    <t>Two</t>
  </si>
  <si>
    <t>Account 3</t>
  </si>
  <si>
    <t>Three</t>
  </si>
  <si>
    <t>Not Applicable</t>
  </si>
  <si>
    <t>Quarter Minimum 9 credits</t>
  </si>
  <si>
    <t>Cannot be done</t>
  </si>
  <si>
    <t>Approval at Head Secured Credit - one month has nil credits</t>
  </si>
  <si>
    <t>Action</t>
  </si>
  <si>
    <t>ok</t>
  </si>
  <si>
    <t>Allowed</t>
  </si>
  <si>
    <t>Account to Be considred</t>
  </si>
  <si>
    <t>Not Allowed - Sum</t>
  </si>
  <si>
    <t>Allowed - Sum</t>
  </si>
  <si>
    <t>Not Allowed</t>
  </si>
  <si>
    <r>
      <t>Eligibility (</t>
    </r>
    <r>
      <rPr>
        <b/>
        <sz val="11"/>
        <color indexed="9"/>
        <rFont val="Rupee Foradian"/>
        <family val="2"/>
      </rPr>
      <t>`</t>
    </r>
    <r>
      <rPr>
        <b/>
        <sz val="11"/>
        <color indexed="9"/>
        <rFont val="Zurich BT"/>
        <family val="2"/>
      </rPr>
      <t xml:space="preserve"> in lacs) - RAAC</t>
    </r>
  </si>
  <si>
    <r>
      <t>Eligibility (</t>
    </r>
    <r>
      <rPr>
        <b/>
        <sz val="11"/>
        <color indexed="9"/>
        <rFont val="Rupee Foradian"/>
        <family val="2"/>
      </rPr>
      <t>`</t>
    </r>
    <r>
      <rPr>
        <b/>
        <sz val="11"/>
        <color indexed="9"/>
        <rFont val="Zurich BT"/>
        <family val="2"/>
      </rPr>
      <t xml:space="preserve"> in lacs) - ZCH</t>
    </r>
  </si>
  <si>
    <r>
      <t>Eligibility (</t>
    </r>
    <r>
      <rPr>
        <b/>
        <sz val="11"/>
        <color indexed="9"/>
        <rFont val="Rupee Foradian"/>
        <family val="2"/>
      </rPr>
      <t>`</t>
    </r>
    <r>
      <rPr>
        <b/>
        <sz val="11"/>
        <color indexed="9"/>
        <rFont val="Zurich BT"/>
        <family val="2"/>
      </rPr>
      <t xml:space="preserve"> in lacs) - L1</t>
    </r>
  </si>
  <si>
    <t>Eligibility (` in lacs) - Head Secured Credit</t>
  </si>
  <si>
    <r>
      <t>Eligibility (</t>
    </r>
    <r>
      <rPr>
        <b/>
        <sz val="11"/>
        <color indexed="9"/>
        <rFont val="Rupee Foradian"/>
        <family val="2"/>
      </rPr>
      <t>`</t>
    </r>
    <r>
      <rPr>
        <b/>
        <sz val="11"/>
        <color indexed="9"/>
        <rFont val="Zurich BT"/>
        <family val="2"/>
      </rPr>
      <t xml:space="preserve"> in lacs) - Head CPG</t>
    </r>
  </si>
  <si>
    <t>Empower HL &amp; NRP</t>
  </si>
  <si>
    <t>Final Output</t>
  </si>
  <si>
    <r>
      <t>Eligibility (</t>
    </r>
    <r>
      <rPr>
        <b/>
        <sz val="11"/>
        <color indexed="9"/>
        <rFont val="Rupee Foradian"/>
        <family val="2"/>
      </rPr>
      <t>`</t>
    </r>
    <r>
      <rPr>
        <b/>
        <sz val="11"/>
        <color indexed="9"/>
        <rFont val="Zurich BT"/>
        <family val="2"/>
      </rPr>
      <t xml:space="preserve"> in lacs) - ZCM</t>
    </r>
  </si>
  <si>
    <t>Regular Debits Transaction</t>
  </si>
  <si>
    <t>Payment-Track</t>
  </si>
  <si>
    <t>Sl.No</t>
  </si>
  <si>
    <t>Favouring</t>
  </si>
  <si>
    <t>Amount</t>
  </si>
  <si>
    <t>Classification</t>
  </si>
  <si>
    <t>Bank Name</t>
  </si>
  <si>
    <t>Last 12 Months</t>
  </si>
  <si>
    <t>Remarks (Bounces)</t>
  </si>
  <si>
    <t>Count</t>
  </si>
  <si>
    <t>Charges Debit</t>
  </si>
  <si>
    <t>Charges-Track</t>
  </si>
  <si>
    <t>Charges type</t>
  </si>
  <si>
    <t>Last 6 Months</t>
  </si>
  <si>
    <t>Charges</t>
  </si>
  <si>
    <t>Bulk Debits</t>
  </si>
  <si>
    <t>Business Credits</t>
  </si>
  <si>
    <t>Bulk Credits</t>
  </si>
  <si>
    <t>Received from</t>
  </si>
  <si>
    <t>Credit Information Report</t>
  </si>
  <si>
    <t>Applicant</t>
  </si>
  <si>
    <t>Co-Applicant 1</t>
  </si>
  <si>
    <t>Co-Applicant 2</t>
  </si>
  <si>
    <t>Co-Applicant 3</t>
  </si>
  <si>
    <t>Co-Applicant 4</t>
  </si>
  <si>
    <t>Co-Applicant 5</t>
  </si>
  <si>
    <t>Credit Information Company</t>
  </si>
  <si>
    <t>Name</t>
  </si>
  <si>
    <t>DOB/DOI</t>
  </si>
  <si>
    <t>PAN No</t>
  </si>
  <si>
    <t>Credit Score</t>
  </si>
  <si>
    <t>No of Loan Accounts</t>
  </si>
  <si>
    <t>No of Active Loans</t>
  </si>
  <si>
    <t>Principal Outstanding (POS) as per Credit Report</t>
  </si>
  <si>
    <t>High Credit as per Credit Report</t>
  </si>
  <si>
    <t>POS to High Credit (%)</t>
  </si>
  <si>
    <t>Wilful Defaulter\Suit Filed</t>
  </si>
  <si>
    <t>SMA\SUB\DBT\LSS accounts</t>
  </si>
  <si>
    <t>No of Enquiries - No of Loans Sanctioned in Last 30 Days</t>
  </si>
  <si>
    <t>No of Enquiries - No of Loans Sanctioned in Last 3 Months</t>
  </si>
  <si>
    <t>No of Enquiries - No of Loans Sanctioned in Last 6 Months</t>
  </si>
  <si>
    <t>No of Enquiries - No of Loans Sanctioned in Last 12 Months</t>
  </si>
  <si>
    <t>No of Enquiries - No of Loans Sanctioned in Last 24 Months</t>
  </si>
  <si>
    <t>Remarks</t>
  </si>
  <si>
    <t>Loan Details</t>
  </si>
  <si>
    <t>Repayment-Track</t>
  </si>
  <si>
    <t>Sl. No</t>
  </si>
  <si>
    <t>Loan Type - Ownership</t>
  </si>
  <si>
    <t>Financier/Source</t>
  </si>
  <si>
    <t>Loan Credit/ Sanction Amt</t>
  </si>
  <si>
    <t>Loan Debit</t>
  </si>
  <si>
    <t>EMI</t>
  </si>
  <si>
    <t>Start on</t>
  </si>
  <si>
    <t>Outstanding Bal</t>
  </si>
  <si>
    <t>Tenor</t>
  </si>
  <si>
    <t>Tenor Left</t>
  </si>
  <si>
    <t>EMI Obligation</t>
  </si>
  <si>
    <t>Bank Name (EMI running)</t>
  </si>
  <si>
    <t>Remarks (Bounces/ DPD etc)</t>
  </si>
  <si>
    <t>EMI Paid</t>
  </si>
  <si>
    <t>EMI Bounce</t>
  </si>
  <si>
    <t>EMI Amt Paid</t>
  </si>
  <si>
    <t>Avg Previous Day Balance</t>
  </si>
  <si>
    <t>Previous Day Balance</t>
  </si>
  <si>
    <t>Previous Bal</t>
  </si>
  <si>
    <t>NC Reference ID</t>
  </si>
  <si>
    <t>ICICI Reference ID</t>
  </si>
  <si>
    <t>Case Name</t>
  </si>
  <si>
    <t>Name as per PAN document</t>
  </si>
  <si>
    <t>Name as per NSDL database</t>
  </si>
  <si>
    <t>PAN</t>
  </si>
  <si>
    <t>Verified on</t>
  </si>
  <si>
    <t>GSTIN</t>
  </si>
  <si>
    <t>Status</t>
  </si>
  <si>
    <t>Date of Incorporation</t>
  </si>
  <si>
    <t>Vintage</t>
  </si>
  <si>
    <t>Constitution</t>
  </si>
  <si>
    <t>Nature of Business</t>
  </si>
  <si>
    <t>CIN</t>
  </si>
  <si>
    <t>Authorised Capital</t>
  </si>
  <si>
    <t>Paid up Capital</t>
  </si>
  <si>
    <t>Registered Address</t>
  </si>
  <si>
    <t>Ownership Pattern</t>
  </si>
  <si>
    <t>Equity Shareholders</t>
  </si>
  <si>
    <t>No. of Shares</t>
  </si>
  <si>
    <t>% of Holding</t>
  </si>
  <si>
    <t>Others</t>
  </si>
  <si>
    <t>Preference Shareholders</t>
  </si>
  <si>
    <t>Debentures Holders</t>
  </si>
  <si>
    <t>Partnership / Profit Sharing</t>
  </si>
  <si>
    <t>Relation</t>
  </si>
  <si>
    <t>Address</t>
  </si>
  <si>
    <t>Source</t>
  </si>
  <si>
    <t>Credit Rating</t>
  </si>
  <si>
    <t>Agency</t>
  </si>
  <si>
    <t>Report Date:</t>
  </si>
  <si>
    <t>Credit Rating Long term:</t>
  </si>
  <si>
    <t>Credit Rating Short term:</t>
  </si>
  <si>
    <t>Rating Rationale</t>
  </si>
  <si>
    <t>As per documents uploaded by ICICI</t>
  </si>
  <si>
    <t>CA Membership</t>
  </si>
  <si>
    <t>Name as per document</t>
  </si>
  <si>
    <t>CA Membership No.</t>
  </si>
  <si>
    <t>Name as per ICAI database</t>
  </si>
  <si>
    <t>Location</t>
  </si>
  <si>
    <t>ITR-Verification</t>
  </si>
  <si>
    <t>Year</t>
  </si>
  <si>
    <t>Acknowledgement Number</t>
  </si>
  <si>
    <t>Filed On</t>
  </si>
  <si>
    <t>Verified On</t>
  </si>
  <si>
    <t>Company Profile</t>
  </si>
  <si>
    <t xml:space="preserve">CIN </t>
  </si>
  <si>
    <t>Company Name</t>
  </si>
  <si>
    <t>ROC Code</t>
  </si>
  <si>
    <t>Registration Number</t>
  </si>
  <si>
    <t>Company Category</t>
  </si>
  <si>
    <t>Company SubCategory</t>
  </si>
  <si>
    <t xml:space="preserve">Class of Company </t>
  </si>
  <si>
    <t>Authorised Capital (Rs)</t>
  </si>
  <si>
    <t>Paid up Capital (Rs)</t>
  </si>
  <si>
    <t>Number of Members(If Co. w/o Share Capital)</t>
  </si>
  <si>
    <t>Vintage:</t>
  </si>
  <si>
    <t xml:space="preserve">Registered Address </t>
  </si>
  <si>
    <t>Address other than R/o where all or any books of account and papers are maintained</t>
  </si>
  <si>
    <t>Email Id</t>
  </si>
  <si>
    <t>Whether Listed or not</t>
  </si>
  <si>
    <t>ACTIVE compliance</t>
  </si>
  <si>
    <t>Suspended at stock exchange</t>
  </si>
  <si>
    <t>Date of last AGM</t>
  </si>
  <si>
    <t>Date of Balance Sheet</t>
  </si>
  <si>
    <t>Company Status(for efiling)</t>
  </si>
  <si>
    <t>Active Loans</t>
  </si>
  <si>
    <t>Closed Loans</t>
  </si>
  <si>
    <t>Charges Registered</t>
  </si>
  <si>
    <t>SRN</t>
  </si>
  <si>
    <t>Charge Id</t>
  </si>
  <si>
    <t>Charge Holder Name</t>
  </si>
  <si>
    <t>Date of Creation</t>
  </si>
  <si>
    <t>Date of Modification</t>
  </si>
  <si>
    <t>Date of Satisfaction</t>
  </si>
  <si>
    <t>Signatory / Director Details</t>
  </si>
  <si>
    <t>DIN</t>
  </si>
  <si>
    <t>Position</t>
  </si>
  <si>
    <t>Registration Date</t>
  </si>
  <si>
    <t>DSC Registered</t>
  </si>
  <si>
    <t>Expiry Date</t>
  </si>
  <si>
    <t>Associated Companies</t>
  </si>
  <si>
    <t>Goods &amp; Service Tax</t>
  </si>
  <si>
    <t>GSTIN/UIN</t>
  </si>
  <si>
    <t>Legal Name of Business</t>
  </si>
  <si>
    <t>Trade Name</t>
  </si>
  <si>
    <t>Effective Date of registration</t>
  </si>
  <si>
    <t>Constitution of Business</t>
  </si>
  <si>
    <t>GSTIN / UIN Status</t>
  </si>
  <si>
    <t>Taxpayer Type</t>
  </si>
  <si>
    <t>Principal Place of Business</t>
  </si>
  <si>
    <t>Administrative Office</t>
  </si>
  <si>
    <t>Other Office</t>
  </si>
  <si>
    <t>Effective Date of Cancellation</t>
  </si>
  <si>
    <t>Return Type</t>
  </si>
  <si>
    <t>Financial Year</t>
  </si>
  <si>
    <t>Tax Period</t>
  </si>
  <si>
    <t>Date of filing</t>
  </si>
  <si>
    <t>GST Returns</t>
  </si>
  <si>
    <t>Legal Name</t>
  </si>
  <si>
    <t>GST Return Type:</t>
  </si>
  <si>
    <t>GSTIN:</t>
  </si>
  <si>
    <t>Return Type:</t>
  </si>
  <si>
    <t>Month</t>
  </si>
  <si>
    <t>Outward Supplies</t>
  </si>
  <si>
    <t xml:space="preserve">Total </t>
  </si>
  <si>
    <t>Taxable</t>
  </si>
  <si>
    <t>Zero Rated</t>
  </si>
  <si>
    <t>Nil Rated / Exempted</t>
  </si>
  <si>
    <t>Grand Total</t>
  </si>
  <si>
    <t>Average</t>
  </si>
  <si>
    <t>Individual Verification</t>
  </si>
  <si>
    <t>Firm / Company Name</t>
  </si>
  <si>
    <t>No. of Individuals</t>
  </si>
  <si>
    <t>Individual Name</t>
  </si>
  <si>
    <t>DL</t>
  </si>
  <si>
    <t>Voter ID</t>
  </si>
  <si>
    <t>Document</t>
  </si>
  <si>
    <t>Not Available</t>
  </si>
  <si>
    <t>Name as per Document</t>
  </si>
  <si>
    <t>ID No.</t>
  </si>
  <si>
    <t>Name as per Database</t>
  </si>
  <si>
    <t>DOB / Age</t>
  </si>
  <si>
    <t>Issued Date</t>
  </si>
  <si>
    <t>Total Revenue - 1900</t>
  </si>
  <si>
    <t>Net Profit - 1900</t>
  </si>
  <si>
    <t>-</t>
  </si>
  <si>
    <t>Account 4</t>
  </si>
  <si>
    <t>D- TPCAPFRST IDFC FIRST-510206251</t>
  </si>
  <si>
    <t>EMI 93710839 S937108390151 12209371 839</t>
  </si>
  <si>
    <t>EMI 8158244 S81582440061 122081582 44</t>
  </si>
  <si>
    <t>EMI 117012640 S11701264014 032111701 2640</t>
  </si>
  <si>
    <t>PAID-MICTS-CH-ICICI BANK LTD</t>
  </si>
  <si>
    <t>707/21 EMI 8158244 S81582440131 072181582</t>
  </si>
  <si>
    <t>No</t>
  </si>
  <si>
    <t>BLANCO STEEL DETAILING SERVICES PVT LTD</t>
  </si>
  <si>
    <t>Main Account</t>
  </si>
  <si>
    <t>Monthly Credit</t>
  </si>
  <si>
    <t>Qrtly Credit</t>
  </si>
  <si>
    <t>MA</t>
  </si>
  <si>
    <t>OA</t>
  </si>
  <si>
    <t>M1</t>
  </si>
  <si>
    <t>M2</t>
  </si>
  <si>
    <t>M3</t>
  </si>
  <si>
    <t>M4</t>
  </si>
  <si>
    <t>M5</t>
  </si>
  <si>
    <t>M6</t>
  </si>
  <si>
    <t>M7</t>
  </si>
  <si>
    <t>M8</t>
  </si>
  <si>
    <t>M9</t>
  </si>
  <si>
    <t>M10</t>
  </si>
  <si>
    <t>M11</t>
  </si>
  <si>
    <t>M12</t>
  </si>
  <si>
    <t>Cond 1</t>
  </si>
  <si>
    <t>Cond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</si>
</sst>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5" formatCode="&quot;₹&quot;\ #,##0;&quot;₹&quot;\ \-#,##0"/>
    <numFmt numFmtId="164" formatCode="_(* #,##0.00_);_(* \(#,##0.00\);_(* &quot;-&quot;??_);_(@_)"/>
    <numFmt numFmtId="165" formatCode="_(* #,##0_);_(* \(#,##0\);_(* &quot;-&quot;??_);_(@_)"/>
    <numFmt numFmtId="166" formatCode="_(* #,##0.0_);_(* \(#,##0.0\);_(* &quot;-&quot;??_);_(@_)"/>
    <numFmt numFmtId="167" formatCode="#,##0\ ;&quot; (&quot;#,##0\);&quot; -&quot;#\ ;@\ "/>
    <numFmt numFmtId="168" formatCode="#,##0.00\ ;&quot; (&quot;#,##0.00\);&quot; -&quot;#\ ;@\ "/>
    <numFmt numFmtId="169" formatCode="0.000000"/>
    <numFmt numFmtId="170" formatCode="0.0000"/>
    <numFmt numFmtId="171" formatCode="0.0"/>
    <numFmt numFmtId="172" formatCode="0.0%"/>
    <numFmt numFmtId="173" formatCode="mmmm/yyyy"/>
    <numFmt numFmtId="174" formatCode="\ #,##0;\ \-#,##0;\-"/>
    <numFmt numFmtId="175" formatCode="0;;;@"/>
    <numFmt numFmtId="176" formatCode="dd/mmm/yyyy"/>
    <numFmt numFmtId="177" formatCode="General;General;\-"/>
    <numFmt numFmtId="178" formatCode="&quot;₹&quot;\ #,##0;&quot;₹&quot;\ \-#,##0;\-"/>
    <numFmt numFmtId="179" formatCode="yyyy;yyyy;\-"/>
    <numFmt numFmtId="180" formatCode="0%;\-0%;\-"/>
    <numFmt numFmtId="181" formatCode="_-* dd/mm/yyyy\ hh:mm;\-*dd/mm/yyyy\ hh:mm;\-"/>
  </numFmts>
  <fonts count="74">
    <font>
      <sz val="11"/>
      <color theme="1"/>
      <name val="Calibri"/>
      <family val="2"/>
      <scheme val="minor"/>
    </font>
    <font>
      <sz val="11"/>
      <color theme="1"/>
      <name val="Calibri"/>
      <family val="2"/>
      <scheme val="minor"/>
    </font>
    <font>
      <b/>
      <i/>
      <u/>
      <sz val="10"/>
      <color theme="0"/>
      <name val="Zurich BT"/>
      <family val="2"/>
    </font>
    <font>
      <b/>
      <sz val="10"/>
      <color theme="0"/>
      <name val="Zurich BT"/>
      <family val="2"/>
    </font>
    <font>
      <sz val="10"/>
      <color theme="1" tint="0.34998626667073579"/>
      <name val="Zurich BT"/>
      <family val="2"/>
    </font>
    <font>
      <sz val="11"/>
      <name val="Zurich BT"/>
      <family val="2"/>
    </font>
    <font>
      <sz val="10"/>
      <name val="Arial"/>
      <family val="2"/>
    </font>
    <font>
      <b/>
      <sz val="10"/>
      <color theme="1" tint="0.34998626667073579"/>
      <name val="Zurich BT"/>
      <family val="2"/>
    </font>
    <font>
      <sz val="10"/>
      <name val="Zurich BT"/>
      <family val="2"/>
    </font>
    <font>
      <sz val="10"/>
      <color theme="1"/>
      <name val="Calibri"/>
      <family val="2"/>
      <scheme val="minor"/>
    </font>
    <font>
      <sz val="10"/>
      <color theme="1"/>
      <name val="Zurich BT"/>
      <family val="2"/>
    </font>
    <font>
      <b/>
      <sz val="11"/>
      <color theme="1"/>
      <name val="Calibri"/>
      <family val="2"/>
      <scheme val="minor"/>
    </font>
    <font>
      <b/>
      <sz val="11"/>
      <name val="Zurich BT"/>
      <family val="2"/>
    </font>
    <font>
      <b/>
      <sz val="10"/>
      <color indexed="9"/>
      <name val="Zurich BT"/>
      <family val="2"/>
    </font>
    <font>
      <sz val="11"/>
      <color theme="1"/>
      <name val="Zurich BT"/>
      <family val="2"/>
    </font>
    <font>
      <b/>
      <sz val="10"/>
      <color theme="0"/>
      <name val="Zurich BT"/>
      <family val="2"/>
      <charset val="1"/>
    </font>
    <font>
      <u/>
      <sz val="11"/>
      <color theme="10"/>
      <name val="Zurich BT"/>
      <family val="2"/>
    </font>
    <font>
      <b/>
      <sz val="10"/>
      <color theme="1"/>
      <name val="Zurich BT"/>
      <family val="2"/>
    </font>
    <font>
      <b/>
      <sz val="10"/>
      <name val="Zurich BT"/>
      <family val="2"/>
    </font>
    <font>
      <sz val="11"/>
      <color theme="0"/>
      <name val="Calibri"/>
      <family val="2"/>
      <scheme val="minor"/>
    </font>
    <font>
      <b/>
      <sz val="13"/>
      <color indexed="8"/>
      <name val="Arial"/>
      <family val="2"/>
    </font>
    <font>
      <sz val="11"/>
      <name val="Zurich BT"/>
    </font>
    <font>
      <sz val="14"/>
      <name val="Arial"/>
      <family val="2"/>
    </font>
    <font>
      <b/>
      <sz val="10"/>
      <color indexed="8"/>
      <name val="Arial"/>
      <family val="2"/>
    </font>
    <font>
      <b/>
      <sz val="10"/>
      <name val="Arial"/>
      <family val="2"/>
    </font>
    <font>
      <sz val="10"/>
      <color indexed="8"/>
      <name val="Arial"/>
      <family val="2"/>
    </font>
    <font>
      <sz val="9"/>
      <name val="Arial"/>
      <family val="2"/>
    </font>
    <font>
      <b/>
      <sz val="14"/>
      <name val="Arial"/>
      <family val="2"/>
    </font>
    <font>
      <sz val="11"/>
      <name val="Arial"/>
      <family val="2"/>
    </font>
    <font>
      <sz val="8"/>
      <name val="Arial"/>
      <family val="2"/>
    </font>
    <font>
      <b/>
      <sz val="11"/>
      <name val="Arial"/>
      <family val="2"/>
    </font>
    <font>
      <sz val="11"/>
      <name val="Calibri"/>
      <family val="2"/>
      <scheme val="minor"/>
    </font>
    <font>
      <sz val="9"/>
      <color indexed="81"/>
      <name val="Tahoma"/>
      <family val="2"/>
    </font>
    <font>
      <b/>
      <sz val="9"/>
      <color indexed="81"/>
      <name val="Tahoma"/>
      <family val="2"/>
    </font>
    <font>
      <b/>
      <sz val="10.5"/>
      <color theme="0"/>
      <name val="Zurich BT"/>
      <family val="2"/>
    </font>
    <font>
      <b/>
      <sz val="10"/>
      <color rgb="FFFF0000"/>
      <name val="Zurich BT"/>
      <family val="2"/>
    </font>
    <font>
      <sz val="10.5"/>
      <color theme="1"/>
      <name val="Zurich BT"/>
      <family val="2"/>
    </font>
    <font>
      <i/>
      <sz val="10.5"/>
      <color theme="1"/>
      <name val="Zurich BT"/>
      <family val="2"/>
    </font>
    <font>
      <sz val="10"/>
      <color theme="0"/>
      <name val="Zurich BT"/>
      <family val="2"/>
    </font>
    <font>
      <sz val="10"/>
      <color rgb="FF000000"/>
      <name val="Zurich BT"/>
      <family val="2"/>
    </font>
    <font>
      <sz val="10"/>
      <color rgb="FFFF0000"/>
      <name val="Zurich BT"/>
      <family val="2"/>
    </font>
    <font>
      <i/>
      <sz val="11"/>
      <color theme="1"/>
      <name val="Zurich BT"/>
      <family val="2"/>
    </font>
    <font>
      <b/>
      <sz val="10"/>
      <color rgb="FF000000"/>
      <name val="Zurich BT1"/>
    </font>
    <font>
      <sz val="10"/>
      <color rgb="FF000000"/>
      <name val="Zurich BT1"/>
    </font>
    <font>
      <sz val="10"/>
      <color indexed="9"/>
      <name val="Zurich BT"/>
      <family val="2"/>
    </font>
    <font>
      <sz val="11"/>
      <color theme="0"/>
      <name val="Zurich BT"/>
      <family val="2"/>
    </font>
    <font>
      <b/>
      <sz val="11"/>
      <color theme="0"/>
      <name val="Zurich BT"/>
      <family val="2"/>
    </font>
    <font>
      <b/>
      <sz val="11"/>
      <color indexed="9"/>
      <name val="Rupee Foradian"/>
      <family val="2"/>
    </font>
    <font>
      <b/>
      <sz val="11"/>
      <color indexed="9"/>
      <name val="Zurich BT"/>
      <family val="2"/>
    </font>
    <font>
      <sz val="10"/>
      <color theme="0"/>
      <name val="Calibri"/>
      <family val="2"/>
      <scheme val="minor"/>
    </font>
    <font>
      <sz val="13"/>
      <color theme="0"/>
      <name val="Calibri"/>
      <family val="2"/>
      <scheme val="minor"/>
    </font>
    <font>
      <b/>
      <sz val="13"/>
      <color theme="0"/>
      <name val="Arial"/>
      <family val="2"/>
    </font>
    <font>
      <sz val="13"/>
      <color theme="1"/>
      <name val="Calibri"/>
      <family val="2"/>
      <scheme val="minor"/>
    </font>
    <font>
      <b/>
      <sz val="13"/>
      <color theme="0"/>
      <name val="Calibri"/>
      <family val="2"/>
      <scheme val="minor"/>
    </font>
    <font>
      <b/>
      <sz val="10"/>
      <color theme="0"/>
      <name val="Calibri"/>
      <family val="2"/>
      <scheme val="minor"/>
    </font>
    <font>
      <b/>
      <sz val="10"/>
      <color theme="1"/>
      <name val="Calibri"/>
      <family val="2"/>
      <scheme val="minor"/>
    </font>
    <font>
      <b/>
      <sz val="12"/>
      <color theme="1"/>
      <name val="Calibri"/>
      <family val="2"/>
      <scheme val="minor"/>
    </font>
    <font>
      <b/>
      <sz val="14"/>
      <color theme="0"/>
      <name val="Calibri"/>
      <family val="2"/>
      <scheme val="minor"/>
    </font>
    <font>
      <sz val="10"/>
      <name val="Calibri"/>
      <family val="2"/>
      <scheme val="minor"/>
    </font>
    <font>
      <sz val="11"/>
      <color theme="1"/>
      <name val="Arial"/>
      <family val="2"/>
    </font>
    <font>
      <sz val="10"/>
      <name val="MS Sans Serif"/>
      <family val="2"/>
    </font>
    <font>
      <b/>
      <sz val="14"/>
      <color rgb="FFFFFFFF"/>
      <name val="Arial"/>
      <family val="2"/>
    </font>
    <font>
      <sz val="11"/>
      <color rgb="FF333333"/>
      <name val="Arial"/>
      <family val="2"/>
    </font>
    <font>
      <b/>
      <sz val="11"/>
      <color theme="0"/>
      <name val="Arial"/>
      <family val="2"/>
    </font>
    <font>
      <b/>
      <sz val="11"/>
      <color theme="1"/>
      <name val="Arial"/>
      <family val="2"/>
    </font>
    <font>
      <u/>
      <sz val="11"/>
      <color theme="10"/>
      <name val="Calibri"/>
      <family val="2"/>
      <scheme val="minor"/>
    </font>
    <font>
      <b/>
      <sz val="9"/>
      <color theme="1"/>
      <name val="Arial"/>
      <family val="2"/>
    </font>
    <font>
      <sz val="10"/>
      <color theme="1"/>
      <name val="Arial"/>
      <family val="2"/>
    </font>
    <font>
      <b/>
      <sz val="10"/>
      <color theme="1"/>
      <name val="Arial"/>
      <family val="2"/>
    </font>
    <font>
      <b/>
      <sz val="11"/>
      <color rgb="FFFFFFFF"/>
      <name val="Arial"/>
      <family val="2"/>
    </font>
    <font>
      <sz val="11"/>
      <color theme="0"/>
      <name val="Arial"/>
      <family val="2"/>
    </font>
    <font>
      <sz val="10"/>
      <color theme="0"/>
      <name val="Arial"/>
      <family val="2"/>
    </font>
    <font>
      <sz val="9"/>
      <color theme="1"/>
      <name val="Calibri"/>
      <family val="2"/>
      <scheme val="minor"/>
    </font>
    <font>
      <sz val="8"/>
      <name val="Calibri"/>
      <family val="2"/>
      <scheme val="minor"/>
    </font>
  </fonts>
  <fills count="47">
    <fill>
      <patternFill patternType="none"/>
    </fill>
    <fill>
      <patternFill patternType="gray125"/>
    </fill>
    <fill>
      <patternFill patternType="solid">
        <fgColor rgb="FFE77817"/>
        <bgColor indexed="64"/>
      </patternFill>
    </fill>
    <fill>
      <patternFill patternType="solid">
        <fgColor rgb="FF97291E"/>
        <bgColor indexed="64"/>
      </patternFill>
    </fill>
    <fill>
      <patternFill patternType="solid">
        <fgColor theme="2"/>
        <bgColor indexed="64"/>
      </patternFill>
    </fill>
    <fill>
      <patternFill patternType="solid">
        <fgColor rgb="FF053C6D"/>
        <bgColor indexed="64"/>
      </patternFill>
    </fill>
    <fill>
      <patternFill patternType="solid">
        <fgColor rgb="FF002060"/>
        <bgColor indexed="64"/>
      </patternFill>
    </fill>
    <fill>
      <patternFill patternType="solid">
        <fgColor theme="9" tint="0.39997558519241921"/>
        <bgColor indexed="64"/>
      </patternFill>
    </fill>
    <fill>
      <patternFill patternType="solid">
        <fgColor indexed="16"/>
        <bgColor indexed="64"/>
      </patternFill>
    </fill>
    <fill>
      <patternFill patternType="solid">
        <fgColor rgb="FFC00000"/>
        <bgColor indexed="64"/>
      </patternFill>
    </fill>
    <fill>
      <patternFill patternType="solid">
        <fgColor rgb="FF8A0000"/>
        <bgColor indexed="64"/>
      </patternFill>
    </fill>
    <fill>
      <patternFill patternType="solid">
        <fgColor rgb="FF80000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indexed="22"/>
        <bgColor indexed="31"/>
      </patternFill>
    </fill>
    <fill>
      <patternFill patternType="solid">
        <fgColor rgb="FFC00000"/>
        <bgColor indexed="31"/>
      </patternFill>
    </fill>
    <fill>
      <patternFill patternType="solid">
        <fgColor indexed="47"/>
        <bgColor indexed="22"/>
      </patternFill>
    </fill>
    <fill>
      <patternFill patternType="solid">
        <fgColor theme="9" tint="0.39997558519241921"/>
        <bgColor indexed="31"/>
      </patternFill>
    </fill>
    <fill>
      <patternFill patternType="solid">
        <fgColor indexed="31"/>
        <bgColor indexed="22"/>
      </patternFill>
    </fill>
    <fill>
      <patternFill patternType="solid">
        <fgColor indexed="47"/>
        <bgColor indexed="31"/>
      </patternFill>
    </fill>
    <fill>
      <patternFill patternType="solid">
        <fgColor theme="0" tint="-0.14999847407452621"/>
        <bgColor indexed="22"/>
      </patternFill>
    </fill>
    <fill>
      <patternFill patternType="solid">
        <fgColor theme="0"/>
        <bgColor indexed="31"/>
      </patternFill>
    </fill>
    <fill>
      <patternFill patternType="solid">
        <fgColor rgb="FF002060"/>
        <bgColor indexed="31"/>
      </patternFill>
    </fill>
    <fill>
      <patternFill patternType="solid">
        <fgColor theme="7" tint="0.79998168889431442"/>
        <bgColor indexed="64"/>
      </patternFill>
    </fill>
    <fill>
      <patternFill patternType="solid">
        <fgColor indexed="9"/>
        <bgColor indexed="26"/>
      </patternFill>
    </fill>
    <fill>
      <patternFill patternType="solid">
        <fgColor indexed="55"/>
        <bgColor indexed="23"/>
      </patternFill>
    </fill>
    <fill>
      <patternFill patternType="solid">
        <fgColor theme="0" tint="-0.499984740745262"/>
        <bgColor indexed="34"/>
      </patternFill>
    </fill>
    <fill>
      <patternFill patternType="solid">
        <fgColor theme="0" tint="-0.499984740745262"/>
        <bgColor indexed="64"/>
      </patternFill>
    </fill>
    <fill>
      <patternFill patternType="solid">
        <fgColor theme="8"/>
        <bgColor theme="8"/>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theme="7"/>
        <bgColor indexed="64"/>
      </patternFill>
    </fill>
    <fill>
      <patternFill patternType="solid">
        <fgColor rgb="FFFFFFA6"/>
        <bgColor indexed="64"/>
      </patternFill>
    </fill>
    <fill>
      <patternFill patternType="solid">
        <fgColor rgb="FF729FCF"/>
        <bgColor indexed="64"/>
      </patternFill>
    </fill>
    <fill>
      <patternFill patternType="solid">
        <fgColor theme="0"/>
        <bgColor indexed="64"/>
      </patternFill>
    </fill>
    <fill>
      <patternFill patternType="solid">
        <fgColor rgb="FFFFFF00"/>
        <bgColor indexed="64"/>
      </patternFill>
    </fill>
    <fill>
      <patternFill patternType="solid">
        <fgColor theme="4" tint="-0.499984740745262"/>
        <bgColor indexed="64"/>
      </patternFill>
    </fill>
    <fill>
      <patternFill patternType="solid">
        <fgColor theme="9" tint="0.39994506668294322"/>
        <bgColor indexed="64"/>
      </patternFill>
    </fill>
    <fill>
      <patternFill patternType="solid">
        <fgColor rgb="FFB4C6E7"/>
        <bgColor indexed="64"/>
      </patternFill>
    </fill>
    <fill>
      <patternFill patternType="solid">
        <fgColor theme="9" tint="0.59999389629810485"/>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rgb="FFEDF1F9"/>
        <bgColor indexed="64"/>
      </patternFill>
    </fill>
    <fill>
      <patternFill patternType="solid">
        <fgColor theme="4" tint="0.79998168889431442"/>
        <bgColor indexed="64"/>
      </patternFill>
    </fill>
    <fill>
      <patternFill patternType="solid">
        <fgColor theme="4" tint="0.39997558519241921"/>
        <bgColor indexed="64"/>
      </patternFill>
    </fill>
  </fills>
  <borders count="126">
    <border>
      <left/>
      <right/>
      <top/>
      <bottom/>
      <diagonal/>
    </border>
    <border>
      <left style="medium">
        <color indexed="64"/>
      </left>
      <right/>
      <top/>
      <bottom/>
      <diagonal/>
    </border>
    <border>
      <left style="medium">
        <color indexed="64"/>
      </left>
      <right/>
      <top/>
      <bottom style="double">
        <color theme="0" tint="-0.499984740745262"/>
      </bottom>
      <diagonal/>
    </border>
    <border>
      <left/>
      <right/>
      <top/>
      <bottom style="double">
        <color theme="0" tint="-0.499984740745262"/>
      </bottom>
      <diagonal/>
    </border>
    <border>
      <left style="medium">
        <color indexed="64"/>
      </left>
      <right style="double">
        <color theme="0" tint="-0.499984740745262"/>
      </right>
      <top style="double">
        <color theme="0" tint="-0.499984740745262"/>
      </top>
      <bottom style="double">
        <color theme="0" tint="-0.499984740745262"/>
      </bottom>
      <diagonal/>
    </border>
    <border>
      <left style="double">
        <color theme="0" tint="-0.499984740745262"/>
      </left>
      <right/>
      <top style="double">
        <color theme="0" tint="-0.499984740745262"/>
      </top>
      <bottom style="double">
        <color theme="0" tint="-0.499984740745262"/>
      </bottom>
      <diagonal/>
    </border>
    <border>
      <left style="double">
        <color theme="0" tint="-0.499984740745262"/>
      </left>
      <right/>
      <top style="double">
        <color theme="0" tint="-0.499984740745262"/>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double">
        <color theme="0" tint="-0.499984740745262"/>
      </bottom>
      <diagonal/>
    </border>
    <border>
      <left style="double">
        <color theme="0" tint="-0.499984740745262"/>
      </left>
      <right style="medium">
        <color indexed="64"/>
      </right>
      <top style="double">
        <color theme="0" tint="-0.499984740745262"/>
      </top>
      <bottom style="double">
        <color theme="0" tint="-0.499984740745262"/>
      </bottom>
      <diagonal/>
    </border>
    <border>
      <left style="medium">
        <color indexed="64"/>
      </left>
      <right style="double">
        <color theme="0" tint="-0.499984740745262"/>
      </right>
      <top style="double">
        <color theme="0" tint="-0.499984740745262"/>
      </top>
      <bottom style="medium">
        <color indexed="64"/>
      </bottom>
      <diagonal/>
    </border>
    <border>
      <left style="double">
        <color theme="0" tint="-0.499984740745262"/>
      </left>
      <right/>
      <top style="double">
        <color theme="0" tint="-0.499984740745262"/>
      </top>
      <bottom style="medium">
        <color indexed="64"/>
      </bottom>
      <diagonal/>
    </border>
    <border>
      <left style="double">
        <color theme="0" tint="-0.499984740745262"/>
      </left>
      <right style="medium">
        <color indexed="64"/>
      </right>
      <top style="double">
        <color theme="0" tint="-0.499984740745262"/>
      </top>
      <bottom style="medium">
        <color indexed="64"/>
      </bottom>
      <diagonal/>
    </border>
    <border>
      <left style="medium">
        <color indexed="64"/>
      </left>
      <right style="medium">
        <color indexed="64"/>
      </right>
      <top style="double">
        <color theme="0" tint="-0.499984740745262"/>
      </top>
      <bottom style="double">
        <color theme="0" tint="-0.499984740745262"/>
      </bottom>
      <diagonal/>
    </border>
    <border>
      <left style="medium">
        <color indexed="64"/>
      </left>
      <right/>
      <top style="medium">
        <color indexed="64"/>
      </top>
      <bottom style="double">
        <color theme="0" tint="-0.499984740745262"/>
      </bottom>
      <diagonal/>
    </border>
    <border>
      <left/>
      <right style="medium">
        <color indexed="64"/>
      </right>
      <top style="medium">
        <color indexed="64"/>
      </top>
      <bottom style="double">
        <color theme="0" tint="-0.499984740745262"/>
      </bottom>
      <diagonal/>
    </border>
    <border>
      <left style="medium">
        <color indexed="64"/>
      </left>
      <right/>
      <top style="double">
        <color theme="0" tint="-0.499984740745262"/>
      </top>
      <bottom style="double">
        <color theme="0" tint="-0.499984740745262"/>
      </bottom>
      <diagonal/>
    </border>
    <border>
      <left/>
      <right style="medium">
        <color indexed="64"/>
      </right>
      <top style="double">
        <color theme="0" tint="-0.499984740745262"/>
      </top>
      <bottom style="double">
        <color theme="0" tint="-0.499984740745262"/>
      </bottom>
      <diagonal/>
    </border>
    <border>
      <left style="thin">
        <color indexed="64"/>
      </left>
      <right style="thin">
        <color indexed="64"/>
      </right>
      <top style="thin">
        <color indexed="64"/>
      </top>
      <bottom style="thin">
        <color indexed="64"/>
      </bottom>
      <diagonal/>
    </border>
    <border>
      <left style="medium">
        <color indexed="64"/>
      </left>
      <right style="double">
        <color theme="0" tint="-0.499984740745262"/>
      </right>
      <top/>
      <bottom/>
      <diagonal/>
    </border>
    <border>
      <left/>
      <right/>
      <top style="medium">
        <color indexed="64"/>
      </top>
      <bottom style="double">
        <color theme="0" tint="-0.499984740745262"/>
      </bottom>
      <diagonal/>
    </border>
    <border>
      <left/>
      <right/>
      <top style="double">
        <color theme="0" tint="-0.499984740745262"/>
      </top>
      <bottom style="double">
        <color theme="0" tint="-0.499984740745262"/>
      </bottom>
      <diagonal/>
    </border>
    <border>
      <left style="medium">
        <color indexed="64"/>
      </left>
      <right style="thin">
        <color indexed="64"/>
      </right>
      <top style="thin">
        <color indexed="64"/>
      </top>
      <bottom style="thin">
        <color indexed="64"/>
      </bottom>
      <diagonal/>
    </border>
    <border>
      <left/>
      <right/>
      <top style="double">
        <color theme="0" tint="-0.499984740745262"/>
      </top>
      <bottom/>
      <diagonal/>
    </border>
    <border>
      <left style="double">
        <color theme="0" tint="-0.499984740745262"/>
      </left>
      <right/>
      <top/>
      <bottom/>
      <diagonal/>
    </border>
    <border>
      <left/>
      <right style="medium">
        <color indexed="64"/>
      </right>
      <top style="double">
        <color theme="0" tint="-0.499984740745262"/>
      </top>
      <bottom style="medium">
        <color indexed="64"/>
      </bottom>
      <diagonal/>
    </border>
    <border>
      <left/>
      <right style="double">
        <color theme="0" tint="-0.499984740745262"/>
      </right>
      <top style="double">
        <color theme="0" tint="-0.499984740745262"/>
      </top>
      <bottom style="double">
        <color theme="0" tint="-0.499984740745262"/>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medium">
        <color indexed="64"/>
      </left>
      <right/>
      <top/>
      <bottom style="medium">
        <color indexed="64"/>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style="thin">
        <color indexed="64"/>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top style="medium">
        <color rgb="FF000000"/>
      </top>
      <bottom style="medium">
        <color rgb="FF000000"/>
      </bottom>
      <diagonal/>
    </border>
    <border>
      <left style="medium">
        <color indexed="64"/>
      </left>
      <right style="medium">
        <color rgb="FF000000"/>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style="medium">
        <color indexed="64"/>
      </top>
      <bottom style="medium">
        <color indexed="64"/>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bottom/>
      <diagonal/>
    </border>
    <border>
      <left/>
      <right style="medium">
        <color indexed="64"/>
      </right>
      <top style="thin">
        <color indexed="64"/>
      </top>
      <bottom/>
      <diagonal/>
    </border>
    <border>
      <left style="thin">
        <color theme="0"/>
      </left>
      <right style="thin">
        <color theme="0"/>
      </right>
      <top style="thin">
        <color theme="0"/>
      </top>
      <bottom style="thin">
        <color theme="0"/>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theme="1"/>
      </left>
      <right/>
      <top style="medium">
        <color theme="1"/>
      </top>
      <bottom style="medium">
        <color theme="1"/>
      </bottom>
      <diagonal/>
    </border>
    <border>
      <left/>
      <right/>
      <top style="medium">
        <color theme="1"/>
      </top>
      <bottom style="medium">
        <color theme="1"/>
      </bottom>
      <diagonal/>
    </border>
    <border>
      <left/>
      <right style="medium">
        <color theme="1"/>
      </right>
      <top style="medium">
        <color theme="1"/>
      </top>
      <bottom style="medium">
        <color theme="1"/>
      </bottom>
      <diagonal/>
    </border>
    <border>
      <left style="thin">
        <color indexed="64"/>
      </left>
      <right style="thin">
        <color indexed="64"/>
      </right>
      <top style="medium">
        <color theme="1"/>
      </top>
      <bottom/>
      <diagonal/>
    </border>
    <border>
      <left/>
      <right style="thin">
        <color indexed="64"/>
      </right>
      <top style="thin">
        <color indexed="64"/>
      </top>
      <bottom/>
      <diagonal/>
    </border>
    <border>
      <left style="thin">
        <color theme="1"/>
      </left>
      <right style="thin">
        <color theme="1"/>
      </right>
      <top/>
      <bottom style="thin">
        <color theme="1"/>
      </bottom>
      <diagonal/>
    </border>
    <border>
      <left style="medium">
        <color theme="1"/>
      </left>
      <right style="thin">
        <color indexed="64"/>
      </right>
      <top style="medium">
        <color theme="1"/>
      </top>
      <bottom style="medium">
        <color theme="1"/>
      </bottom>
      <diagonal/>
    </border>
    <border>
      <left style="thin">
        <color indexed="64"/>
      </left>
      <right style="thin">
        <color indexed="64"/>
      </right>
      <top style="medium">
        <color theme="1"/>
      </top>
      <bottom style="medium">
        <color theme="1"/>
      </bottom>
      <diagonal/>
    </border>
    <border>
      <left style="thin">
        <color indexed="64"/>
      </left>
      <right style="medium">
        <color theme="1"/>
      </right>
      <top style="medium">
        <color theme="1"/>
      </top>
      <bottom style="medium">
        <color theme="1"/>
      </bottom>
      <diagonal/>
    </border>
    <border>
      <left style="thin">
        <color indexed="64"/>
      </left>
      <right style="thin">
        <color indexed="64"/>
      </right>
      <top style="medium">
        <color indexed="64"/>
      </top>
      <bottom/>
      <diagonal/>
    </border>
    <border>
      <left style="thin">
        <color theme="0"/>
      </left>
      <right style="thin">
        <color theme="0"/>
      </right>
      <top/>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medium">
        <color indexed="64"/>
      </left>
      <right/>
      <top style="thin">
        <color indexed="64"/>
      </top>
      <bottom style="medium">
        <color indexed="64"/>
      </bottom>
      <diagonal/>
    </border>
    <border>
      <left style="medium">
        <color indexed="64"/>
      </left>
      <right style="thin">
        <color theme="0"/>
      </right>
      <top style="medium">
        <color indexed="64"/>
      </top>
      <bottom style="medium">
        <color indexed="64"/>
      </bottom>
      <diagonal/>
    </border>
    <border>
      <left style="thin">
        <color theme="0"/>
      </left>
      <right style="thin">
        <color theme="0"/>
      </right>
      <top style="medium">
        <color indexed="64"/>
      </top>
      <bottom style="medium">
        <color indexed="64"/>
      </bottom>
      <diagonal/>
    </border>
    <border>
      <left style="thin">
        <color theme="0"/>
      </left>
      <right style="medium">
        <color indexed="64"/>
      </right>
      <top style="medium">
        <color indexed="64"/>
      </top>
      <bottom style="medium">
        <color indexed="64"/>
      </bottom>
      <diagonal/>
    </border>
    <border>
      <left style="thin">
        <color theme="0"/>
      </left>
      <right/>
      <top/>
      <bottom/>
      <diagonal/>
    </border>
    <border>
      <left style="thin">
        <color theme="0"/>
      </left>
      <right style="thin">
        <color theme="0"/>
      </right>
      <top/>
      <bottom style="thin">
        <color theme="0"/>
      </bottom>
      <diagonal/>
    </border>
    <border>
      <left style="medium">
        <color indexed="64"/>
      </left>
      <right style="thin">
        <color indexed="64"/>
      </right>
      <top/>
      <bottom/>
      <diagonal/>
    </border>
    <border>
      <left style="medium">
        <color indexed="64"/>
      </left>
      <right style="thin">
        <color auto="1"/>
      </right>
      <top style="medium">
        <color indexed="64"/>
      </top>
      <bottom/>
      <diagonal/>
    </border>
    <border>
      <left/>
      <right style="medium">
        <color indexed="64"/>
      </right>
      <top/>
      <bottom/>
      <diagonal/>
    </border>
  </borders>
  <cellStyleXfs count="20">
    <xf numFmtId="0" fontId="0" fillId="0" borderId="0"/>
    <xf numFmtId="164" fontId="1" fillId="0" borderId="0" applyFont="0" applyFill="0" applyBorder="0" applyAlignment="0" applyProtection="0"/>
    <xf numFmtId="0" fontId="6" fillId="0" borderId="0"/>
    <xf numFmtId="9" fontId="1" fillId="0" borderId="0" applyFont="0" applyFill="0" applyBorder="0" applyAlignment="0" applyProtection="0"/>
    <xf numFmtId="0" fontId="6" fillId="0" borderId="0"/>
    <xf numFmtId="0" fontId="16" fillId="0" borderId="0" applyNumberFormat="0" applyFill="0" applyBorder="0" applyAlignment="0" applyProtection="0"/>
    <xf numFmtId="0" fontId="21" fillId="0" borderId="0"/>
    <xf numFmtId="168" fontId="5" fillId="0" borderId="0" applyFill="0" applyAlignment="0" applyProtection="0"/>
    <xf numFmtId="168" fontId="5" fillId="0" borderId="0" applyFill="0" applyAlignment="0" applyProtection="0"/>
    <xf numFmtId="0" fontId="5" fillId="0" borderId="0"/>
    <xf numFmtId="0" fontId="1" fillId="0" borderId="0"/>
    <xf numFmtId="9" fontId="6" fillId="0" borderId="0" applyFill="0" applyBorder="0" applyAlignment="0" applyProtection="0"/>
    <xf numFmtId="0" fontId="60" fillId="0" borderId="0"/>
    <xf numFmtId="0" fontId="65" fillId="0" borderId="0" applyNumberFormat="0" applyFill="0" applyBorder="0" applyAlignment="0" applyProtection="0"/>
    <xf numFmtId="9" fontId="1" fillId="0" borderId="0" applyFont="0" applyFill="0" applyBorder="0" applyAlignment="0" applyProtection="0"/>
    <xf numFmtId="0" fontId="1" fillId="0" borderId="0"/>
    <xf numFmtId="0" fontId="6" fillId="0" borderId="0" applyNumberFormat="0" applyFill="0" applyBorder="0" applyAlignment="0" applyProtection="0"/>
    <xf numFmtId="0" fontId="1" fillId="0" borderId="0"/>
    <xf numFmtId="0" fontId="6" fillId="0" borderId="0" applyNumberFormat="0" applyFill="0" applyBorder="0" applyAlignment="0" applyProtection="0"/>
    <xf numFmtId="0" fontId="6" fillId="0" borderId="0"/>
  </cellStyleXfs>
  <cellXfs count="966">
    <xf numFmtId="0" fontId="0" fillId="0" borderId="0" xfId="0"/>
    <xf numFmtId="0" fontId="4" fillId="4" borderId="4" xfId="0" applyFont="1" applyFill="1" applyBorder="1" applyProtection="1"/>
    <xf numFmtId="0" fontId="4" fillId="4" borderId="4" xfId="0" applyFont="1" applyFill="1" applyBorder="1" applyAlignment="1" applyProtection="1">
      <alignment wrapText="1"/>
    </xf>
    <xf numFmtId="0" fontId="3" fillId="3" borderId="2" xfId="0" applyFont="1" applyFill="1" applyBorder="1" applyAlignment="1" applyProtection="1">
      <alignment horizontal="left"/>
    </xf>
    <xf numFmtId="0" fontId="3" fillId="3" borderId="3" xfId="0" applyFont="1" applyFill="1" applyBorder="1" applyAlignment="1" applyProtection="1">
      <alignment horizontal="left"/>
    </xf>
    <xf numFmtId="0" fontId="3" fillId="3" borderId="10" xfId="0" applyFont="1" applyFill="1" applyBorder="1" applyAlignment="1" applyProtection="1">
      <alignment horizontal="left"/>
    </xf>
    <xf numFmtId="0" fontId="4" fillId="4" borderId="12" xfId="0" applyFont="1" applyFill="1" applyBorder="1" applyAlignment="1" applyProtection="1">
      <alignment wrapText="1"/>
    </xf>
    <xf numFmtId="0" fontId="3" fillId="3" borderId="15" xfId="0" applyFont="1" applyFill="1" applyBorder="1" applyAlignment="1" applyProtection="1">
      <alignment wrapText="1"/>
    </xf>
    <xf numFmtId="165" fontId="3" fillId="5" borderId="11" xfId="1" applyNumberFormat="1" applyFont="1" applyFill="1" applyBorder="1" applyAlignment="1" applyProtection="1">
      <alignment horizontal="right"/>
      <protection locked="0"/>
    </xf>
    <xf numFmtId="165" fontId="3" fillId="5" borderId="5" xfId="1" applyNumberFormat="1" applyFont="1" applyFill="1" applyBorder="1" applyAlignment="1" applyProtection="1">
      <protection locked="0"/>
    </xf>
    <xf numFmtId="0" fontId="4" fillId="4" borderId="1" xfId="0" applyFont="1" applyFill="1" applyBorder="1" applyAlignment="1" applyProtection="1">
      <alignment wrapText="1"/>
    </xf>
    <xf numFmtId="0" fontId="3" fillId="3" borderId="2" xfId="0" applyFont="1" applyFill="1" applyBorder="1" applyAlignment="1" applyProtection="1">
      <alignment horizontal="left"/>
    </xf>
    <xf numFmtId="0" fontId="3" fillId="3" borderId="3" xfId="0" applyFont="1" applyFill="1" applyBorder="1" applyAlignment="1" applyProtection="1">
      <alignment horizontal="left"/>
    </xf>
    <xf numFmtId="165" fontId="3" fillId="5" borderId="14" xfId="1" applyNumberFormat="1" applyFont="1" applyFill="1" applyBorder="1" applyAlignment="1" applyProtection="1">
      <alignment horizontal="right"/>
      <protection locked="0"/>
    </xf>
    <xf numFmtId="165" fontId="3" fillId="7" borderId="11" xfId="1" applyNumberFormat="1" applyFont="1" applyFill="1" applyBorder="1" applyAlignment="1" applyProtection="1">
      <alignment horizontal="right"/>
      <protection locked="0"/>
    </xf>
    <xf numFmtId="0" fontId="5" fillId="0" borderId="0" xfId="0" applyFont="1" applyBorder="1" applyProtection="1"/>
    <xf numFmtId="0" fontId="4" fillId="4" borderId="21" xfId="0" applyFont="1" applyFill="1" applyBorder="1" applyAlignment="1" applyProtection="1">
      <alignment wrapText="1"/>
    </xf>
    <xf numFmtId="0" fontId="3" fillId="3" borderId="18" xfId="0" applyFont="1" applyFill="1" applyBorder="1" applyAlignment="1" applyProtection="1">
      <alignment wrapText="1"/>
    </xf>
    <xf numFmtId="0" fontId="3" fillId="3" borderId="19" xfId="0" applyFont="1" applyFill="1" applyBorder="1" applyAlignment="1" applyProtection="1">
      <alignment wrapText="1"/>
    </xf>
    <xf numFmtId="0" fontId="7" fillId="4" borderId="4" xfId="0" applyFont="1" applyFill="1" applyBorder="1" applyAlignment="1" applyProtection="1">
      <alignment wrapText="1"/>
    </xf>
    <xf numFmtId="0" fontId="8" fillId="0" borderId="0" xfId="0" applyFont="1" applyBorder="1" applyProtection="1"/>
    <xf numFmtId="0" fontId="9" fillId="0" borderId="0" xfId="0" applyFont="1"/>
    <xf numFmtId="0" fontId="8" fillId="0" borderId="0" xfId="0" applyFont="1" applyBorder="1" applyAlignment="1" applyProtection="1">
      <alignment wrapText="1"/>
    </xf>
    <xf numFmtId="165" fontId="3" fillId="5" borderId="5" xfId="1" applyNumberFormat="1" applyFont="1" applyFill="1" applyBorder="1" applyAlignment="1" applyProtection="1">
      <alignment horizontal="right"/>
      <protection locked="0"/>
    </xf>
    <xf numFmtId="0" fontId="3" fillId="10" borderId="12" xfId="0" applyFont="1" applyFill="1" applyBorder="1" applyAlignment="1" applyProtection="1">
      <alignment wrapText="1"/>
    </xf>
    <xf numFmtId="165" fontId="3" fillId="10" borderId="11" xfId="1" applyNumberFormat="1" applyFont="1" applyFill="1" applyBorder="1" applyAlignment="1" applyProtection="1">
      <alignment horizontal="right"/>
      <protection locked="0"/>
    </xf>
    <xf numFmtId="0" fontId="3" fillId="11" borderId="20" xfId="2" applyFont="1" applyFill="1" applyBorder="1" applyAlignment="1" applyProtection="1">
      <alignment horizontal="left" wrapText="1"/>
    </xf>
    <xf numFmtId="0" fontId="0" fillId="0" borderId="1" xfId="0" applyBorder="1" applyAlignment="1"/>
    <xf numFmtId="165" fontId="3" fillId="5" borderId="26" xfId="1" applyNumberFormat="1" applyFont="1" applyFill="1" applyBorder="1" applyAlignment="1" applyProtection="1">
      <protection locked="0"/>
    </xf>
    <xf numFmtId="166" fontId="3" fillId="5" borderId="11" xfId="1" applyNumberFormat="1" applyFont="1" applyFill="1" applyBorder="1" applyAlignment="1" applyProtection="1">
      <alignment horizontal="right"/>
      <protection locked="0"/>
    </xf>
    <xf numFmtId="164" fontId="3" fillId="5" borderId="11" xfId="1" applyNumberFormat="1" applyFont="1" applyFill="1" applyBorder="1" applyAlignment="1" applyProtection="1">
      <alignment horizontal="right"/>
      <protection locked="0"/>
    </xf>
    <xf numFmtId="165" fontId="3" fillId="5" borderId="11" xfId="1" applyNumberFormat="1" applyFont="1" applyFill="1" applyBorder="1" applyAlignment="1" applyProtection="1">
      <alignment horizontal="left" wrapText="1"/>
      <protection locked="0"/>
    </xf>
    <xf numFmtId="165" fontId="3" fillId="7" borderId="14" xfId="1" applyNumberFormat="1" applyFont="1" applyFill="1" applyBorder="1" applyAlignment="1" applyProtection="1">
      <alignment horizontal="right"/>
      <protection locked="0"/>
    </xf>
    <xf numFmtId="0" fontId="3" fillId="10" borderId="4" xfId="0" applyFont="1" applyFill="1" applyBorder="1" applyAlignment="1" applyProtection="1">
      <alignment wrapText="1"/>
    </xf>
    <xf numFmtId="0" fontId="0" fillId="10" borderId="0" xfId="0" applyFill="1"/>
    <xf numFmtId="0" fontId="7" fillId="4" borderId="12" xfId="0" applyFont="1" applyFill="1" applyBorder="1" applyAlignment="1" applyProtection="1">
      <alignment wrapText="1"/>
    </xf>
    <xf numFmtId="165" fontId="3" fillId="10" borderId="5" xfId="1" applyNumberFormat="1" applyFont="1" applyFill="1" applyBorder="1" applyAlignment="1" applyProtection="1">
      <alignment horizontal="center"/>
      <protection locked="0"/>
    </xf>
    <xf numFmtId="0" fontId="3" fillId="14" borderId="18" xfId="0" applyFont="1" applyFill="1" applyBorder="1" applyAlignment="1" applyProtection="1">
      <alignment wrapText="1"/>
    </xf>
    <xf numFmtId="0" fontId="5" fillId="7" borderId="20" xfId="0" applyFont="1" applyFill="1" applyBorder="1" applyAlignment="1" applyProtection="1">
      <alignment horizontal="center"/>
      <protection locked="0"/>
    </xf>
    <xf numFmtId="0" fontId="0" fillId="0" borderId="0" xfId="0" applyAlignment="1">
      <alignment wrapText="1"/>
    </xf>
    <xf numFmtId="0" fontId="14" fillId="0" borderId="0" xfId="0" applyFont="1"/>
    <xf numFmtId="0" fontId="5" fillId="7" borderId="52" xfId="0" applyFont="1" applyFill="1" applyBorder="1" applyAlignment="1" applyProtection="1">
      <alignment horizontal="center"/>
      <protection locked="0"/>
    </xf>
    <xf numFmtId="0" fontId="3" fillId="11" borderId="41" xfId="2" applyFont="1" applyFill="1" applyBorder="1" applyAlignment="1" applyProtection="1">
      <alignment wrapText="1"/>
    </xf>
    <xf numFmtId="0" fontId="11" fillId="0" borderId="0" xfId="0" applyFont="1"/>
    <xf numFmtId="0" fontId="0" fillId="0" borderId="20" xfId="0" applyBorder="1"/>
    <xf numFmtId="3" fontId="15" fillId="16" borderId="49" xfId="0" applyNumberFormat="1" applyFont="1" applyFill="1" applyBorder="1" applyAlignment="1" applyProtection="1">
      <alignment horizontal="center" wrapText="1"/>
      <protection locked="0"/>
    </xf>
    <xf numFmtId="3" fontId="15" fillId="16" borderId="50" xfId="0" applyNumberFormat="1" applyFont="1" applyFill="1" applyBorder="1" applyAlignment="1" applyProtection="1">
      <alignment horizontal="center" wrapText="1"/>
      <protection locked="0"/>
    </xf>
    <xf numFmtId="3" fontId="15" fillId="16" borderId="51" xfId="0" applyNumberFormat="1" applyFont="1" applyFill="1" applyBorder="1" applyAlignment="1" applyProtection="1">
      <alignment horizontal="center" wrapText="1"/>
      <protection locked="0"/>
    </xf>
    <xf numFmtId="0" fontId="0" fillId="0" borderId="24" xfId="0" applyBorder="1"/>
    <xf numFmtId="0" fontId="0" fillId="0" borderId="52" xfId="0" applyBorder="1"/>
    <xf numFmtId="0" fontId="0" fillId="0" borderId="41" xfId="0" applyBorder="1"/>
    <xf numFmtId="0" fontId="0" fillId="0" borderId="42" xfId="0" applyBorder="1"/>
    <xf numFmtId="0" fontId="0" fillId="0" borderId="55" xfId="0" applyBorder="1"/>
    <xf numFmtId="0" fontId="3" fillId="9" borderId="24" xfId="0" applyFont="1" applyFill="1" applyBorder="1" applyAlignment="1">
      <alignment wrapText="1"/>
    </xf>
    <xf numFmtId="0" fontId="3" fillId="9" borderId="20" xfId="0" applyFont="1" applyFill="1" applyBorder="1" applyAlignment="1">
      <alignment wrapText="1"/>
    </xf>
    <xf numFmtId="0" fontId="3" fillId="9" borderId="52" xfId="0" applyFont="1" applyFill="1" applyBorder="1" applyAlignment="1">
      <alignment wrapText="1"/>
    </xf>
    <xf numFmtId="0" fontId="10" fillId="0" borderId="59" xfId="0" applyFont="1" applyBorder="1" applyAlignment="1">
      <alignment horizontal="center" vertical="center" wrapText="1"/>
    </xf>
    <xf numFmtId="0" fontId="3" fillId="9" borderId="59" xfId="0" applyFont="1" applyFill="1" applyBorder="1" applyAlignment="1">
      <alignment vertical="center" wrapText="1"/>
    </xf>
    <xf numFmtId="0" fontId="3" fillId="9" borderId="59" xfId="0" applyFont="1" applyFill="1" applyBorder="1" applyAlignment="1">
      <alignment horizontal="center" vertical="center" wrapText="1"/>
    </xf>
    <xf numFmtId="0" fontId="3" fillId="8" borderId="49" xfId="0" applyFont="1" applyFill="1" applyBorder="1" applyAlignment="1" applyProtection="1">
      <alignment wrapText="1"/>
    </xf>
    <xf numFmtId="0" fontId="3" fillId="8" borderId="60" xfId="0" applyFont="1" applyFill="1" applyBorder="1" applyAlignment="1" applyProtection="1">
      <alignment wrapText="1"/>
    </xf>
    <xf numFmtId="165" fontId="3" fillId="10" borderId="14" xfId="1" applyNumberFormat="1" applyFont="1" applyFill="1" applyBorder="1" applyAlignment="1" applyProtection="1">
      <alignment horizontal="right"/>
      <protection locked="0"/>
    </xf>
    <xf numFmtId="0" fontId="3" fillId="9" borderId="63" xfId="0" applyFont="1" applyFill="1" applyBorder="1" applyAlignment="1">
      <alignment horizontal="center" vertical="center" wrapText="1"/>
    </xf>
    <xf numFmtId="0" fontId="3" fillId="9" borderId="64" xfId="0" applyFont="1" applyFill="1" applyBorder="1" applyAlignment="1">
      <alignment horizontal="center" vertical="center" wrapText="1"/>
    </xf>
    <xf numFmtId="0" fontId="3" fillId="9" borderId="65" xfId="0" applyFont="1" applyFill="1" applyBorder="1" applyAlignment="1">
      <alignment horizontal="center" vertical="center" wrapText="1"/>
    </xf>
    <xf numFmtId="167" fontId="12" fillId="15" borderId="56" xfId="1" applyNumberFormat="1" applyFont="1" applyFill="1" applyBorder="1" applyAlignment="1" applyProtection="1">
      <alignment horizontal="center" vertical="top"/>
    </xf>
    <xf numFmtId="167" fontId="12" fillId="18" borderId="56" xfId="1" applyNumberFormat="1" applyFont="1" applyFill="1" applyBorder="1" applyAlignment="1" applyProtection="1">
      <alignment horizontal="center" vertical="top"/>
      <protection locked="0"/>
    </xf>
    <xf numFmtId="167" fontId="12" fillId="19" borderId="56" xfId="1" applyNumberFormat="1" applyFont="1" applyFill="1" applyBorder="1" applyAlignment="1" applyProtection="1">
      <alignment horizontal="center" vertical="top"/>
    </xf>
    <xf numFmtId="9" fontId="12" fillId="19" borderId="56" xfId="1" applyNumberFormat="1" applyFont="1" applyFill="1" applyBorder="1" applyAlignment="1" applyProtection="1">
      <alignment horizontal="center" vertical="top"/>
    </xf>
    <xf numFmtId="167" fontId="12" fillId="19" borderId="56" xfId="1" applyNumberFormat="1" applyFont="1" applyFill="1" applyBorder="1" applyAlignment="1" applyProtection="1">
      <alignment horizontal="center" vertical="top" wrapText="1"/>
    </xf>
    <xf numFmtId="167" fontId="12" fillId="15" borderId="56" xfId="1" applyNumberFormat="1" applyFont="1" applyFill="1" applyBorder="1" applyAlignment="1" applyProtection="1">
      <alignment horizontal="left" vertical="top"/>
    </xf>
    <xf numFmtId="0" fontId="5" fillId="0" borderId="56" xfId="0" applyFont="1" applyBorder="1" applyAlignment="1" applyProtection="1">
      <alignment horizontal="left" wrapText="1"/>
    </xf>
    <xf numFmtId="1" fontId="5" fillId="12" borderId="56" xfId="0" applyNumberFormat="1" applyFont="1" applyFill="1" applyBorder="1" applyAlignment="1" applyProtection="1">
      <alignment horizontal="right" wrapText="1"/>
    </xf>
    <xf numFmtId="167" fontId="5" fillId="21" borderId="56" xfId="1" applyNumberFormat="1" applyFont="1" applyFill="1" applyBorder="1" applyAlignment="1" applyProtection="1">
      <alignment vertical="top"/>
    </xf>
    <xf numFmtId="9" fontId="5" fillId="21" borderId="56" xfId="0" applyNumberFormat="1" applyFont="1" applyFill="1" applyBorder="1" applyAlignment="1" applyProtection="1">
      <alignment horizontal="center" vertical="top" wrapText="1"/>
    </xf>
    <xf numFmtId="167" fontId="5" fillId="21" borderId="56" xfId="0" applyNumberFormat="1" applyFont="1" applyFill="1" applyBorder="1" applyAlignment="1" applyProtection="1">
      <alignment horizontal="right" vertical="top" wrapText="1"/>
    </xf>
    <xf numFmtId="1" fontId="5" fillId="7" borderId="56" xfId="0" applyNumberFormat="1" applyFont="1" applyFill="1" applyBorder="1" applyAlignment="1" applyProtection="1">
      <alignment horizontal="right" wrapText="1"/>
      <protection locked="0"/>
    </xf>
    <xf numFmtId="9" fontId="5" fillId="7" borderId="56" xfId="1" applyNumberFormat="1" applyFont="1" applyFill="1" applyBorder="1" applyAlignment="1" applyProtection="1">
      <alignment horizontal="center" vertical="top"/>
      <protection locked="0"/>
    </xf>
    <xf numFmtId="1" fontId="5" fillId="7" borderId="56" xfId="0" applyNumberFormat="1" applyFont="1" applyFill="1" applyBorder="1" applyAlignment="1" applyProtection="1">
      <alignment horizontal="left" wrapText="1"/>
      <protection locked="0"/>
    </xf>
    <xf numFmtId="167" fontId="8" fillId="0" borderId="56" xfId="0" applyNumberFormat="1" applyFont="1" applyFill="1" applyBorder="1" applyAlignment="1" applyProtection="1">
      <alignment horizontal="left"/>
    </xf>
    <xf numFmtId="167" fontId="5" fillId="0" borderId="56" xfId="1" applyNumberFormat="1" applyFont="1" applyFill="1" applyBorder="1" applyAlignment="1" applyProtection="1">
      <alignment horizontal="left" vertical="top"/>
    </xf>
    <xf numFmtId="167" fontId="16" fillId="0" borderId="56" xfId="5" applyNumberFormat="1" applyFill="1" applyBorder="1" applyAlignment="1" applyProtection="1">
      <alignment horizontal="left" vertical="top"/>
    </xf>
    <xf numFmtId="164" fontId="5" fillId="12" borderId="56" xfId="1" applyFont="1" applyFill="1" applyBorder="1" applyAlignment="1" applyProtection="1">
      <alignment vertical="top"/>
      <protection locked="0"/>
    </xf>
    <xf numFmtId="167" fontId="5" fillId="0" borderId="56" xfId="1" applyNumberFormat="1" applyFont="1" applyFill="1" applyBorder="1" applyAlignment="1" applyProtection="1">
      <alignment horizontal="left" vertical="top" wrapText="1"/>
    </xf>
    <xf numFmtId="10" fontId="5" fillId="7" borderId="56" xfId="1" applyNumberFormat="1" applyFont="1" applyFill="1" applyBorder="1" applyAlignment="1" applyProtection="1">
      <alignment horizontal="right" vertical="top"/>
      <protection locked="0"/>
    </xf>
    <xf numFmtId="167" fontId="5" fillId="15" borderId="56" xfId="1" applyNumberFormat="1" applyFont="1" applyFill="1" applyBorder="1" applyAlignment="1" applyProtection="1">
      <alignment horizontal="right" vertical="top"/>
    </xf>
    <xf numFmtId="167" fontId="5" fillId="7" borderId="56" xfId="1" applyNumberFormat="1" applyFont="1" applyFill="1" applyBorder="1" applyAlignment="1" applyProtection="1">
      <alignment horizontal="right" vertical="top"/>
      <protection locked="0"/>
    </xf>
    <xf numFmtId="164" fontId="5" fillId="15" borderId="56" xfId="1" applyFont="1" applyFill="1" applyBorder="1" applyAlignment="1" applyProtection="1">
      <alignment horizontal="right" vertical="top"/>
    </xf>
    <xf numFmtId="167" fontId="12" fillId="0" borderId="56" xfId="1" applyNumberFormat="1" applyFont="1" applyFill="1" applyBorder="1" applyAlignment="1" applyProtection="1">
      <alignment horizontal="left" vertical="top"/>
    </xf>
    <xf numFmtId="167" fontId="5" fillId="15" borderId="56" xfId="1" applyNumberFormat="1" applyFont="1" applyFill="1" applyBorder="1" applyAlignment="1" applyProtection="1">
      <alignment vertical="top"/>
    </xf>
    <xf numFmtId="10" fontId="5" fillId="15" borderId="56" xfId="1" applyNumberFormat="1" applyFont="1" applyFill="1" applyBorder="1" applyAlignment="1" applyProtection="1">
      <alignment vertical="top"/>
    </xf>
    <xf numFmtId="164" fontId="5" fillId="7" borderId="56" xfId="1" applyFont="1" applyFill="1" applyBorder="1" applyAlignment="1" applyProtection="1">
      <alignment vertical="top"/>
      <protection locked="0"/>
    </xf>
    <xf numFmtId="10" fontId="8" fillId="15" borderId="56" xfId="3" applyNumberFormat="1" applyFont="1" applyFill="1" applyBorder="1" applyAlignment="1" applyProtection="1">
      <alignment horizontal="right" vertical="top"/>
    </xf>
    <xf numFmtId="164" fontId="5" fillId="0" borderId="56" xfId="1" applyFont="1" applyFill="1" applyBorder="1" applyAlignment="1" applyProtection="1">
      <alignment horizontal="left" vertical="top"/>
    </xf>
    <xf numFmtId="10" fontId="5" fillId="22" borderId="56" xfId="4" applyNumberFormat="1" applyFont="1" applyFill="1" applyBorder="1" applyAlignment="1" applyProtection="1">
      <alignment horizontal="right" vertical="top"/>
    </xf>
    <xf numFmtId="0" fontId="3" fillId="11" borderId="49" xfId="2" applyFont="1" applyFill="1" applyBorder="1" applyAlignment="1" applyProtection="1">
      <alignment wrapText="1"/>
    </xf>
    <xf numFmtId="0" fontId="3" fillId="11" borderId="24" xfId="2" applyFont="1" applyFill="1" applyBorder="1" applyAlignment="1" applyProtection="1">
      <alignment wrapText="1"/>
    </xf>
    <xf numFmtId="0" fontId="3" fillId="6" borderId="20" xfId="2" applyFont="1" applyFill="1" applyBorder="1" applyAlignment="1" applyProtection="1">
      <alignment horizontal="center" wrapText="1"/>
      <protection locked="0"/>
    </xf>
    <xf numFmtId="0" fontId="3" fillId="6" borderId="31" xfId="2" applyFont="1" applyFill="1" applyBorder="1" applyAlignment="1" applyProtection="1">
      <alignment horizontal="center" wrapText="1"/>
      <protection locked="0"/>
    </xf>
    <xf numFmtId="0" fontId="3" fillId="6" borderId="52" xfId="2" applyFont="1" applyFill="1" applyBorder="1" applyAlignment="1" applyProtection="1">
      <alignment horizontal="center" wrapText="1"/>
      <protection locked="0"/>
    </xf>
    <xf numFmtId="0" fontId="3" fillId="11" borderId="20" xfId="2" applyFont="1" applyFill="1" applyBorder="1" applyAlignment="1" applyProtection="1">
      <alignment horizontal="center" wrapText="1"/>
    </xf>
    <xf numFmtId="0" fontId="3" fillId="23" borderId="42" xfId="1" applyNumberFormat="1" applyFont="1" applyFill="1" applyBorder="1" applyAlignment="1" applyProtection="1">
      <alignment horizontal="center" vertical="top"/>
    </xf>
    <xf numFmtId="0" fontId="0" fillId="0" borderId="20" xfId="0" applyBorder="1" applyAlignment="1">
      <alignment wrapText="1"/>
    </xf>
    <xf numFmtId="0" fontId="19" fillId="6" borderId="20" xfId="0" applyFont="1" applyFill="1" applyBorder="1"/>
    <xf numFmtId="0" fontId="19" fillId="6" borderId="20" xfId="0" applyFont="1" applyFill="1" applyBorder="1" applyAlignment="1">
      <alignment wrapText="1"/>
    </xf>
    <xf numFmtId="0" fontId="0" fillId="0" borderId="0" xfId="0" applyBorder="1"/>
    <xf numFmtId="0" fontId="0" fillId="0" borderId="0" xfId="0" applyFill="1" applyBorder="1"/>
    <xf numFmtId="0" fontId="0" fillId="0" borderId="20" xfId="0" applyFill="1" applyBorder="1"/>
    <xf numFmtId="0" fontId="19" fillId="10" borderId="20" xfId="0" applyFont="1" applyFill="1" applyBorder="1"/>
    <xf numFmtId="1" fontId="0" fillId="0" borderId="20" xfId="0" applyNumberFormat="1" applyFill="1" applyBorder="1"/>
    <xf numFmtId="9" fontId="0" fillId="0" borderId="20" xfId="0" applyNumberFormat="1" applyFill="1" applyBorder="1"/>
    <xf numFmtId="1" fontId="0" fillId="24" borderId="20" xfId="0" applyNumberFormat="1" applyFill="1" applyBorder="1"/>
    <xf numFmtId="9" fontId="0" fillId="24" borderId="20" xfId="0" applyNumberFormat="1" applyFill="1" applyBorder="1"/>
    <xf numFmtId="1" fontId="0" fillId="0" borderId="20" xfId="0" applyNumberFormat="1" applyBorder="1"/>
    <xf numFmtId="0" fontId="0" fillId="0" borderId="0" xfId="0" applyBorder="1" applyAlignment="1">
      <alignment horizontal="center" wrapText="1"/>
    </xf>
    <xf numFmtId="0" fontId="22" fillId="0" borderId="0" xfId="6" applyFont="1" applyBorder="1" applyProtection="1"/>
    <xf numFmtId="0" fontId="24" fillId="0" borderId="56" xfId="6" applyNumberFormat="1" applyFont="1" applyBorder="1" applyAlignment="1" applyProtection="1">
      <alignment horizontal="center"/>
      <protection locked="0"/>
    </xf>
    <xf numFmtId="0" fontId="24" fillId="0" borderId="56" xfId="6" applyFont="1" applyBorder="1" applyAlignment="1" applyProtection="1">
      <alignment horizontal="center"/>
    </xf>
    <xf numFmtId="0" fontId="24" fillId="0" borderId="0" xfId="6" applyFont="1" applyFill="1" applyBorder="1" applyAlignment="1" applyProtection="1">
      <alignment horizontal="center"/>
    </xf>
    <xf numFmtId="2" fontId="6" fillId="0" borderId="56" xfId="6" applyNumberFormat="1" applyFont="1" applyBorder="1" applyAlignment="1" applyProtection="1">
      <alignment vertical="center" wrapText="1"/>
    </xf>
    <xf numFmtId="2" fontId="6" fillId="0" borderId="56" xfId="7" applyNumberFormat="1" applyFont="1" applyFill="1" applyBorder="1" applyAlignment="1" applyProtection="1">
      <alignment horizontal="right"/>
      <protection locked="0"/>
    </xf>
    <xf numFmtId="2" fontId="6" fillId="0" borderId="56" xfId="7" applyNumberFormat="1" applyFont="1" applyFill="1" applyBorder="1" applyAlignment="1" applyProtection="1">
      <alignment horizontal="right"/>
    </xf>
    <xf numFmtId="2" fontId="6" fillId="0" borderId="56" xfId="8" applyNumberFormat="1" applyFont="1" applyFill="1" applyBorder="1" applyAlignment="1" applyProtection="1">
      <alignment horizontal="right"/>
      <protection locked="0"/>
    </xf>
    <xf numFmtId="0" fontId="6" fillId="0" borderId="0" xfId="6" applyFont="1" applyFill="1" applyBorder="1" applyAlignment="1" applyProtection="1">
      <alignment horizontal="left"/>
    </xf>
    <xf numFmtId="2" fontId="6" fillId="0" borderId="56" xfId="6" applyNumberFormat="1" applyFont="1" applyBorder="1" applyAlignment="1" applyProtection="1">
      <alignment horizontal="left" wrapText="1"/>
    </xf>
    <xf numFmtId="2" fontId="24" fillId="15" borderId="56" xfId="6" applyNumberFormat="1" applyFont="1" applyFill="1" applyBorder="1" applyAlignment="1" applyProtection="1">
      <alignment wrapText="1"/>
    </xf>
    <xf numFmtId="2" fontId="24" fillId="15" borderId="56" xfId="7" applyNumberFormat="1" applyFont="1" applyFill="1" applyBorder="1" applyAlignment="1" applyProtection="1">
      <alignment horizontal="right"/>
    </xf>
    <xf numFmtId="0" fontId="24" fillId="15" borderId="56" xfId="7" applyNumberFormat="1" applyFont="1" applyFill="1" applyBorder="1" applyAlignment="1" applyProtection="1">
      <alignment horizontal="right" vertical="center" wrapText="1"/>
      <protection locked="0"/>
    </xf>
    <xf numFmtId="2" fontId="24" fillId="15" borderId="56" xfId="7" applyNumberFormat="1" applyFont="1" applyFill="1" applyBorder="1" applyAlignment="1" applyProtection="1">
      <alignment horizontal="center"/>
    </xf>
    <xf numFmtId="0" fontId="24" fillId="15" borderId="68" xfId="7" applyNumberFormat="1" applyFont="1" applyFill="1" applyBorder="1" applyAlignment="1" applyProtection="1">
      <alignment horizontal="right" vertical="center" wrapText="1"/>
      <protection locked="0"/>
    </xf>
    <xf numFmtId="2" fontId="6" fillId="0" borderId="56" xfId="6" applyNumberFormat="1" applyFont="1" applyFill="1" applyBorder="1" applyAlignment="1" applyProtection="1">
      <alignment wrapText="1"/>
    </xf>
    <xf numFmtId="2" fontId="6" fillId="0" borderId="68" xfId="7" applyNumberFormat="1" applyFont="1" applyFill="1" applyBorder="1" applyAlignment="1" applyProtection="1">
      <alignment horizontal="right"/>
    </xf>
    <xf numFmtId="0" fontId="6" fillId="0" borderId="0" xfId="6" applyFont="1" applyBorder="1" applyProtection="1"/>
    <xf numFmtId="2" fontId="25" fillId="15" borderId="56" xfId="6" applyNumberFormat="1" applyFont="1" applyFill="1" applyBorder="1" applyAlignment="1" applyProtection="1">
      <alignment wrapText="1"/>
    </xf>
    <xf numFmtId="2" fontId="23" fillId="15" borderId="56" xfId="7" applyNumberFormat="1" applyFont="1" applyFill="1" applyBorder="1" applyAlignment="1" applyProtection="1">
      <alignment horizontal="right"/>
    </xf>
    <xf numFmtId="2" fontId="25" fillId="25" borderId="56" xfId="6" applyNumberFormat="1" applyFont="1" applyFill="1" applyBorder="1" applyAlignment="1" applyProtection="1">
      <alignment wrapText="1"/>
    </xf>
    <xf numFmtId="2" fontId="6" fillId="0" borderId="56" xfId="6" applyNumberFormat="1" applyFont="1" applyBorder="1" applyAlignment="1" applyProtection="1">
      <alignment wrapText="1"/>
    </xf>
    <xf numFmtId="0" fontId="22" fillId="0" borderId="0" xfId="6" applyFont="1" applyFill="1" applyBorder="1" applyProtection="1"/>
    <xf numFmtId="2" fontId="6" fillId="15" borderId="56" xfId="6" applyNumberFormat="1" applyFont="1" applyFill="1" applyBorder="1" applyAlignment="1" applyProtection="1">
      <alignment wrapText="1"/>
    </xf>
    <xf numFmtId="2" fontId="6" fillId="15" borderId="56" xfId="7" applyNumberFormat="1" applyFont="1" applyFill="1" applyBorder="1" applyAlignment="1" applyProtection="1">
      <alignment horizontal="right"/>
    </xf>
    <xf numFmtId="169" fontId="26" fillId="0" borderId="0" xfId="6" applyNumberFormat="1" applyFont="1" applyBorder="1" applyProtection="1"/>
    <xf numFmtId="2" fontId="24" fillId="15" borderId="56" xfId="6" applyNumberFormat="1" applyFont="1" applyFill="1" applyBorder="1" applyAlignment="1" applyProtection="1">
      <alignment horizontal="left" wrapText="1"/>
    </xf>
    <xf numFmtId="2" fontId="24" fillId="0" borderId="56" xfId="7" applyNumberFormat="1" applyFont="1" applyFill="1" applyBorder="1" applyAlignment="1" applyProtection="1">
      <alignment horizontal="right"/>
    </xf>
    <xf numFmtId="2" fontId="22" fillId="0" borderId="0" xfId="6" applyNumberFormat="1" applyFont="1" applyBorder="1" applyProtection="1"/>
    <xf numFmtId="2" fontId="6" fillId="25" borderId="56" xfId="6" applyNumberFormat="1" applyFont="1" applyFill="1" applyBorder="1" applyAlignment="1" applyProtection="1">
      <alignment wrapText="1"/>
    </xf>
    <xf numFmtId="2" fontId="24" fillId="15" borderId="56" xfId="6" applyNumberFormat="1" applyFont="1" applyFill="1" applyBorder="1" applyProtection="1"/>
    <xf numFmtId="2" fontId="24" fillId="15" borderId="56" xfId="6" applyNumberFormat="1" applyFont="1" applyFill="1" applyBorder="1" applyAlignment="1" applyProtection="1">
      <alignment horizontal="right"/>
    </xf>
    <xf numFmtId="2" fontId="24" fillId="0" borderId="68" xfId="7" applyNumberFormat="1" applyFont="1" applyFill="1" applyBorder="1" applyAlignment="1" applyProtection="1">
      <alignment horizontal="right"/>
    </xf>
    <xf numFmtId="170" fontId="22" fillId="0" borderId="0" xfId="6" applyNumberFormat="1" applyFont="1" applyBorder="1" applyProtection="1"/>
    <xf numFmtId="2" fontId="6" fillId="25" borderId="56" xfId="6" applyNumberFormat="1" applyFont="1" applyFill="1" applyBorder="1" applyProtection="1"/>
    <xf numFmtId="2" fontId="6" fillId="25" borderId="56" xfId="6" applyNumberFormat="1" applyFont="1" applyFill="1" applyBorder="1" applyAlignment="1" applyProtection="1">
      <alignment horizontal="center"/>
    </xf>
    <xf numFmtId="2" fontId="6" fillId="25" borderId="56" xfId="7" applyNumberFormat="1" applyFont="1" applyFill="1" applyBorder="1" applyAlignment="1" applyProtection="1">
      <alignment horizontal="center"/>
    </xf>
    <xf numFmtId="0" fontId="6" fillId="25" borderId="0" xfId="6" applyFont="1" applyFill="1" applyBorder="1" applyProtection="1"/>
    <xf numFmtId="0" fontId="23" fillId="15" borderId="56" xfId="6" applyFont="1" applyFill="1" applyBorder="1" applyAlignment="1" applyProtection="1">
      <alignment horizontal="center"/>
    </xf>
    <xf numFmtId="0" fontId="24" fillId="0" borderId="0" xfId="6" applyFont="1" applyBorder="1" applyProtection="1"/>
    <xf numFmtId="0" fontId="23" fillId="15" borderId="56" xfId="6" applyFont="1" applyFill="1" applyBorder="1" applyAlignment="1" applyProtection="1">
      <alignment horizontal="center"/>
      <protection locked="0"/>
    </xf>
    <xf numFmtId="0" fontId="27" fillId="0" borderId="0" xfId="6" applyFont="1" applyBorder="1" applyProtection="1"/>
    <xf numFmtId="0" fontId="6" fillId="0" borderId="56" xfId="6" applyFont="1" applyBorder="1" applyAlignment="1" applyProtection="1">
      <alignment wrapText="1"/>
    </xf>
    <xf numFmtId="0" fontId="24" fillId="15" borderId="56" xfId="6" applyFont="1" applyFill="1" applyBorder="1" applyAlignment="1" applyProtection="1">
      <alignment wrapText="1"/>
    </xf>
    <xf numFmtId="0" fontId="28" fillId="0" borderId="0" xfId="6" applyFont="1" applyBorder="1" applyProtection="1"/>
    <xf numFmtId="4" fontId="22" fillId="0" borderId="0" xfId="6" applyNumberFormat="1" applyFont="1" applyBorder="1" applyProtection="1"/>
    <xf numFmtId="0" fontId="25" fillId="15" borderId="56" xfId="6" applyFont="1" applyFill="1" applyBorder="1" applyAlignment="1" applyProtection="1">
      <alignment wrapText="1"/>
    </xf>
    <xf numFmtId="2" fontId="25" fillId="15" borderId="56" xfId="7" applyNumberFormat="1" applyFont="1" applyFill="1" applyBorder="1" applyAlignment="1" applyProtection="1">
      <alignment horizontal="right"/>
    </xf>
    <xf numFmtId="0" fontId="6" fillId="0" borderId="56" xfId="6" applyFont="1" applyBorder="1" applyAlignment="1" applyProtection="1">
      <alignment horizontal="left" wrapText="1"/>
    </xf>
    <xf numFmtId="0" fontId="24" fillId="26" borderId="56" xfId="6" applyFont="1" applyFill="1" applyBorder="1" applyAlignment="1" applyProtection="1">
      <alignment wrapText="1"/>
    </xf>
    <xf numFmtId="2" fontId="6" fillId="26" borderId="56" xfId="7" applyNumberFormat="1" applyFont="1" applyFill="1" applyBorder="1" applyAlignment="1" applyProtection="1">
      <alignment horizontal="right"/>
    </xf>
    <xf numFmtId="0" fontId="6" fillId="0" borderId="56" xfId="6" applyFont="1" applyFill="1" applyBorder="1" applyAlignment="1" applyProtection="1">
      <alignment wrapText="1"/>
    </xf>
    <xf numFmtId="0" fontId="6" fillId="15" borderId="56" xfId="6" applyFont="1" applyFill="1" applyBorder="1" applyAlignment="1" applyProtection="1">
      <alignment wrapText="1"/>
    </xf>
    <xf numFmtId="0" fontId="29" fillId="0" borderId="0" xfId="6" applyFont="1" applyBorder="1" applyProtection="1"/>
    <xf numFmtId="0" fontId="6" fillId="15" borderId="56" xfId="6" applyFont="1" applyFill="1" applyBorder="1" applyAlignment="1" applyProtection="1">
      <alignment horizontal="left" wrapText="1"/>
    </xf>
    <xf numFmtId="0" fontId="6" fillId="25" borderId="56" xfId="6" applyFont="1" applyFill="1" applyBorder="1" applyAlignment="1" applyProtection="1">
      <alignment horizontal="left" wrapText="1"/>
    </xf>
    <xf numFmtId="0" fontId="24" fillId="26" borderId="56" xfId="6" applyFont="1" applyFill="1" applyBorder="1" applyAlignment="1" applyProtection="1">
      <alignment horizontal="left" wrapText="1"/>
    </xf>
    <xf numFmtId="0" fontId="6" fillId="0" borderId="56" xfId="6" applyFont="1" applyFill="1" applyBorder="1" applyAlignment="1" applyProtection="1">
      <alignment horizontal="left" wrapText="1"/>
    </xf>
    <xf numFmtId="0" fontId="6" fillId="26" borderId="56" xfId="6" applyFont="1" applyFill="1" applyBorder="1" applyAlignment="1" applyProtection="1">
      <alignment horizontal="left" wrapText="1"/>
    </xf>
    <xf numFmtId="0" fontId="6" fillId="26" borderId="56" xfId="6" applyFont="1" applyFill="1" applyBorder="1" applyAlignment="1" applyProtection="1">
      <alignment wrapText="1"/>
    </xf>
    <xf numFmtId="2" fontId="6" fillId="26" borderId="56" xfId="6" applyNumberFormat="1" applyFont="1" applyFill="1" applyBorder="1" applyAlignment="1" applyProtection="1">
      <alignment horizontal="right"/>
    </xf>
    <xf numFmtId="0" fontId="6" fillId="0" borderId="56" xfId="6" applyFont="1" applyBorder="1" applyProtection="1"/>
    <xf numFmtId="168" fontId="6" fillId="0" borderId="56" xfId="7" applyFont="1" applyFill="1" applyBorder="1" applyAlignment="1" applyProtection="1"/>
    <xf numFmtId="168" fontId="6" fillId="12" borderId="56" xfId="7" applyFont="1" applyFill="1" applyBorder="1" applyAlignment="1" applyProtection="1"/>
    <xf numFmtId="168" fontId="6" fillId="0" borderId="69" xfId="7" applyFont="1" applyFill="1" applyBorder="1" applyAlignment="1" applyProtection="1"/>
    <xf numFmtId="168" fontId="6" fillId="0" borderId="68" xfId="7" applyFont="1" applyFill="1" applyBorder="1" applyAlignment="1" applyProtection="1"/>
    <xf numFmtId="168" fontId="6" fillId="12" borderId="56" xfId="7" applyFont="1" applyFill="1" applyBorder="1" applyAlignment="1" applyProtection="1">
      <alignment horizontal="center"/>
    </xf>
    <xf numFmtId="168" fontId="6" fillId="0" borderId="56" xfId="7" applyFont="1" applyFill="1" applyBorder="1" applyAlignment="1" applyProtection="1">
      <alignment horizontal="center"/>
    </xf>
    <xf numFmtId="168" fontId="24" fillId="0" borderId="56" xfId="7" applyFont="1" applyFill="1" applyBorder="1" applyAlignment="1" applyProtection="1"/>
    <xf numFmtId="168" fontId="24" fillId="0" borderId="56" xfId="7" applyFont="1" applyFill="1" applyBorder="1" applyAlignment="1" applyProtection="1">
      <alignment wrapText="1"/>
    </xf>
    <xf numFmtId="168" fontId="24" fillId="12" borderId="56" xfId="7" applyFont="1" applyFill="1" applyBorder="1" applyAlignment="1" applyProtection="1"/>
    <xf numFmtId="0" fontId="30" fillId="0" borderId="0" xfId="6" applyFont="1" applyProtection="1"/>
    <xf numFmtId="0" fontId="28" fillId="0" borderId="0" xfId="6" applyFont="1" applyProtection="1"/>
    <xf numFmtId="168" fontId="6" fillId="0" borderId="0" xfId="6" applyNumberFormat="1" applyFont="1" applyBorder="1" applyProtection="1"/>
    <xf numFmtId="10" fontId="22" fillId="0" borderId="0" xfId="6" applyNumberFormat="1" applyFont="1" applyBorder="1" applyProtection="1"/>
    <xf numFmtId="2" fontId="6" fillId="0" borderId="0" xfId="6" applyNumberFormat="1" applyFont="1" applyBorder="1" applyProtection="1"/>
    <xf numFmtId="0" fontId="30" fillId="0" borderId="0" xfId="6" applyFont="1" applyBorder="1" applyProtection="1"/>
    <xf numFmtId="0" fontId="0" fillId="0" borderId="0" xfId="0" applyAlignment="1">
      <alignment horizontal="center"/>
    </xf>
    <xf numFmtId="0" fontId="19" fillId="6" borderId="20" xfId="0" applyFont="1" applyFill="1" applyBorder="1" applyAlignment="1">
      <alignment horizontal="center"/>
    </xf>
    <xf numFmtId="0" fontId="19" fillId="6" borderId="20" xfId="0" applyFont="1" applyFill="1" applyBorder="1" applyAlignment="1">
      <alignment horizontal="center" wrapText="1"/>
    </xf>
    <xf numFmtId="9" fontId="0" fillId="0" borderId="0" xfId="0" applyNumberFormat="1" applyAlignment="1">
      <alignment horizontal="center"/>
    </xf>
    <xf numFmtId="0" fontId="19" fillId="10" borderId="20" xfId="0" applyFont="1" applyFill="1" applyBorder="1" applyAlignment="1">
      <alignment horizontal="center"/>
    </xf>
    <xf numFmtId="0" fontId="0" fillId="0" borderId="0" xfId="0" quotePrefix="1" applyAlignment="1">
      <alignment horizontal="center"/>
    </xf>
    <xf numFmtId="9" fontId="0" fillId="0" borderId="0" xfId="0" quotePrefix="1" applyNumberFormat="1" applyAlignment="1">
      <alignment horizontal="center"/>
    </xf>
    <xf numFmtId="0" fontId="19" fillId="6" borderId="70" xfId="0" applyFont="1" applyFill="1" applyBorder="1" applyAlignment="1">
      <alignment horizontal="center"/>
    </xf>
    <xf numFmtId="1" fontId="0" fillId="0" borderId="0" xfId="1" applyNumberFormat="1" applyFont="1" applyAlignment="1">
      <alignment horizontal="center"/>
    </xf>
    <xf numFmtId="0" fontId="24" fillId="27" borderId="56" xfId="6" applyFont="1" applyFill="1" applyBorder="1" applyAlignment="1" applyProtection="1">
      <alignment wrapText="1"/>
    </xf>
    <xf numFmtId="2" fontId="24" fillId="27" borderId="56" xfId="7" applyNumberFormat="1" applyFont="1" applyFill="1" applyBorder="1" applyAlignment="1" applyProtection="1">
      <alignment horizontal="right"/>
    </xf>
    <xf numFmtId="2" fontId="24" fillId="28" borderId="56" xfId="7" applyNumberFormat="1" applyFont="1" applyFill="1" applyBorder="1" applyAlignment="1" applyProtection="1">
      <alignment horizontal="right"/>
    </xf>
    <xf numFmtId="2" fontId="24" fillId="27" borderId="56" xfId="6" applyNumberFormat="1" applyFont="1" applyFill="1" applyBorder="1" applyAlignment="1" applyProtection="1">
      <alignment horizontal="right"/>
    </xf>
    <xf numFmtId="0" fontId="18" fillId="7" borderId="5" xfId="0" applyFont="1" applyFill="1" applyBorder="1" applyAlignment="1" applyProtection="1">
      <protection locked="0"/>
    </xf>
    <xf numFmtId="0" fontId="18" fillId="7" borderId="11" xfId="0" applyFont="1" applyFill="1" applyBorder="1" applyAlignment="1" applyProtection="1">
      <protection locked="0"/>
    </xf>
    <xf numFmtId="0" fontId="18" fillId="7" borderId="13" xfId="0" applyFont="1" applyFill="1" applyBorder="1" applyAlignment="1" applyProtection="1">
      <protection locked="0"/>
    </xf>
    <xf numFmtId="0" fontId="18" fillId="7" borderId="14" xfId="0" applyFont="1" applyFill="1" applyBorder="1" applyAlignment="1" applyProtection="1">
      <protection locked="0"/>
    </xf>
    <xf numFmtId="171" fontId="5" fillId="12" borderId="56" xfId="0" applyNumberFormat="1" applyFont="1" applyFill="1" applyBorder="1" applyAlignment="1" applyProtection="1">
      <alignment horizontal="right" wrapText="1"/>
    </xf>
    <xf numFmtId="0" fontId="31" fillId="0" borderId="0" xfId="0" applyFont="1" applyFill="1" applyBorder="1"/>
    <xf numFmtId="0" fontId="31" fillId="0" borderId="0" xfId="0" applyFont="1" applyFill="1" applyBorder="1" applyAlignment="1">
      <alignment horizontal="center"/>
    </xf>
    <xf numFmtId="0" fontId="31" fillId="0" borderId="0" xfId="0" applyFont="1" applyFill="1" applyBorder="1" applyAlignment="1">
      <alignment horizontal="center" wrapText="1"/>
    </xf>
    <xf numFmtId="0" fontId="31" fillId="0" borderId="0" xfId="0" applyFont="1" applyFill="1"/>
    <xf numFmtId="9" fontId="31" fillId="0" borderId="0" xfId="0" applyNumberFormat="1" applyFont="1" applyFill="1" applyBorder="1" applyAlignment="1">
      <alignment horizontal="center"/>
    </xf>
    <xf numFmtId="10" fontId="18" fillId="7" borderId="5" xfId="0" applyNumberFormat="1" applyFont="1" applyFill="1" applyBorder="1" applyAlignment="1" applyProtection="1">
      <protection locked="0"/>
    </xf>
    <xf numFmtId="14" fontId="18" fillId="7" borderId="5" xfId="0" applyNumberFormat="1" applyFont="1" applyFill="1" applyBorder="1" applyAlignment="1" applyProtection="1">
      <protection locked="0"/>
    </xf>
    <xf numFmtId="17" fontId="12" fillId="7" borderId="24" xfId="2" applyNumberFormat="1" applyFont="1" applyFill="1" applyBorder="1" applyAlignment="1" applyProtection="1">
      <alignment horizontal="left" wrapText="1"/>
      <protection locked="0"/>
    </xf>
    <xf numFmtId="0" fontId="4" fillId="4" borderId="4" xfId="0" applyFont="1" applyFill="1" applyBorder="1" applyAlignment="1" applyProtection="1">
      <alignment horizontal="left" wrapText="1"/>
    </xf>
    <xf numFmtId="0" fontId="3" fillId="29" borderId="20" xfId="0" applyFont="1" applyFill="1" applyBorder="1" applyAlignment="1">
      <alignment horizontal="center" vertical="top"/>
    </xf>
    <xf numFmtId="0" fontId="36" fillId="0" borderId="20" xfId="0" applyFont="1" applyBorder="1" applyAlignment="1">
      <alignment horizontal="left" vertical="top"/>
    </xf>
    <xf numFmtId="0" fontId="36" fillId="0" borderId="20" xfId="0" applyFont="1" applyBorder="1" applyAlignment="1">
      <alignment horizontal="left" vertical="top" wrapText="1"/>
    </xf>
    <xf numFmtId="0" fontId="10" fillId="30" borderId="20" xfId="0" applyFont="1" applyFill="1" applyBorder="1" applyAlignment="1">
      <alignment horizontal="right" vertical="top"/>
    </xf>
    <xf numFmtId="0" fontId="10" fillId="0" borderId="20" xfId="0" applyFont="1" applyBorder="1" applyAlignment="1">
      <alignment horizontal="right" vertical="top"/>
    </xf>
    <xf numFmtId="0" fontId="10" fillId="31" borderId="20" xfId="0" applyFont="1" applyFill="1" applyBorder="1" applyAlignment="1">
      <alignment horizontal="right" vertical="top"/>
    </xf>
    <xf numFmtId="9" fontId="0" fillId="0" borderId="20" xfId="3" applyFont="1" applyBorder="1"/>
    <xf numFmtId="0" fontId="10" fillId="9" borderId="20" xfId="0" applyFont="1" applyFill="1" applyBorder="1" applyAlignment="1">
      <alignment horizontal="right" vertical="top"/>
    </xf>
    <xf numFmtId="0" fontId="10" fillId="32" borderId="20" xfId="0" applyFont="1" applyFill="1" applyBorder="1" applyAlignment="1">
      <alignment horizontal="right" vertical="top"/>
    </xf>
    <xf numFmtId="0" fontId="10" fillId="30" borderId="20" xfId="0" applyFont="1" applyFill="1" applyBorder="1" applyAlignment="1">
      <alignment horizontal="right" vertical="top" wrapText="1"/>
    </xf>
    <xf numFmtId="0" fontId="10" fillId="31" borderId="20" xfId="0" applyFont="1" applyFill="1" applyBorder="1" applyAlignment="1">
      <alignment horizontal="right" vertical="top" wrapText="1"/>
    </xf>
    <xf numFmtId="0" fontId="10" fillId="0" borderId="20" xfId="0" applyFont="1" applyBorder="1" applyAlignment="1">
      <alignment horizontal="right"/>
    </xf>
    <xf numFmtId="0" fontId="37" fillId="0" borderId="20" xfId="0" applyFont="1" applyBorder="1" applyAlignment="1">
      <alignment horizontal="right" vertical="top"/>
    </xf>
    <xf numFmtId="0" fontId="37" fillId="0" borderId="20" xfId="0" applyFont="1" applyBorder="1" applyAlignment="1">
      <alignment horizontal="right" vertical="top" wrapText="1"/>
    </xf>
    <xf numFmtId="0" fontId="10" fillId="0" borderId="20" xfId="0" applyFont="1" applyFill="1" applyBorder="1" applyAlignment="1">
      <alignment horizontal="right" vertical="top"/>
    </xf>
    <xf numFmtId="0" fontId="10" fillId="32" borderId="20" xfId="0" applyFont="1" applyFill="1" applyBorder="1" applyAlignment="1">
      <alignment horizontal="right" vertical="top" wrapText="1"/>
    </xf>
    <xf numFmtId="0" fontId="38" fillId="30" borderId="20" xfId="0" applyFont="1" applyFill="1" applyBorder="1" applyAlignment="1">
      <alignment horizontal="right" vertical="top" wrapText="1"/>
    </xf>
    <xf numFmtId="0" fontId="39" fillId="31" borderId="20" xfId="0" applyFont="1" applyFill="1" applyBorder="1" applyAlignment="1">
      <alignment horizontal="right" vertical="top" wrapText="1"/>
    </xf>
    <xf numFmtId="0" fontId="39" fillId="9" borderId="20" xfId="0" applyFont="1" applyFill="1" applyBorder="1" applyAlignment="1">
      <alignment horizontal="right" vertical="top" wrapText="1"/>
    </xf>
    <xf numFmtId="0" fontId="10" fillId="0" borderId="20" xfId="0" applyFont="1" applyFill="1" applyBorder="1" applyAlignment="1">
      <alignment horizontal="right" vertical="top" wrapText="1"/>
    </xf>
    <xf numFmtId="0" fontId="39" fillId="32" borderId="20" xfId="0" applyFont="1" applyFill="1" applyBorder="1" applyAlignment="1">
      <alignment horizontal="right" vertical="top" wrapText="1"/>
    </xf>
    <xf numFmtId="0" fontId="38" fillId="30" borderId="20" xfId="0" applyFont="1" applyFill="1" applyBorder="1" applyAlignment="1">
      <alignment horizontal="right" vertical="top"/>
    </xf>
    <xf numFmtId="0" fontId="38" fillId="31" borderId="20" xfId="0" applyFont="1" applyFill="1" applyBorder="1" applyAlignment="1">
      <alignment horizontal="right" vertical="top"/>
    </xf>
    <xf numFmtId="0" fontId="8" fillId="31" borderId="20" xfId="0" applyFont="1" applyFill="1" applyBorder="1" applyAlignment="1">
      <alignment horizontal="right" vertical="top"/>
    </xf>
    <xf numFmtId="0" fontId="8" fillId="0" borderId="20" xfId="0" applyFont="1" applyBorder="1" applyAlignment="1">
      <alignment horizontal="right" vertical="top"/>
    </xf>
    <xf numFmtId="0" fontId="8" fillId="32" borderId="20" xfId="0" applyFont="1" applyFill="1" applyBorder="1" applyAlignment="1">
      <alignment horizontal="right" vertical="top"/>
    </xf>
    <xf numFmtId="0" fontId="10" fillId="0" borderId="20" xfId="0" applyFont="1" applyBorder="1" applyAlignment="1">
      <alignment horizontal="right" vertical="top" wrapText="1"/>
    </xf>
    <xf numFmtId="0" fontId="37" fillId="0" borderId="20" xfId="0" applyFont="1" applyFill="1" applyBorder="1" applyAlignment="1">
      <alignment horizontal="right" vertical="top"/>
    </xf>
    <xf numFmtId="0" fontId="8" fillId="30" borderId="20" xfId="0" applyFont="1" applyFill="1" applyBorder="1" applyAlignment="1">
      <alignment horizontal="right" vertical="top"/>
    </xf>
    <xf numFmtId="0" fontId="36" fillId="0" borderId="20" xfId="0" applyFont="1" applyBorder="1" applyAlignment="1">
      <alignment vertical="top" wrapText="1"/>
    </xf>
    <xf numFmtId="0" fontId="10" fillId="30" borderId="20" xfId="0" applyFont="1" applyFill="1" applyBorder="1" applyAlignment="1">
      <alignment horizontal="right"/>
    </xf>
    <xf numFmtId="0" fontId="10" fillId="33" borderId="20" xfId="0" applyFont="1" applyFill="1" applyBorder="1" applyAlignment="1">
      <alignment horizontal="right"/>
    </xf>
    <xf numFmtId="0" fontId="10" fillId="33" borderId="20" xfId="0" applyFont="1" applyFill="1" applyBorder="1" applyAlignment="1">
      <alignment horizontal="right" vertical="top" wrapText="1"/>
    </xf>
    <xf numFmtId="0" fontId="36" fillId="0" borderId="0" xfId="0" applyFont="1" applyAlignment="1">
      <alignment horizontal="left" vertical="top"/>
    </xf>
    <xf numFmtId="0" fontId="40" fillId="30" borderId="20" xfId="0" applyFont="1" applyFill="1" applyBorder="1" applyAlignment="1">
      <alignment horizontal="right"/>
    </xf>
    <xf numFmtId="0" fontId="10" fillId="31" borderId="20" xfId="0" applyFont="1" applyFill="1" applyBorder="1" applyAlignment="1">
      <alignment horizontal="right"/>
    </xf>
    <xf numFmtId="0" fontId="10" fillId="32" borderId="20" xfId="0" applyFont="1" applyFill="1" applyBorder="1" applyAlignment="1">
      <alignment horizontal="right"/>
    </xf>
    <xf numFmtId="0" fontId="10" fillId="32" borderId="20" xfId="0" applyFont="1" applyFill="1" applyBorder="1" applyAlignment="1">
      <alignment horizontal="right" wrapText="1"/>
    </xf>
    <xf numFmtId="0" fontId="10" fillId="31" borderId="20" xfId="0" applyFont="1" applyFill="1" applyBorder="1" applyAlignment="1">
      <alignment horizontal="right" wrapText="1"/>
    </xf>
    <xf numFmtId="0" fontId="36" fillId="0" borderId="20" xfId="0" applyFont="1" applyBorder="1" applyAlignment="1">
      <alignment horizontal="left"/>
    </xf>
    <xf numFmtId="0" fontId="14" fillId="0" borderId="20" xfId="0" applyFont="1" applyBorder="1" applyAlignment="1">
      <alignment wrapText="1"/>
    </xf>
    <xf numFmtId="0" fontId="10" fillId="32" borderId="71" xfId="0" applyFont="1" applyFill="1" applyBorder="1" applyAlignment="1">
      <alignment horizontal="right"/>
    </xf>
    <xf numFmtId="0" fontId="10" fillId="0" borderId="71" xfId="0" applyFont="1" applyBorder="1" applyAlignment="1">
      <alignment horizontal="right"/>
    </xf>
    <xf numFmtId="0" fontId="14" fillId="0" borderId="30" xfId="0" applyFont="1" applyBorder="1"/>
    <xf numFmtId="0" fontId="10" fillId="0" borderId="20" xfId="0" applyFont="1" applyFill="1" applyBorder="1" applyAlignment="1">
      <alignment horizontal="right" wrapText="1"/>
    </xf>
    <xf numFmtId="0" fontId="14" fillId="0" borderId="30" xfId="0" applyFont="1" applyBorder="1" applyAlignment="1">
      <alignment vertical="top"/>
    </xf>
    <xf numFmtId="0" fontId="41" fillId="0" borderId="20" xfId="0" applyFont="1" applyBorder="1" applyAlignment="1">
      <alignment horizontal="right"/>
    </xf>
    <xf numFmtId="0" fontId="41" fillId="0" borderId="30" xfId="0" applyFont="1" applyBorder="1" applyAlignment="1">
      <alignment horizontal="right"/>
    </xf>
    <xf numFmtId="0" fontId="41" fillId="0" borderId="20" xfId="0" applyFont="1" applyBorder="1" applyAlignment="1">
      <alignment horizontal="right" vertical="top"/>
    </xf>
    <xf numFmtId="0" fontId="41" fillId="0" borderId="30" xfId="0" applyFont="1" applyBorder="1" applyAlignment="1">
      <alignment horizontal="right" vertical="top"/>
    </xf>
    <xf numFmtId="0" fontId="10" fillId="9" borderId="20" xfId="0" applyFont="1" applyFill="1" applyBorder="1" applyAlignment="1">
      <alignment horizontal="right"/>
    </xf>
    <xf numFmtId="0" fontId="14" fillId="0" borderId="20" xfId="0" applyFont="1" applyBorder="1" applyAlignment="1">
      <alignment horizontal="center" vertical="top"/>
    </xf>
    <xf numFmtId="0" fontId="10" fillId="0" borderId="20" xfId="0" applyFont="1" applyFill="1" applyBorder="1" applyAlignment="1">
      <alignment horizontal="right"/>
    </xf>
    <xf numFmtId="0" fontId="0" fillId="0" borderId="0" xfId="0" applyFill="1"/>
    <xf numFmtId="9" fontId="0" fillId="0" borderId="20" xfId="3" applyFont="1" applyFill="1" applyBorder="1"/>
    <xf numFmtId="0" fontId="36" fillId="0" borderId="20" xfId="0" applyFont="1" applyBorder="1" applyAlignment="1">
      <alignment vertical="top"/>
    </xf>
    <xf numFmtId="0" fontId="14" fillId="0" borderId="20" xfId="0" applyFont="1" applyBorder="1" applyAlignment="1">
      <alignment horizontal="center"/>
    </xf>
    <xf numFmtId="0" fontId="36" fillId="0" borderId="20" xfId="0" applyFont="1" applyBorder="1"/>
    <xf numFmtId="0" fontId="10" fillId="0" borderId="71" xfId="0" applyFont="1" applyFill="1" applyBorder="1" applyAlignment="1">
      <alignment horizontal="right"/>
    </xf>
    <xf numFmtId="0" fontId="37" fillId="0" borderId="20" xfId="0" applyFont="1" applyBorder="1" applyAlignment="1">
      <alignment horizontal="right"/>
    </xf>
    <xf numFmtId="0" fontId="36" fillId="0" borderId="20" xfId="0" applyFont="1" applyBorder="1" applyAlignment="1">
      <alignment wrapText="1"/>
    </xf>
    <xf numFmtId="0" fontId="10" fillId="9" borderId="20" xfId="0" applyFont="1" applyFill="1" applyBorder="1" applyAlignment="1">
      <alignment horizontal="right" wrapText="1"/>
    </xf>
    <xf numFmtId="0" fontId="10" fillId="30" borderId="20" xfId="0" applyFont="1" applyFill="1" applyBorder="1" applyAlignment="1">
      <alignment horizontal="right" wrapText="1"/>
    </xf>
    <xf numFmtId="0" fontId="14" fillId="0" borderId="20" xfId="0" applyFont="1" applyFill="1" applyBorder="1" applyAlignment="1">
      <alignment horizontal="center" vertical="top"/>
    </xf>
    <xf numFmtId="0" fontId="8" fillId="30" borderId="20" xfId="0" applyFont="1" applyFill="1" applyBorder="1" applyAlignment="1">
      <alignment horizontal="right"/>
    </xf>
    <xf numFmtId="0" fontId="36" fillId="0" borderId="20" xfId="0" applyFont="1" applyBorder="1" applyAlignment="1">
      <alignment horizontal="center" vertical="top"/>
    </xf>
    <xf numFmtId="0" fontId="36" fillId="0" borderId="0" xfId="0" applyFont="1" applyAlignment="1">
      <alignment horizontal="left" vertical="top" wrapText="1"/>
    </xf>
    <xf numFmtId="0" fontId="10" fillId="0" borderId="0" xfId="0" applyFont="1"/>
    <xf numFmtId="166" fontId="8" fillId="15" borderId="56" xfId="1" applyNumberFormat="1" applyFont="1" applyFill="1" applyBorder="1" applyAlignment="1" applyProtection="1">
      <alignment horizontal="right" vertical="top"/>
    </xf>
    <xf numFmtId="0" fontId="3" fillId="3" borderId="15" xfId="0" applyFont="1" applyFill="1" applyBorder="1" applyAlignment="1" applyProtection="1">
      <alignment horizontal="center" wrapText="1"/>
    </xf>
    <xf numFmtId="165" fontId="3" fillId="5" borderId="11" xfId="1" applyNumberFormat="1" applyFont="1" applyFill="1" applyBorder="1" applyAlignment="1" applyProtection="1">
      <alignment horizontal="center"/>
      <protection locked="0"/>
    </xf>
    <xf numFmtId="165" fontId="3" fillId="5" borderId="5" xfId="1" applyNumberFormat="1" applyFont="1" applyFill="1" applyBorder="1" applyAlignment="1" applyProtection="1">
      <alignment horizontal="center"/>
      <protection locked="0"/>
    </xf>
    <xf numFmtId="1" fontId="5" fillId="7" borderId="20" xfId="0" applyNumberFormat="1" applyFont="1" applyFill="1" applyBorder="1" applyAlignment="1" applyProtection="1">
      <alignment horizontal="center"/>
      <protection locked="0"/>
    </xf>
    <xf numFmtId="9" fontId="3" fillId="5" borderId="11" xfId="3" applyFont="1" applyFill="1" applyBorder="1" applyAlignment="1" applyProtection="1">
      <alignment horizontal="right"/>
      <protection locked="0"/>
    </xf>
    <xf numFmtId="172" fontId="3" fillId="5" borderId="11" xfId="3" applyNumberFormat="1" applyFont="1" applyFill="1" applyBorder="1" applyAlignment="1" applyProtection="1">
      <alignment horizontal="right"/>
      <protection locked="0"/>
    </xf>
    <xf numFmtId="0" fontId="42" fillId="35" borderId="59" xfId="0" applyFont="1" applyFill="1" applyBorder="1" applyAlignment="1">
      <alignment horizontal="left" vertical="center" wrapText="1"/>
    </xf>
    <xf numFmtId="0" fontId="42" fillId="35" borderId="59" xfId="0" applyFont="1" applyFill="1" applyBorder="1" applyAlignment="1">
      <alignment horizontal="center" vertical="center" wrapText="1"/>
    </xf>
    <xf numFmtId="0" fontId="43" fillId="0" borderId="0" xfId="0" applyFont="1" applyAlignment="1">
      <alignment horizontal="left" vertical="center" wrapText="1"/>
    </xf>
    <xf numFmtId="0" fontId="43" fillId="0" borderId="59" xfId="0" applyFont="1" applyBorder="1" applyAlignment="1">
      <alignment horizontal="left" vertical="center" wrapText="1"/>
    </xf>
    <xf numFmtId="0" fontId="43" fillId="0" borderId="59" xfId="0" applyFont="1" applyBorder="1" applyAlignment="1">
      <alignment horizontal="center" vertical="center" wrapText="1"/>
    </xf>
    <xf numFmtId="0" fontId="43" fillId="0" borderId="0" xfId="0" applyFont="1" applyAlignment="1">
      <alignment horizontal="center" vertical="center" wrapText="1"/>
    </xf>
    <xf numFmtId="0" fontId="42" fillId="0" borderId="80" xfId="0" applyFont="1" applyBorder="1" applyAlignment="1">
      <alignment horizontal="center" vertical="center" wrapText="1"/>
    </xf>
    <xf numFmtId="0" fontId="42" fillId="0" borderId="81" xfId="0" applyFont="1" applyBorder="1" applyAlignment="1">
      <alignment horizontal="center" vertical="center" wrapText="1"/>
    </xf>
    <xf numFmtId="0" fontId="42" fillId="0" borderId="82" xfId="0" applyFont="1" applyBorder="1" applyAlignment="1">
      <alignment horizontal="center" vertical="center" wrapText="1"/>
    </xf>
    <xf numFmtId="0" fontId="42" fillId="0" borderId="83" xfId="0" applyFont="1" applyBorder="1" applyAlignment="1">
      <alignment horizontal="center" vertical="center" wrapText="1"/>
    </xf>
    <xf numFmtId="0" fontId="44" fillId="8" borderId="20" xfId="2" applyFont="1" applyFill="1" applyBorder="1" applyAlignment="1">
      <alignment vertical="center" wrapText="1"/>
    </xf>
    <xf numFmtId="0" fontId="8" fillId="7" borderId="20" xfId="2" applyFont="1" applyFill="1" applyBorder="1" applyAlignment="1" applyProtection="1">
      <alignment vertical="center" wrapText="1"/>
      <protection locked="0"/>
    </xf>
    <xf numFmtId="0" fontId="8" fillId="0" borderId="0" xfId="2" applyFont="1" applyAlignment="1">
      <alignment vertical="center" wrapText="1"/>
    </xf>
    <xf numFmtId="0" fontId="8" fillId="36" borderId="0" xfId="2" applyFont="1" applyFill="1" applyAlignment="1">
      <alignment vertical="center" wrapText="1"/>
    </xf>
    <xf numFmtId="0" fontId="6" fillId="0" borderId="0" xfId="2" applyAlignment="1">
      <alignment vertical="center"/>
    </xf>
    <xf numFmtId="0" fontId="8" fillId="0" borderId="0" xfId="2" applyFont="1" applyAlignment="1" applyProtection="1">
      <alignment vertical="center" wrapText="1"/>
      <protection locked="0"/>
    </xf>
    <xf numFmtId="0" fontId="45" fillId="11" borderId="20" xfId="2" applyFont="1" applyFill="1" applyBorder="1" applyAlignment="1">
      <alignment vertical="center" wrapText="1"/>
    </xf>
    <xf numFmtId="0" fontId="45" fillId="11" borderId="20" xfId="2" applyFont="1" applyFill="1" applyBorder="1" applyAlignment="1" applyProtection="1">
      <alignment horizontal="center" vertical="center" wrapText="1"/>
      <protection locked="0"/>
    </xf>
    <xf numFmtId="0" fontId="5" fillId="7" borderId="20" xfId="2" applyFont="1" applyFill="1" applyBorder="1" applyAlignment="1" applyProtection="1">
      <alignment horizontal="center" vertical="center" wrapText="1"/>
      <protection locked="0"/>
    </xf>
    <xf numFmtId="17" fontId="45" fillId="11" borderId="20" xfId="2" applyNumberFormat="1" applyFont="1" applyFill="1" applyBorder="1" applyAlignment="1">
      <alignment vertical="center" wrapText="1"/>
    </xf>
    <xf numFmtId="0" fontId="8" fillId="15" borderId="20" xfId="2" applyFont="1" applyFill="1" applyBorder="1" applyAlignment="1">
      <alignment vertical="center" wrapText="1"/>
    </xf>
    <xf numFmtId="0" fontId="13" fillId="8" borderId="20" xfId="2" applyFont="1" applyFill="1" applyBorder="1" applyAlignment="1">
      <alignment vertical="center" wrapText="1"/>
    </xf>
    <xf numFmtId="0" fontId="8" fillId="36" borderId="20" xfId="2" applyFont="1" applyFill="1" applyBorder="1" applyAlignment="1">
      <alignment vertical="center" wrapText="1"/>
    </xf>
    <xf numFmtId="0" fontId="8" fillId="37" borderId="20" xfId="2" applyFont="1" applyFill="1" applyBorder="1" applyAlignment="1">
      <alignment vertical="center" wrapText="1"/>
    </xf>
    <xf numFmtId="0" fontId="8" fillId="36" borderId="0" xfId="2" applyFont="1" applyFill="1" applyAlignment="1">
      <alignment vertical="center"/>
    </xf>
    <xf numFmtId="0" fontId="8" fillId="36" borderId="20" xfId="2" applyFont="1" applyFill="1" applyBorder="1" applyAlignment="1">
      <alignment horizontal="right" vertical="center" wrapText="1"/>
    </xf>
    <xf numFmtId="0" fontId="8" fillId="37" borderId="20" xfId="2" applyFont="1" applyFill="1" applyBorder="1" applyAlignment="1">
      <alignment horizontal="right" vertical="center" wrapText="1"/>
    </xf>
    <xf numFmtId="0" fontId="8" fillId="36" borderId="0" xfId="6" applyFont="1" applyFill="1" applyAlignment="1">
      <alignment vertical="center" wrapText="1"/>
    </xf>
    <xf numFmtId="0" fontId="46" fillId="8" borderId="20" xfId="2" applyFont="1" applyFill="1" applyBorder="1" applyAlignment="1">
      <alignment vertical="center" wrapText="1"/>
    </xf>
    <xf numFmtId="0" fontId="8" fillId="0" borderId="20" xfId="2" applyFont="1" applyBorder="1" applyAlignment="1">
      <alignment vertical="center" wrapText="1"/>
    </xf>
    <xf numFmtId="0" fontId="8" fillId="36" borderId="29" xfId="2" applyFont="1" applyFill="1" applyBorder="1" applyAlignment="1">
      <alignment horizontal="center" vertical="center" wrapText="1"/>
    </xf>
    <xf numFmtId="0" fontId="49" fillId="36" borderId="0" xfId="9" applyFont="1" applyFill="1" applyAlignment="1">
      <alignment vertical="center"/>
    </xf>
    <xf numFmtId="0" fontId="9" fillId="36" borderId="0" xfId="9" applyFont="1" applyFill="1" applyAlignment="1">
      <alignment vertical="center"/>
    </xf>
    <xf numFmtId="0" fontId="50" fillId="36" borderId="0" xfId="9" applyFont="1" applyFill="1" applyAlignment="1">
      <alignment vertical="center"/>
    </xf>
    <xf numFmtId="0" fontId="52" fillId="36" borderId="0" xfId="9" applyFont="1" applyFill="1" applyAlignment="1">
      <alignment vertical="center"/>
    </xf>
    <xf numFmtId="17" fontId="11" fillId="39" borderId="24" xfId="9" applyNumberFormat="1" applyFont="1" applyFill="1" applyBorder="1" applyAlignment="1">
      <alignment horizontal="center" vertical="center" wrapText="1"/>
    </xf>
    <xf numFmtId="0" fontId="11" fillId="39" borderId="52" xfId="9" applyFont="1" applyFill="1" applyBorder="1" applyAlignment="1">
      <alignment horizontal="center" vertical="center" wrapText="1"/>
    </xf>
    <xf numFmtId="17" fontId="11" fillId="39" borderId="32" xfId="9" applyNumberFormat="1" applyFont="1" applyFill="1" applyBorder="1" applyAlignment="1">
      <alignment horizontal="center" vertical="center"/>
    </xf>
    <xf numFmtId="0" fontId="11" fillId="39" borderId="52" xfId="9" applyFont="1" applyFill="1" applyBorder="1" applyAlignment="1">
      <alignment horizontal="center" vertical="center"/>
    </xf>
    <xf numFmtId="17" fontId="11" fillId="39" borderId="24" xfId="9" applyNumberFormat="1" applyFont="1" applyFill="1" applyBorder="1" applyAlignment="1">
      <alignment horizontal="center" vertical="center"/>
    </xf>
    <xf numFmtId="0" fontId="11" fillId="39" borderId="20" xfId="9" applyFont="1" applyFill="1" applyBorder="1" applyAlignment="1">
      <alignment horizontal="center" vertical="center"/>
    </xf>
    <xf numFmtId="0" fontId="9" fillId="36" borderId="24" xfId="9" applyFont="1" applyFill="1" applyBorder="1" applyAlignment="1">
      <alignment vertical="center"/>
    </xf>
    <xf numFmtId="3" fontId="9" fillId="36" borderId="30" xfId="9" applyNumberFormat="1" applyFont="1" applyFill="1" applyBorder="1" applyAlignment="1">
      <alignment vertical="center"/>
    </xf>
    <xf numFmtId="174" fontId="9" fillId="41" borderId="30" xfId="9" applyNumberFormat="1" applyFont="1" applyFill="1" applyBorder="1" applyAlignment="1">
      <alignment vertical="center"/>
    </xf>
    <xf numFmtId="174" fontId="9" fillId="36" borderId="30" xfId="9" applyNumberFormat="1" applyFont="1" applyFill="1" applyBorder="1" applyAlignment="1">
      <alignment vertical="center"/>
    </xf>
    <xf numFmtId="0" fontId="9" fillId="36" borderId="52" xfId="9" applyFont="1" applyFill="1" applyBorder="1" applyAlignment="1">
      <alignment vertical="center"/>
    </xf>
    <xf numFmtId="175" fontId="11" fillId="39" borderId="94" xfId="6" applyNumberFormat="1" applyFont="1" applyFill="1" applyBorder="1" applyAlignment="1">
      <alignment vertical="center"/>
    </xf>
    <xf numFmtId="3" fontId="11" fillId="39" borderId="94" xfId="6" applyNumberFormat="1" applyFont="1" applyFill="1" applyBorder="1" applyAlignment="1">
      <alignment vertical="center"/>
    </xf>
    <xf numFmtId="174" fontId="11" fillId="39" borderId="94" xfId="6" applyNumberFormat="1" applyFont="1" applyFill="1" applyBorder="1" applyAlignment="1">
      <alignment vertical="center"/>
    </xf>
    <xf numFmtId="174" fontId="11" fillId="39" borderId="95" xfId="6" applyNumberFormat="1" applyFont="1" applyFill="1" applyBorder="1" applyAlignment="1">
      <alignment vertical="center"/>
    </xf>
    <xf numFmtId="174" fontId="9" fillId="41" borderId="20" xfId="9" applyNumberFormat="1" applyFont="1" applyFill="1" applyBorder="1" applyAlignment="1">
      <alignment vertical="center"/>
    </xf>
    <xf numFmtId="174" fontId="9" fillId="36" borderId="20" xfId="9" applyNumberFormat="1" applyFont="1" applyFill="1" applyBorder="1" applyAlignment="1">
      <alignment vertical="center"/>
    </xf>
    <xf numFmtId="174" fontId="9" fillId="36" borderId="52" xfId="9" applyNumberFormat="1" applyFont="1" applyFill="1" applyBorder="1" applyAlignment="1">
      <alignment vertical="center"/>
    </xf>
    <xf numFmtId="0" fontId="9" fillId="36" borderId="41" xfId="9" applyFont="1" applyFill="1" applyBorder="1" applyAlignment="1">
      <alignment vertical="center"/>
    </xf>
    <xf numFmtId="174" fontId="9" fillId="41" borderId="42" xfId="9" applyNumberFormat="1" applyFont="1" applyFill="1" applyBorder="1" applyAlignment="1">
      <alignment vertical="center"/>
    </xf>
    <xf numFmtId="174" fontId="9" fillId="36" borderId="43" xfId="9" applyNumberFormat="1" applyFont="1" applyFill="1" applyBorder="1" applyAlignment="1">
      <alignment vertical="center"/>
    </xf>
    <xf numFmtId="174" fontId="9" fillId="36" borderId="55" xfId="9" applyNumberFormat="1" applyFont="1" applyFill="1" applyBorder="1" applyAlignment="1">
      <alignment vertical="center"/>
    </xf>
    <xf numFmtId="0" fontId="11" fillId="39" borderId="93" xfId="6" applyFont="1" applyFill="1" applyBorder="1" applyAlignment="1">
      <alignment vertical="center"/>
    </xf>
    <xf numFmtId="0" fontId="11" fillId="39" borderId="54" xfId="9" applyFont="1" applyFill="1" applyBorder="1" applyAlignment="1">
      <alignment horizontal="center" vertical="center" wrapText="1"/>
    </xf>
    <xf numFmtId="0" fontId="11" fillId="39" borderId="70" xfId="9" applyFont="1" applyFill="1" applyBorder="1" applyAlignment="1">
      <alignment horizontal="center" vertical="center" wrapText="1"/>
    </xf>
    <xf numFmtId="0" fontId="11" fillId="39" borderId="89" xfId="9" applyFont="1" applyFill="1" applyBorder="1" applyAlignment="1">
      <alignment horizontal="center" vertical="center"/>
    </xf>
    <xf numFmtId="0" fontId="11" fillId="39" borderId="70" xfId="9" applyFont="1" applyFill="1" applyBorder="1" applyAlignment="1">
      <alignment horizontal="center" vertical="center"/>
    </xf>
    <xf numFmtId="0" fontId="11" fillId="39" borderId="91" xfId="9" applyFont="1" applyFill="1" applyBorder="1" applyAlignment="1">
      <alignment horizontal="center" vertical="center"/>
    </xf>
    <xf numFmtId="0" fontId="9" fillId="36" borderId="53" xfId="9" applyFont="1" applyFill="1" applyBorder="1" applyAlignment="1">
      <alignment vertical="center"/>
    </xf>
    <xf numFmtId="14" fontId="9" fillId="36" borderId="71" xfId="9" applyNumberFormat="1" applyFont="1" applyFill="1" applyBorder="1" applyAlignment="1">
      <alignment vertical="center"/>
    </xf>
    <xf numFmtId="0" fontId="9" fillId="36" borderId="71" xfId="9" applyFont="1" applyFill="1" applyBorder="1" applyAlignment="1">
      <alignment vertical="center"/>
    </xf>
    <xf numFmtId="3" fontId="9" fillId="36" borderId="71" xfId="9" applyNumberFormat="1" applyFont="1" applyFill="1" applyBorder="1" applyAlignment="1">
      <alignment vertical="center"/>
    </xf>
    <xf numFmtId="3" fontId="9" fillId="36" borderId="97" xfId="9" applyNumberFormat="1" applyFont="1" applyFill="1" applyBorder="1" applyAlignment="1">
      <alignment vertical="center"/>
    </xf>
    <xf numFmtId="0" fontId="9" fillId="36" borderId="42" xfId="9" applyFont="1" applyFill="1" applyBorder="1" applyAlignment="1">
      <alignment vertical="center"/>
    </xf>
    <xf numFmtId="3" fontId="9" fillId="36" borderId="42" xfId="9" applyNumberFormat="1" applyFont="1" applyFill="1" applyBorder="1" applyAlignment="1">
      <alignment vertical="center"/>
    </xf>
    <xf numFmtId="3" fontId="9" fillId="36" borderId="55" xfId="9" applyNumberFormat="1" applyFont="1" applyFill="1" applyBorder="1" applyAlignment="1">
      <alignment vertical="center"/>
    </xf>
    <xf numFmtId="0" fontId="49" fillId="36" borderId="0" xfId="9" applyFont="1" applyFill="1"/>
    <xf numFmtId="0" fontId="9" fillId="36" borderId="0" xfId="9" applyFont="1" applyFill="1"/>
    <xf numFmtId="0" fontId="50" fillId="36" borderId="0" xfId="9" applyFont="1" applyFill="1"/>
    <xf numFmtId="0" fontId="52" fillId="36" borderId="0" xfId="9" applyFont="1" applyFill="1"/>
    <xf numFmtId="17" fontId="11" fillId="39" borderId="32" xfId="9" applyNumberFormat="1" applyFont="1" applyFill="1" applyBorder="1" applyAlignment="1">
      <alignment horizontal="center" vertical="center" wrapText="1"/>
    </xf>
    <xf numFmtId="0" fontId="11" fillId="39" borderId="20" xfId="9" applyFont="1" applyFill="1" applyBorder="1" applyAlignment="1">
      <alignment horizontal="center" vertical="center" wrapText="1"/>
    </xf>
    <xf numFmtId="3" fontId="9" fillId="36" borderId="72" xfId="9" applyNumberFormat="1" applyFont="1" applyFill="1" applyBorder="1" applyAlignment="1">
      <alignment vertical="center"/>
    </xf>
    <xf numFmtId="3" fontId="9" fillId="36" borderId="99" xfId="9" applyNumberFormat="1" applyFont="1" applyFill="1" applyBorder="1" applyAlignment="1">
      <alignment vertical="center"/>
    </xf>
    <xf numFmtId="0" fontId="49" fillId="36" borderId="0" xfId="10" applyFont="1" applyFill="1"/>
    <xf numFmtId="0" fontId="9" fillId="36" borderId="0" xfId="10" applyFont="1" applyFill="1"/>
    <xf numFmtId="0" fontId="9" fillId="36" borderId="100" xfId="10" applyFont="1" applyFill="1" applyBorder="1"/>
    <xf numFmtId="0" fontId="49" fillId="36" borderId="0" xfId="10" applyFont="1" applyFill="1" applyAlignment="1">
      <alignment vertical="center"/>
    </xf>
    <xf numFmtId="0" fontId="9" fillId="36" borderId="0" xfId="10" applyFont="1" applyFill="1" applyAlignment="1">
      <alignment vertical="center"/>
    </xf>
    <xf numFmtId="0" fontId="9" fillId="36" borderId="100" xfId="10" applyFont="1" applyFill="1" applyBorder="1" applyAlignment="1">
      <alignment vertical="center"/>
    </xf>
    <xf numFmtId="0" fontId="54" fillId="36" borderId="0" xfId="10" applyFont="1" applyFill="1"/>
    <xf numFmtId="0" fontId="56" fillId="36" borderId="0" xfId="10" applyFont="1" applyFill="1"/>
    <xf numFmtId="0" fontId="56" fillId="36" borderId="100" xfId="10" applyFont="1" applyFill="1" applyBorder="1"/>
    <xf numFmtId="17" fontId="11" fillId="40" borderId="107" xfId="10" applyNumberFormat="1" applyFont="1" applyFill="1" applyBorder="1" applyAlignment="1">
      <alignment horizontal="center" vertical="center" wrapText="1"/>
    </xf>
    <xf numFmtId="0" fontId="11" fillId="40" borderId="71" xfId="10" applyFont="1" applyFill="1" applyBorder="1" applyAlignment="1">
      <alignment horizontal="center" vertical="center" wrapText="1"/>
    </xf>
    <xf numFmtId="0" fontId="11" fillId="40" borderId="97" xfId="10" applyFont="1" applyFill="1" applyBorder="1" applyAlignment="1">
      <alignment horizontal="center" vertical="center" wrapText="1"/>
    </xf>
    <xf numFmtId="17" fontId="11" fillId="40" borderId="107" xfId="10" applyNumberFormat="1" applyFont="1" applyFill="1" applyBorder="1" applyAlignment="1">
      <alignment horizontal="center" vertical="center"/>
    </xf>
    <xf numFmtId="0" fontId="11" fillId="40" borderId="71" xfId="10" applyFont="1" applyFill="1" applyBorder="1" applyAlignment="1">
      <alignment horizontal="center" vertical="center"/>
    </xf>
    <xf numFmtId="17" fontId="11" fillId="40" borderId="53" xfId="10" applyNumberFormat="1" applyFont="1" applyFill="1" applyBorder="1" applyAlignment="1">
      <alignment horizontal="center" vertical="center"/>
    </xf>
    <xf numFmtId="0" fontId="11" fillId="40" borderId="97" xfId="10" applyFont="1" applyFill="1" applyBorder="1" applyAlignment="1">
      <alignment horizontal="center" vertical="center"/>
    </xf>
    <xf numFmtId="0" fontId="9" fillId="36" borderId="47" xfId="10" applyFont="1" applyFill="1" applyBorder="1" applyAlignment="1">
      <alignment vertical="center"/>
    </xf>
    <xf numFmtId="0" fontId="9" fillId="36" borderId="89" xfId="10" applyFont="1" applyFill="1" applyBorder="1" applyAlignment="1">
      <alignment vertical="center"/>
    </xf>
    <xf numFmtId="3" fontId="9" fillId="36" borderId="89" xfId="10" applyNumberFormat="1" applyFont="1" applyFill="1" applyBorder="1" applyAlignment="1">
      <alignment vertical="center"/>
    </xf>
    <xf numFmtId="3" fontId="58" fillId="0" borderId="108" xfId="10" applyNumberFormat="1" applyFont="1" applyBorder="1" applyAlignment="1">
      <alignment vertical="center"/>
    </xf>
    <xf numFmtId="14" fontId="9" fillId="36" borderId="89" xfId="10" applyNumberFormat="1" applyFont="1" applyFill="1" applyBorder="1" applyAlignment="1">
      <alignment vertical="center"/>
    </xf>
    <xf numFmtId="1" fontId="9" fillId="44" borderId="89" xfId="10" applyNumberFormat="1" applyFont="1" applyFill="1" applyBorder="1" applyAlignment="1">
      <alignment vertical="center"/>
    </xf>
    <xf numFmtId="0" fontId="9" fillId="36" borderId="89" xfId="10" applyFont="1" applyFill="1" applyBorder="1" applyAlignment="1">
      <alignment horizontal="center" vertical="center"/>
    </xf>
    <xf numFmtId="0" fontId="9" fillId="44" borderId="89" xfId="10" applyFont="1" applyFill="1" applyBorder="1" applyAlignment="1">
      <alignment vertical="center"/>
    </xf>
    <xf numFmtId="175" fontId="9" fillId="44" borderId="89" xfId="10" applyNumberFormat="1" applyFont="1" applyFill="1" applyBorder="1" applyAlignment="1">
      <alignment vertical="center"/>
    </xf>
    <xf numFmtId="3" fontId="9" fillId="44" borderId="89" xfId="10" applyNumberFormat="1" applyFont="1" applyFill="1" applyBorder="1" applyAlignment="1">
      <alignment vertical="center"/>
    </xf>
    <xf numFmtId="3" fontId="9" fillId="44" borderId="70" xfId="10" applyNumberFormat="1" applyFont="1" applyFill="1" applyBorder="1" applyAlignment="1">
      <alignment vertical="center"/>
    </xf>
    <xf numFmtId="0" fontId="9" fillId="36" borderId="33" xfId="10" applyFont="1" applyFill="1" applyBorder="1" applyAlignment="1">
      <alignment vertical="center"/>
    </xf>
    <xf numFmtId="0" fontId="9" fillId="36" borderId="70" xfId="10" applyFont="1" applyFill="1" applyBorder="1" applyAlignment="1">
      <alignment vertical="center"/>
    </xf>
    <xf numFmtId="3" fontId="9" fillId="36" borderId="70" xfId="10" applyNumberFormat="1" applyFont="1" applyFill="1" applyBorder="1" applyAlignment="1">
      <alignment vertical="center"/>
    </xf>
    <xf numFmtId="3" fontId="58" fillId="0" borderId="0" xfId="10" applyNumberFormat="1" applyFont="1" applyAlignment="1">
      <alignment vertical="center"/>
    </xf>
    <xf numFmtId="14" fontId="9" fillId="36" borderId="70" xfId="10" applyNumberFormat="1" applyFont="1" applyFill="1" applyBorder="1" applyAlignment="1">
      <alignment vertical="center"/>
    </xf>
    <xf numFmtId="0" fontId="9" fillId="36" borderId="70" xfId="10" applyFont="1" applyFill="1" applyBorder="1" applyAlignment="1">
      <alignment horizontal="center" vertical="center"/>
    </xf>
    <xf numFmtId="0" fontId="9" fillId="36" borderId="74" xfId="10" applyFont="1" applyFill="1" applyBorder="1" applyAlignment="1">
      <alignment vertical="center"/>
    </xf>
    <xf numFmtId="0" fontId="1" fillId="43" borderId="109" xfId="6" applyFont="1" applyFill="1" applyBorder="1" applyAlignment="1">
      <alignment vertical="center"/>
    </xf>
    <xf numFmtId="0" fontId="1" fillId="43" borderId="110" xfId="6" applyFont="1" applyFill="1" applyBorder="1" applyAlignment="1">
      <alignment vertical="center"/>
    </xf>
    <xf numFmtId="175" fontId="1" fillId="43" borderId="110" xfId="6" applyNumberFormat="1" applyFont="1" applyFill="1" applyBorder="1" applyAlignment="1">
      <alignment vertical="center"/>
    </xf>
    <xf numFmtId="3" fontId="1" fillId="43" borderId="110" xfId="6" applyNumberFormat="1" applyFont="1" applyFill="1" applyBorder="1" applyAlignment="1">
      <alignment vertical="center"/>
    </xf>
    <xf numFmtId="3" fontId="1" fillId="43" borderId="104" xfId="6" applyNumberFormat="1" applyFont="1" applyFill="1" applyBorder="1" applyAlignment="1">
      <alignment vertical="center"/>
    </xf>
    <xf numFmtId="3" fontId="21" fillId="43" borderId="110" xfId="6" applyNumberFormat="1" applyFill="1" applyBorder="1" applyAlignment="1">
      <alignment vertical="center"/>
    </xf>
    <xf numFmtId="175" fontId="1" fillId="43" borderId="111" xfId="6" applyNumberFormat="1" applyFont="1" applyFill="1" applyBorder="1" applyAlignment="1">
      <alignment vertical="center"/>
    </xf>
    <xf numFmtId="0" fontId="59" fillId="0" borderId="100" xfId="10" applyFont="1" applyBorder="1" applyAlignment="1">
      <alignment vertical="center"/>
    </xf>
    <xf numFmtId="0" fontId="59" fillId="0" borderId="113" xfId="10" applyFont="1" applyBorder="1" applyAlignment="1">
      <alignment vertical="center"/>
    </xf>
    <xf numFmtId="0" fontId="59" fillId="0" borderId="114" xfId="10" applyFont="1" applyBorder="1" applyAlignment="1">
      <alignment vertical="center"/>
    </xf>
    <xf numFmtId="0" fontId="59" fillId="0" borderId="115" xfId="10" applyFont="1" applyBorder="1" applyAlignment="1">
      <alignment vertical="center"/>
    </xf>
    <xf numFmtId="0" fontId="59" fillId="0" borderId="116" xfId="10" applyFont="1" applyBorder="1" applyAlignment="1">
      <alignment vertical="center"/>
    </xf>
    <xf numFmtId="0" fontId="66" fillId="43" borderId="20" xfId="13" applyFont="1" applyFill="1" applyBorder="1" applyAlignment="1">
      <alignment horizontal="center" vertical="center" wrapText="1"/>
    </xf>
    <xf numFmtId="0" fontId="66" fillId="43" borderId="52" xfId="13" applyFont="1" applyFill="1" applyBorder="1" applyAlignment="1">
      <alignment horizontal="center" vertical="center" wrapText="1"/>
    </xf>
    <xf numFmtId="0" fontId="59" fillId="0" borderId="24" xfId="10" applyFont="1" applyBorder="1" applyAlignment="1">
      <alignment vertical="center"/>
    </xf>
    <xf numFmtId="0" fontId="59" fillId="0" borderId="20" xfId="10" applyFont="1" applyBorder="1" applyAlignment="1">
      <alignment vertical="center"/>
    </xf>
    <xf numFmtId="3" fontId="67" fillId="0" borderId="20" xfId="13" applyNumberFormat="1" applyFont="1" applyBorder="1" applyAlignment="1">
      <alignment horizontal="right" vertical="center" wrapText="1"/>
    </xf>
    <xf numFmtId="180" fontId="6" fillId="0" borderId="20" xfId="11" applyNumberFormat="1" applyBorder="1" applyAlignment="1">
      <alignment horizontal="right" vertical="center" wrapText="1"/>
    </xf>
    <xf numFmtId="3" fontId="67" fillId="0" borderId="20" xfId="14" applyNumberFormat="1" applyFont="1" applyBorder="1" applyAlignment="1">
      <alignment horizontal="right" vertical="center" wrapText="1"/>
    </xf>
    <xf numFmtId="180" fontId="6" fillId="0" borderId="52" xfId="11" applyNumberFormat="1" applyBorder="1" applyAlignment="1">
      <alignment horizontal="right" vertical="center" wrapText="1"/>
    </xf>
    <xf numFmtId="174" fontId="67" fillId="0" borderId="20" xfId="13" applyNumberFormat="1" applyFont="1" applyBorder="1" applyAlignment="1">
      <alignment horizontal="right" vertical="center" wrapText="1"/>
    </xf>
    <xf numFmtId="174" fontId="68" fillId="45" borderId="20" xfId="14" applyNumberFormat="1" applyFont="1" applyFill="1" applyBorder="1" applyAlignment="1">
      <alignment horizontal="right" vertical="center" wrapText="1"/>
    </xf>
    <xf numFmtId="180" fontId="68" fillId="45" borderId="20" xfId="14" applyNumberFormat="1" applyFont="1" applyFill="1" applyBorder="1" applyAlignment="1">
      <alignment horizontal="right" vertical="center" wrapText="1"/>
    </xf>
    <xf numFmtId="180" fontId="68" fillId="45" borderId="52" xfId="13" applyNumberFormat="1" applyFont="1" applyFill="1" applyBorder="1" applyAlignment="1">
      <alignment horizontal="right" vertical="center" wrapText="1"/>
    </xf>
    <xf numFmtId="0" fontId="24" fillId="43" borderId="54" xfId="12" applyFont="1" applyFill="1" applyBorder="1" applyAlignment="1">
      <alignment horizontal="center" vertical="center" wrapText="1"/>
    </xf>
    <xf numFmtId="0" fontId="24" fillId="43" borderId="89" xfId="12" applyFont="1" applyFill="1" applyBorder="1" applyAlignment="1">
      <alignment horizontal="center" vertical="center"/>
    </xf>
    <xf numFmtId="179" fontId="66" fillId="43" borderId="20" xfId="13" applyNumberFormat="1" applyFont="1" applyFill="1" applyBorder="1" applyAlignment="1">
      <alignment horizontal="center" vertical="center" wrapText="1"/>
    </xf>
    <xf numFmtId="179" fontId="66" fillId="43" borderId="52" xfId="13" applyNumberFormat="1" applyFont="1" applyFill="1" applyBorder="1" applyAlignment="1">
      <alignment horizontal="center" vertical="center" wrapText="1"/>
    </xf>
    <xf numFmtId="180" fontId="67" fillId="0" borderId="20" xfId="13" applyNumberFormat="1" applyFont="1" applyBorder="1" applyAlignment="1">
      <alignment horizontal="right" vertical="center" wrapText="1"/>
    </xf>
    <xf numFmtId="0" fontId="59" fillId="0" borderId="118" xfId="10" applyFont="1" applyBorder="1" applyAlignment="1">
      <alignment vertical="center"/>
    </xf>
    <xf numFmtId="0" fontId="59" fillId="0" borderId="119" xfId="10" applyFont="1" applyBorder="1" applyAlignment="1">
      <alignment vertical="center"/>
    </xf>
    <xf numFmtId="0" fontId="59" fillId="0" borderId="120" xfId="10" applyFont="1" applyBorder="1" applyAlignment="1">
      <alignment vertical="center"/>
    </xf>
    <xf numFmtId="0" fontId="59" fillId="0" borderId="121" xfId="10" applyFont="1" applyBorder="1" applyAlignment="1">
      <alignment vertical="center"/>
    </xf>
    <xf numFmtId="0" fontId="59" fillId="0" borderId="122" xfId="10" applyFont="1" applyBorder="1" applyAlignment="1">
      <alignment vertical="center"/>
    </xf>
    <xf numFmtId="0" fontId="70" fillId="0" borderId="116" xfId="10" applyFont="1" applyBorder="1" applyAlignment="1">
      <alignment vertical="center"/>
    </xf>
    <xf numFmtId="22" fontId="70" fillId="0" borderId="116" xfId="10" applyNumberFormat="1" applyFont="1" applyBorder="1" applyAlignment="1">
      <alignment vertical="center"/>
    </xf>
    <xf numFmtId="14" fontId="70" fillId="0" borderId="116" xfId="10" applyNumberFormat="1" applyFont="1" applyBorder="1" applyAlignment="1">
      <alignment vertical="center"/>
    </xf>
    <xf numFmtId="0" fontId="70" fillId="0" borderId="100" xfId="10" applyFont="1" applyBorder="1" applyAlignment="1">
      <alignment vertical="center"/>
    </xf>
    <xf numFmtId="0" fontId="1" fillId="36" borderId="0" xfId="15" applyFill="1"/>
    <xf numFmtId="0" fontId="67" fillId="36" borderId="0" xfId="16" applyFont="1" applyFill="1"/>
    <xf numFmtId="0" fontId="71" fillId="36" borderId="0" xfId="16" applyFont="1" applyFill="1"/>
    <xf numFmtId="0" fontId="68" fillId="43" borderId="50" xfId="16" applyFont="1" applyFill="1" applyBorder="1" applyAlignment="1">
      <alignment horizontal="right" vertical="center"/>
    </xf>
    <xf numFmtId="0" fontId="71" fillId="0" borderId="0" xfId="16" applyFont="1"/>
    <xf numFmtId="0" fontId="67" fillId="0" borderId="0" xfId="16" applyFont="1"/>
    <xf numFmtId="0" fontId="68" fillId="43" borderId="20" xfId="16" applyFont="1" applyFill="1" applyBorder="1" applyAlignment="1">
      <alignment horizontal="left" vertical="center"/>
    </xf>
    <xf numFmtId="0" fontId="67" fillId="36" borderId="20" xfId="16" applyFont="1" applyFill="1" applyBorder="1" applyAlignment="1">
      <alignment horizontal="right" vertical="center"/>
    </xf>
    <xf numFmtId="0" fontId="68" fillId="43" borderId="20" xfId="16" applyFont="1" applyFill="1" applyBorder="1" applyAlignment="1">
      <alignment vertical="center"/>
    </xf>
    <xf numFmtId="0" fontId="68" fillId="43" borderId="71" xfId="16" applyFont="1" applyFill="1" applyBorder="1" applyAlignment="1">
      <alignment vertical="center"/>
    </xf>
    <xf numFmtId="0" fontId="67" fillId="36" borderId="71" xfId="16" applyFont="1" applyFill="1" applyBorder="1" applyAlignment="1">
      <alignment horizontal="right" vertical="center"/>
    </xf>
    <xf numFmtId="0" fontId="1" fillId="36" borderId="0" xfId="17" applyFill="1"/>
    <xf numFmtId="14" fontId="1" fillId="36" borderId="20" xfId="17" applyNumberFormat="1" applyFill="1" applyBorder="1" applyAlignment="1">
      <alignment horizontal="right" vertical="center"/>
    </xf>
    <xf numFmtId="14" fontId="11" fillId="43" borderId="20" xfId="17" applyNumberFormat="1" applyFont="1" applyFill="1" applyBorder="1" applyAlignment="1">
      <alignment horizontal="left" vertical="center"/>
    </xf>
    <xf numFmtId="1" fontId="1" fillId="36" borderId="52" xfId="17" applyNumberFormat="1" applyFill="1" applyBorder="1" applyAlignment="1">
      <alignment horizontal="right" vertical="center"/>
    </xf>
    <xf numFmtId="177" fontId="67" fillId="36" borderId="20" xfId="17" applyNumberFormat="1" applyFont="1" applyFill="1" applyBorder="1"/>
    <xf numFmtId="178" fontId="67" fillId="36" borderId="52" xfId="17" applyNumberFormat="1" applyFont="1" applyFill="1" applyBorder="1"/>
    <xf numFmtId="177" fontId="67" fillId="45" borderId="42" xfId="17" applyNumberFormat="1" applyFont="1" applyFill="1" applyBorder="1"/>
    <xf numFmtId="178" fontId="67" fillId="45" borderId="55" xfId="17" applyNumberFormat="1" applyFont="1" applyFill="1" applyBorder="1"/>
    <xf numFmtId="0" fontId="11" fillId="43" borderId="54" xfId="17" applyFont="1" applyFill="1" applyBorder="1" applyAlignment="1">
      <alignment horizontal="center" vertical="center" wrapText="1"/>
    </xf>
    <xf numFmtId="0" fontId="11" fillId="43" borderId="89" xfId="17" applyFont="1" applyFill="1" applyBorder="1" applyAlignment="1">
      <alignment horizontal="center" vertical="center" wrapText="1"/>
    </xf>
    <xf numFmtId="0" fontId="11" fillId="43" borderId="91" xfId="17" applyFont="1" applyFill="1" applyBorder="1" applyAlignment="1">
      <alignment horizontal="center" vertical="center" wrapText="1"/>
    </xf>
    <xf numFmtId="0" fontId="72" fillId="36" borderId="24" xfId="17" applyFont="1" applyFill="1" applyBorder="1" applyAlignment="1">
      <alignment horizontal="center" vertical="center" wrapText="1"/>
    </xf>
    <xf numFmtId="0" fontId="72" fillId="36" borderId="20" xfId="17" applyFont="1" applyFill="1" applyBorder="1" applyAlignment="1">
      <alignment horizontal="center" vertical="center" wrapText="1"/>
    </xf>
    <xf numFmtId="14" fontId="72" fillId="36" borderId="20" xfId="17" applyNumberFormat="1" applyFont="1" applyFill="1" applyBorder="1" applyAlignment="1">
      <alignment horizontal="center" vertical="center" wrapText="1"/>
    </xf>
    <xf numFmtId="5" fontId="72" fillId="36" borderId="20" xfId="17" applyNumberFormat="1" applyFont="1" applyFill="1" applyBorder="1" applyAlignment="1">
      <alignment horizontal="center" vertical="center" wrapText="1"/>
    </xf>
    <xf numFmtId="0" fontId="72" fillId="36" borderId="52" xfId="17" applyFont="1" applyFill="1" applyBorder="1" applyAlignment="1">
      <alignment horizontal="center" vertical="center" wrapText="1"/>
    </xf>
    <xf numFmtId="0" fontId="72" fillId="36" borderId="41" xfId="17" applyFont="1" applyFill="1" applyBorder="1" applyAlignment="1">
      <alignment horizontal="center" vertical="center" wrapText="1"/>
    </xf>
    <xf numFmtId="0" fontId="72" fillId="36" borderId="42" xfId="17" applyFont="1" applyFill="1" applyBorder="1" applyAlignment="1">
      <alignment horizontal="center" vertical="center" wrapText="1"/>
    </xf>
    <xf numFmtId="14" fontId="72" fillId="36" borderId="42" xfId="17" applyNumberFormat="1" applyFont="1" applyFill="1" applyBorder="1" applyAlignment="1">
      <alignment horizontal="center" vertical="center" wrapText="1"/>
    </xf>
    <xf numFmtId="5" fontId="72" fillId="36" borderId="42" xfId="17" applyNumberFormat="1" applyFont="1" applyFill="1" applyBorder="1" applyAlignment="1">
      <alignment horizontal="center" vertical="center" wrapText="1"/>
    </xf>
    <xf numFmtId="0" fontId="72" fillId="36" borderId="55" xfId="17" applyFont="1" applyFill="1" applyBorder="1" applyAlignment="1">
      <alignment horizontal="center" vertical="center" wrapText="1"/>
    </xf>
    <xf numFmtId="0" fontId="1" fillId="36" borderId="0" xfId="17" applyFill="1" applyAlignment="1">
      <alignment wrapText="1"/>
    </xf>
    <xf numFmtId="0" fontId="11" fillId="43" borderId="49" xfId="17" applyFont="1" applyFill="1" applyBorder="1" applyAlignment="1">
      <alignment horizontal="center" vertical="center" wrapText="1"/>
    </xf>
    <xf numFmtId="0" fontId="11" fillId="43" borderId="50" xfId="17" applyFont="1" applyFill="1" applyBorder="1" applyAlignment="1">
      <alignment horizontal="center" vertical="center" wrapText="1"/>
    </xf>
    <xf numFmtId="0" fontId="1" fillId="36" borderId="0" xfId="17" applyFill="1" applyAlignment="1">
      <alignment horizontal="center"/>
    </xf>
    <xf numFmtId="1" fontId="72" fillId="36" borderId="24" xfId="17" applyNumberFormat="1" applyFont="1" applyFill="1" applyBorder="1" applyAlignment="1">
      <alignment horizontal="center" vertical="center" wrapText="1"/>
    </xf>
    <xf numFmtId="49" fontId="72" fillId="36" borderId="20" xfId="17" applyNumberFormat="1" applyFont="1" applyFill="1" applyBorder="1" applyAlignment="1">
      <alignment horizontal="center" vertical="center" wrapText="1"/>
    </xf>
    <xf numFmtId="1" fontId="72" fillId="36" borderId="41" xfId="17" applyNumberFormat="1" applyFont="1" applyFill="1" applyBorder="1" applyAlignment="1">
      <alignment horizontal="center" vertical="center" wrapText="1"/>
    </xf>
    <xf numFmtId="49" fontId="72" fillId="36" borderId="42" xfId="17" applyNumberFormat="1" applyFont="1" applyFill="1" applyBorder="1" applyAlignment="1">
      <alignment horizontal="center" vertical="center" wrapText="1"/>
    </xf>
    <xf numFmtId="0" fontId="67" fillId="36" borderId="0" xfId="18" applyFont="1" applyFill="1"/>
    <xf numFmtId="0" fontId="59" fillId="36" borderId="0" xfId="18" applyFont="1" applyFill="1"/>
    <xf numFmtId="0" fontId="59" fillId="36" borderId="0" xfId="18" applyFont="1" applyFill="1" applyAlignment="1">
      <alignment wrapText="1"/>
    </xf>
    <xf numFmtId="0" fontId="59" fillId="36" borderId="1" xfId="18" applyFont="1" applyFill="1" applyBorder="1"/>
    <xf numFmtId="0" fontId="59" fillId="36" borderId="0" xfId="18" applyFont="1" applyFill="1" applyBorder="1"/>
    <xf numFmtId="0" fontId="59" fillId="36" borderId="125" xfId="18" applyFont="1" applyFill="1" applyBorder="1"/>
    <xf numFmtId="0" fontId="68" fillId="43" borderId="24" xfId="18" applyFont="1" applyFill="1" applyBorder="1" applyAlignment="1">
      <alignment horizontal="center" vertical="center" wrapText="1"/>
    </xf>
    <xf numFmtId="0" fontId="68" fillId="43" borderId="20" xfId="18" applyFont="1" applyFill="1" applyBorder="1" applyAlignment="1">
      <alignment horizontal="center" vertical="center"/>
    </xf>
    <xf numFmtId="0" fontId="68" fillId="43" borderId="52" xfId="18" applyFont="1" applyFill="1" applyBorder="1" applyAlignment="1">
      <alignment horizontal="center" vertical="center"/>
    </xf>
    <xf numFmtId="0" fontId="59" fillId="36" borderId="24" xfId="18" applyFont="1" applyFill="1" applyBorder="1"/>
    <xf numFmtId="0" fontId="67" fillId="36" borderId="20" xfId="18" applyFont="1" applyFill="1" applyBorder="1" applyAlignment="1">
      <alignment horizontal="center" vertical="center"/>
    </xf>
    <xf numFmtId="14" fontId="67" fillId="36" borderId="20" xfId="18" applyNumberFormat="1" applyFont="1" applyFill="1" applyBorder="1" applyAlignment="1">
      <alignment horizontal="center" vertical="center"/>
    </xf>
    <xf numFmtId="0" fontId="67" fillId="36" borderId="52" xfId="18" applyFont="1" applyFill="1" applyBorder="1" applyAlignment="1">
      <alignment horizontal="center" vertical="center"/>
    </xf>
    <xf numFmtId="0" fontId="59" fillId="36" borderId="41" xfId="18" applyFont="1" applyFill="1" applyBorder="1"/>
    <xf numFmtId="0" fontId="67" fillId="36" borderId="42" xfId="18" applyFont="1" applyFill="1" applyBorder="1" applyAlignment="1">
      <alignment horizontal="center" vertical="center"/>
    </xf>
    <xf numFmtId="14" fontId="67" fillId="36" borderId="42" xfId="18" applyNumberFormat="1" applyFont="1" applyFill="1" applyBorder="1" applyAlignment="1">
      <alignment horizontal="center" vertical="center"/>
    </xf>
    <xf numFmtId="0" fontId="67" fillId="36" borderId="55" xfId="18" applyFont="1" applyFill="1" applyBorder="1" applyAlignment="1">
      <alignment horizontal="center" vertical="center"/>
    </xf>
    <xf numFmtId="0" fontId="1" fillId="0" borderId="33" xfId="19" applyFont="1" applyBorder="1" applyAlignment="1">
      <alignment vertical="center"/>
    </xf>
    <xf numFmtId="0" fontId="1" fillId="0" borderId="29" xfId="19" applyFont="1" applyBorder="1" applyAlignment="1">
      <alignment vertical="center"/>
    </xf>
    <xf numFmtId="0" fontId="11" fillId="43" borderId="20" xfId="19" applyFont="1" applyFill="1" applyBorder="1" applyAlignment="1">
      <alignment vertical="center" wrapText="1"/>
    </xf>
    <xf numFmtId="0" fontId="1" fillId="0" borderId="48" xfId="19" applyFont="1" applyBorder="1" applyAlignment="1">
      <alignment vertical="center"/>
    </xf>
    <xf numFmtId="0" fontId="11" fillId="43" borderId="20" xfId="19" applyFont="1" applyFill="1" applyBorder="1" applyAlignment="1">
      <alignment vertical="center"/>
    </xf>
    <xf numFmtId="0" fontId="67" fillId="36" borderId="52" xfId="18" applyFont="1" applyFill="1" applyBorder="1" applyAlignment="1">
      <alignment horizontal="right" vertical="center"/>
    </xf>
    <xf numFmtId="0" fontId="24" fillId="43" borderId="20" xfId="19" applyFont="1" applyFill="1" applyBorder="1" applyAlignment="1">
      <alignment horizontal="center" vertical="center" wrapText="1"/>
    </xf>
    <xf numFmtId="3" fontId="6" fillId="0" borderId="20" xfId="19" applyNumberFormat="1" applyBorder="1" applyAlignment="1">
      <alignment horizontal="right"/>
    </xf>
    <xf numFmtId="3" fontId="6" fillId="0" borderId="52" xfId="19" applyNumberFormat="1" applyBorder="1" applyAlignment="1">
      <alignment horizontal="right"/>
    </xf>
    <xf numFmtId="3" fontId="24" fillId="43" borderId="20" xfId="19" applyNumberFormat="1" applyFont="1" applyFill="1" applyBorder="1" applyAlignment="1">
      <alignment horizontal="right"/>
    </xf>
    <xf numFmtId="3" fontId="11" fillId="43" borderId="52" xfId="19" applyNumberFormat="1" applyFont="1" applyFill="1" applyBorder="1" applyAlignment="1">
      <alignment horizontal="right"/>
    </xf>
    <xf numFmtId="0" fontId="24" fillId="43" borderId="41" xfId="19" applyFont="1" applyFill="1" applyBorder="1"/>
    <xf numFmtId="0" fontId="24" fillId="43" borderId="42" xfId="19" applyFont="1" applyFill="1" applyBorder="1"/>
    <xf numFmtId="3" fontId="24" fillId="43" borderId="42" xfId="19" applyNumberFormat="1" applyFont="1" applyFill="1" applyBorder="1" applyAlignment="1">
      <alignment horizontal="right"/>
    </xf>
    <xf numFmtId="3" fontId="24" fillId="43" borderId="55" xfId="19" applyNumberFormat="1" applyFont="1" applyFill="1" applyBorder="1" applyAlignment="1">
      <alignment horizontal="right"/>
    </xf>
    <xf numFmtId="0" fontId="68" fillId="43" borderId="89" xfId="16" applyFont="1" applyFill="1" applyBorder="1" applyAlignment="1">
      <alignment horizontal="right" vertical="center"/>
    </xf>
    <xf numFmtId="0" fontId="67" fillId="36" borderId="24" xfId="16" applyFont="1" applyFill="1" applyBorder="1"/>
    <xf numFmtId="0" fontId="68" fillId="43" borderId="20" xfId="16" applyFont="1" applyFill="1" applyBorder="1" applyAlignment="1">
      <alignment horizontal="right" vertical="center"/>
    </xf>
    <xf numFmtId="0" fontId="67" fillId="36" borderId="1" xfId="16" applyFont="1" applyFill="1" applyBorder="1"/>
    <xf numFmtId="0" fontId="63" fillId="46" borderId="20" xfId="16" applyFont="1" applyFill="1" applyBorder="1" applyAlignment="1">
      <alignment horizontal="left" vertical="center"/>
    </xf>
    <xf numFmtId="0" fontId="64" fillId="46" borderId="20" xfId="16" applyFont="1" applyFill="1" applyBorder="1" applyAlignment="1">
      <alignment horizontal="center" vertical="center"/>
    </xf>
    <xf numFmtId="0" fontId="67" fillId="36" borderId="0" xfId="16" applyFont="1" applyFill="1" applyAlignment="1">
      <alignment wrapText="1"/>
    </xf>
    <xf numFmtId="0" fontId="68" fillId="43" borderId="20" xfId="16" applyFont="1" applyFill="1" applyBorder="1" applyAlignment="1">
      <alignment vertical="center" wrapText="1"/>
    </xf>
    <xf numFmtId="0" fontId="67" fillId="36" borderId="20" xfId="16" applyFont="1" applyFill="1" applyBorder="1" applyAlignment="1">
      <alignment horizontal="right" vertical="center" wrapText="1"/>
    </xf>
    <xf numFmtId="14" fontId="67" fillId="36" borderId="20" xfId="16" applyNumberFormat="1" applyFont="1" applyFill="1" applyBorder="1" applyAlignment="1">
      <alignment horizontal="right" vertical="center"/>
    </xf>
    <xf numFmtId="15" fontId="67" fillId="36" borderId="20" xfId="16" applyNumberFormat="1" applyFont="1" applyFill="1" applyBorder="1" applyAlignment="1">
      <alignment horizontal="right" vertical="center"/>
    </xf>
    <xf numFmtId="22" fontId="67" fillId="36" borderId="20" xfId="16" applyNumberFormat="1" applyFont="1" applyFill="1" applyBorder="1" applyAlignment="1">
      <alignment horizontal="right" vertical="center"/>
    </xf>
    <xf numFmtId="0" fontId="9" fillId="0" borderId="70" xfId="10" applyFont="1" applyFill="1" applyBorder="1" applyAlignment="1">
      <alignment vertical="center"/>
    </xf>
    <xf numFmtId="3" fontId="9" fillId="0" borderId="70" xfId="10" applyNumberFormat="1" applyFont="1" applyFill="1" applyBorder="1" applyAlignment="1">
      <alignment vertical="center"/>
    </xf>
    <xf numFmtId="3" fontId="9" fillId="0" borderId="89" xfId="10" applyNumberFormat="1" applyFont="1" applyFill="1" applyBorder="1" applyAlignment="1">
      <alignment vertical="center"/>
    </xf>
    <xf numFmtId="3" fontId="58" fillId="0" borderId="0" xfId="10" applyNumberFormat="1" applyFont="1" applyFill="1" applyBorder="1" applyAlignment="1">
      <alignment vertical="center"/>
    </xf>
    <xf numFmtId="14" fontId="9" fillId="0" borderId="70" xfId="10" applyNumberFormat="1" applyFont="1" applyFill="1" applyBorder="1" applyAlignment="1">
      <alignment vertical="center"/>
    </xf>
    <xf numFmtId="0" fontId="9" fillId="36" borderId="70" xfId="10" applyNumberFormat="1" applyFont="1" applyFill="1" applyBorder="1" applyAlignment="1">
      <alignment horizontal="center" vertical="center"/>
    </xf>
    <xf numFmtId="0" fontId="9" fillId="44" borderId="89" xfId="10" applyNumberFormat="1" applyFont="1" applyFill="1" applyBorder="1" applyAlignment="1">
      <alignment vertical="center"/>
    </xf>
    <xf numFmtId="0" fontId="9" fillId="36" borderId="89" xfId="10" applyNumberFormat="1" applyFont="1" applyFill="1" applyBorder="1" applyAlignment="1">
      <alignment vertical="center"/>
    </xf>
    <xf numFmtId="174" fontId="9" fillId="36" borderId="0" xfId="9" applyNumberFormat="1" applyFont="1" applyFill="1" applyAlignment="1">
      <alignment vertical="center"/>
    </xf>
    <xf numFmtId="174" fontId="9" fillId="36" borderId="0" xfId="9" applyNumberFormat="1" applyFont="1" applyFill="1"/>
    <xf numFmtId="0" fontId="73" fillId="36" borderId="0" xfId="9" applyFont="1" applyFill="1" applyAlignment="1">
      <alignment vertical="center"/>
    </xf>
    <xf numFmtId="0" fontId="61" fillId="38" borderId="101" xfId="12" applyFont="1" applyFill="1" applyBorder="1" applyAlignment="1">
      <alignment horizontal="center" vertical="center"/>
    </xf>
    <xf numFmtId="0" fontId="61" fillId="38" borderId="102" xfId="12" applyFont="1" applyFill="1" applyBorder="1" applyAlignment="1">
      <alignment horizontal="center" vertical="center"/>
    </xf>
    <xf numFmtId="0" fontId="61" fillId="38" borderId="95" xfId="12" applyFont="1" applyFill="1" applyBorder="1" applyAlignment="1">
      <alignment horizontal="center" vertical="center"/>
    </xf>
    <xf numFmtId="0" fontId="24" fillId="43" borderId="54" xfId="12" applyFont="1" applyFill="1" applyBorder="1" applyAlignment="1">
      <alignment horizontal="left" vertical="center"/>
    </xf>
    <xf numFmtId="0" fontId="24" fillId="43" borderId="89" xfId="12" applyFont="1" applyFill="1" applyBorder="1" applyAlignment="1">
      <alignment horizontal="left" vertical="center"/>
    </xf>
    <xf numFmtId="0" fontId="62" fillId="0" borderId="89" xfId="10" applyFont="1" applyBorder="1" applyAlignment="1">
      <alignment horizontal="right" vertical="center" wrapText="1"/>
    </xf>
    <xf numFmtId="0" fontId="24" fillId="43" borderId="37" xfId="12" applyFont="1" applyFill="1" applyBorder="1" applyAlignment="1">
      <alignment horizontal="left" vertical="center"/>
    </xf>
    <xf numFmtId="0" fontId="24" fillId="43" borderId="36" xfId="12" applyFont="1" applyFill="1" applyBorder="1" applyAlignment="1">
      <alignment horizontal="left" vertical="center"/>
    </xf>
    <xf numFmtId="0" fontId="62" fillId="0" borderId="91" xfId="10" applyFont="1" applyBorder="1" applyAlignment="1">
      <alignment horizontal="right" vertical="center" wrapText="1"/>
    </xf>
    <xf numFmtId="0" fontId="24" fillId="43" borderId="24" xfId="12" applyFont="1" applyFill="1" applyBorder="1" applyAlignment="1">
      <alignment horizontal="left" vertical="center"/>
    </xf>
    <xf numFmtId="0" fontId="24" fillId="43" borderId="20" xfId="12" applyFont="1" applyFill="1" applyBorder="1" applyAlignment="1">
      <alignment horizontal="left" vertical="center"/>
    </xf>
    <xf numFmtId="0" fontId="62" fillId="0" borderId="20" xfId="10" applyFont="1" applyBorder="1" applyAlignment="1">
      <alignment horizontal="right" vertical="center" wrapText="1"/>
    </xf>
    <xf numFmtId="0" fontId="62" fillId="0" borderId="52" xfId="10" applyFont="1" applyBorder="1" applyAlignment="1">
      <alignment horizontal="right" vertical="center" wrapText="1"/>
    </xf>
    <xf numFmtId="177" fontId="62" fillId="0" borderId="20" xfId="10" applyNumberFormat="1" applyFont="1" applyBorder="1" applyAlignment="1">
      <alignment horizontal="right" vertical="center" wrapText="1"/>
    </xf>
    <xf numFmtId="0" fontId="24" fillId="43" borderId="30" xfId="12" applyFont="1" applyFill="1" applyBorder="1" applyAlignment="1">
      <alignment horizontal="left" vertical="center"/>
    </xf>
    <xf numFmtId="0" fontId="24" fillId="43" borderId="32" xfId="12" applyFont="1" applyFill="1" applyBorder="1" applyAlignment="1">
      <alignment horizontal="left" vertical="center"/>
    </xf>
    <xf numFmtId="177" fontId="62" fillId="0" borderId="52" xfId="10" applyNumberFormat="1" applyFont="1" applyBorder="1" applyAlignment="1">
      <alignment horizontal="right" vertical="center" wrapText="1"/>
    </xf>
    <xf numFmtId="14" fontId="6" fillId="0" borderId="20" xfId="12" applyNumberFormat="1" applyFont="1" applyBorder="1" applyAlignment="1">
      <alignment horizontal="right" vertical="center" wrapText="1"/>
    </xf>
    <xf numFmtId="0" fontId="6" fillId="0" borderId="20" xfId="12" applyFont="1" applyBorder="1" applyAlignment="1">
      <alignment horizontal="right" vertical="center" wrapText="1"/>
    </xf>
    <xf numFmtId="0" fontId="6" fillId="0" borderId="52" xfId="12" applyFont="1" applyBorder="1" applyAlignment="1">
      <alignment horizontal="right" vertical="center" wrapText="1"/>
    </xf>
    <xf numFmtId="22" fontId="62" fillId="0" borderId="20" xfId="10" applyNumberFormat="1" applyFont="1" applyBorder="1" applyAlignment="1">
      <alignment horizontal="right" vertical="center" wrapText="1"/>
    </xf>
    <xf numFmtId="22" fontId="62" fillId="0" borderId="52" xfId="10" applyNumberFormat="1" applyFont="1" applyBorder="1" applyAlignment="1">
      <alignment horizontal="right" vertical="center" wrapText="1"/>
    </xf>
    <xf numFmtId="178" fontId="6" fillId="0" borderId="20" xfId="12" applyNumberFormat="1" applyFont="1" applyBorder="1" applyAlignment="1">
      <alignment horizontal="right" vertical="center"/>
    </xf>
    <xf numFmtId="178" fontId="6" fillId="0" borderId="52" xfId="12" applyNumberFormat="1" applyFont="1" applyBorder="1" applyAlignment="1">
      <alignment horizontal="right" vertical="center"/>
    </xf>
    <xf numFmtId="177" fontId="6" fillId="0" borderId="20" xfId="12" applyNumberFormat="1" applyFont="1" applyBorder="1" applyAlignment="1">
      <alignment horizontal="right" vertical="center" wrapText="1"/>
    </xf>
    <xf numFmtId="177" fontId="6" fillId="0" borderId="52" xfId="12" applyNumberFormat="1" applyFont="1" applyBorder="1" applyAlignment="1">
      <alignment horizontal="right" vertical="center" wrapText="1"/>
    </xf>
    <xf numFmtId="0" fontId="6" fillId="0" borderId="20" xfId="12" applyFont="1" applyBorder="1" applyAlignment="1">
      <alignment horizontal="left" vertical="center" wrapText="1"/>
    </xf>
    <xf numFmtId="0" fontId="6" fillId="0" borderId="52" xfId="12" applyFont="1" applyBorder="1" applyAlignment="1">
      <alignment horizontal="left" vertical="center" wrapText="1"/>
    </xf>
    <xf numFmtId="0" fontId="24" fillId="43" borderId="53" xfId="12" applyFont="1" applyFill="1" applyBorder="1" applyAlignment="1">
      <alignment horizontal="center" vertical="center" wrapText="1"/>
    </xf>
    <xf numFmtId="0" fontId="24" fillId="43" borderId="54" xfId="12" applyFont="1" applyFill="1" applyBorder="1" applyAlignment="1">
      <alignment horizontal="center" vertical="center" wrapText="1"/>
    </xf>
    <xf numFmtId="0" fontId="24" fillId="43" borderId="71" xfId="12" applyFont="1" applyFill="1" applyBorder="1" applyAlignment="1">
      <alignment horizontal="center" vertical="center"/>
    </xf>
    <xf numFmtId="0" fontId="24" fillId="43" borderId="89" xfId="12" applyFont="1" applyFill="1" applyBorder="1" applyAlignment="1">
      <alignment horizontal="center" vertical="center"/>
    </xf>
    <xf numFmtId="179" fontId="64" fillId="43" borderId="30" xfId="12" applyNumberFormat="1" applyFont="1" applyFill="1" applyBorder="1" applyAlignment="1">
      <alignment horizontal="center" vertical="center"/>
    </xf>
    <xf numFmtId="179" fontId="64" fillId="43" borderId="32" xfId="12" applyNumberFormat="1" applyFont="1" applyFill="1" applyBorder="1" applyAlignment="1">
      <alignment horizontal="center" vertical="center"/>
    </xf>
    <xf numFmtId="179" fontId="64" fillId="43" borderId="40" xfId="12" applyNumberFormat="1" applyFont="1" applyFill="1" applyBorder="1" applyAlignment="1">
      <alignment horizontal="center" vertical="center"/>
    </xf>
    <xf numFmtId="0" fontId="24" fillId="45" borderId="24" xfId="12" applyFont="1" applyFill="1" applyBorder="1" applyAlignment="1">
      <alignment horizontal="center" vertical="center"/>
    </xf>
    <xf numFmtId="0" fontId="24" fillId="45" borderId="20" xfId="12" applyFont="1" applyFill="1" applyBorder="1" applyAlignment="1">
      <alignment horizontal="center" vertical="center"/>
    </xf>
    <xf numFmtId="0" fontId="24" fillId="43" borderId="53" xfId="12" applyFont="1" applyFill="1" applyBorder="1" applyAlignment="1">
      <alignment horizontal="left" vertical="center"/>
    </xf>
    <xf numFmtId="0" fontId="24" fillId="43" borderId="71" xfId="12" applyFont="1" applyFill="1" applyBorder="1" applyAlignment="1">
      <alignment horizontal="left" vertical="center"/>
    </xf>
    <xf numFmtId="178" fontId="6" fillId="0" borderId="71" xfId="12" applyNumberFormat="1" applyFont="1" applyBorder="1" applyAlignment="1">
      <alignment horizontal="right" vertical="center"/>
    </xf>
    <xf numFmtId="0" fontId="24" fillId="43" borderId="43" xfId="12" applyFont="1" applyFill="1" applyBorder="1" applyAlignment="1">
      <alignment horizontal="left" vertical="center"/>
    </xf>
    <xf numFmtId="0" fontId="24" fillId="43" borderId="96" xfId="12" applyFont="1" applyFill="1" applyBorder="1" applyAlignment="1">
      <alignment horizontal="left" vertical="center"/>
    </xf>
    <xf numFmtId="178" fontId="6" fillId="0" borderId="97" xfId="12" applyNumberFormat="1" applyFont="1" applyBorder="1" applyAlignment="1">
      <alignment horizontal="right" vertical="center"/>
    </xf>
    <xf numFmtId="0" fontId="63" fillId="38" borderId="101" xfId="12" applyFont="1" applyFill="1" applyBorder="1" applyAlignment="1">
      <alignment horizontal="center" vertical="center"/>
    </xf>
    <xf numFmtId="0" fontId="63" fillId="38" borderId="102" xfId="12" applyFont="1" applyFill="1" applyBorder="1" applyAlignment="1">
      <alignment horizontal="center" vertical="center"/>
    </xf>
    <xf numFmtId="0" fontId="63" fillId="38" borderId="95" xfId="12" applyFont="1" applyFill="1" applyBorder="1" applyAlignment="1">
      <alignment horizontal="center" vertical="center"/>
    </xf>
    <xf numFmtId="0" fontId="63" fillId="42" borderId="54" xfId="12" applyFont="1" applyFill="1" applyBorder="1" applyAlignment="1">
      <alignment horizontal="center" vertical="center"/>
    </xf>
    <xf numFmtId="0" fontId="63" fillId="42" borderId="89" xfId="12" applyFont="1" applyFill="1" applyBorder="1" applyAlignment="1">
      <alignment horizontal="center" vertical="center"/>
    </xf>
    <xf numFmtId="0" fontId="63" fillId="42" borderId="91" xfId="12" applyFont="1" applyFill="1" applyBorder="1" applyAlignment="1">
      <alignment horizontal="center" vertical="center"/>
    </xf>
    <xf numFmtId="0" fontId="63" fillId="42" borderId="24" xfId="12" applyFont="1" applyFill="1" applyBorder="1" applyAlignment="1">
      <alignment horizontal="center" vertical="center"/>
    </xf>
    <xf numFmtId="0" fontId="63" fillId="42" borderId="20" xfId="12" applyFont="1" applyFill="1" applyBorder="1" applyAlignment="1">
      <alignment horizontal="center" vertical="center"/>
    </xf>
    <xf numFmtId="0" fontId="63" fillId="42" borderId="52" xfId="12" applyFont="1" applyFill="1" applyBorder="1" applyAlignment="1">
      <alignment horizontal="center" vertical="center"/>
    </xf>
    <xf numFmtId="180" fontId="6" fillId="0" borderId="30" xfId="11" applyNumberFormat="1" applyBorder="1" applyAlignment="1">
      <alignment horizontal="right" vertical="center" wrapText="1"/>
    </xf>
    <xf numFmtId="180" fontId="6" fillId="0" borderId="32" xfId="11" applyNumberFormat="1" applyBorder="1" applyAlignment="1">
      <alignment horizontal="right" vertical="center" wrapText="1"/>
    </xf>
    <xf numFmtId="180" fontId="68" fillId="45" borderId="30" xfId="14" applyNumberFormat="1" applyFont="1" applyFill="1" applyBorder="1" applyAlignment="1">
      <alignment horizontal="right" vertical="center" wrapText="1"/>
    </xf>
    <xf numFmtId="180" fontId="68" fillId="45" borderId="32" xfId="14" applyNumberFormat="1" applyFont="1" applyFill="1" applyBorder="1" applyAlignment="1">
      <alignment horizontal="right" vertical="center" wrapText="1"/>
    </xf>
    <xf numFmtId="0" fontId="24" fillId="43" borderId="117" xfId="12" applyFont="1" applyFill="1" applyBorder="1" applyAlignment="1">
      <alignment horizontal="left" vertical="center"/>
    </xf>
    <xf numFmtId="0" fontId="59" fillId="0" borderId="43" xfId="13" applyFont="1" applyBorder="1" applyAlignment="1">
      <alignment horizontal="right" vertical="center" wrapText="1"/>
    </xf>
    <xf numFmtId="0" fontId="59" fillId="0" borderId="44" xfId="13" applyFont="1" applyBorder="1" applyAlignment="1">
      <alignment horizontal="right" vertical="center" wrapText="1"/>
    </xf>
    <xf numFmtId="0" fontId="59" fillId="0" borderId="45" xfId="13" applyFont="1" applyBorder="1" applyAlignment="1">
      <alignment horizontal="right" vertical="center" wrapText="1"/>
    </xf>
    <xf numFmtId="0" fontId="66" fillId="43" borderId="30" xfId="13" applyFont="1" applyFill="1" applyBorder="1" applyAlignment="1">
      <alignment horizontal="center" vertical="center" wrapText="1"/>
    </xf>
    <xf numFmtId="0" fontId="66" fillId="43" borderId="32" xfId="13" applyFont="1" applyFill="1" applyBorder="1" applyAlignment="1">
      <alignment horizontal="center" vertical="center" wrapText="1"/>
    </xf>
    <xf numFmtId="0" fontId="59" fillId="0" borderId="20" xfId="10" applyFont="1" applyBorder="1" applyAlignment="1">
      <alignment vertical="center" wrapText="1"/>
    </xf>
    <xf numFmtId="0" fontId="59" fillId="0" borderId="52" xfId="10" applyFont="1" applyBorder="1" applyAlignment="1">
      <alignment vertical="center" wrapText="1"/>
    </xf>
    <xf numFmtId="0" fontId="24" fillId="43" borderId="41" xfId="12" applyFont="1" applyFill="1" applyBorder="1" applyAlignment="1">
      <alignment horizontal="left" vertical="center"/>
    </xf>
    <xf numFmtId="0" fontId="24" fillId="43" borderId="42" xfId="12" applyFont="1" applyFill="1" applyBorder="1" applyAlignment="1">
      <alignment horizontal="left" vertical="center"/>
    </xf>
    <xf numFmtId="0" fontId="59" fillId="0" borderId="42" xfId="13" applyFont="1" applyBorder="1" applyAlignment="1">
      <alignment vertical="center"/>
    </xf>
    <xf numFmtId="0" fontId="59" fillId="0" borderId="55" xfId="13" applyFont="1" applyBorder="1" applyAlignment="1">
      <alignment vertical="center"/>
    </xf>
    <xf numFmtId="0" fontId="69" fillId="38" borderId="61" xfId="12" applyFont="1" applyFill="1" applyBorder="1" applyAlignment="1">
      <alignment horizontal="center" vertical="center"/>
    </xf>
    <xf numFmtId="0" fontId="69" fillId="38" borderId="84" xfId="12" applyFont="1" applyFill="1" applyBorder="1" applyAlignment="1">
      <alignment horizontal="center" vertical="center"/>
    </xf>
    <xf numFmtId="0" fontId="69" fillId="38" borderId="93" xfId="12" applyFont="1" applyFill="1" applyBorder="1" applyAlignment="1">
      <alignment horizontal="center" vertical="center"/>
    </xf>
    <xf numFmtId="0" fontId="59" fillId="0" borderId="37" xfId="10" applyFont="1" applyBorder="1" applyAlignment="1">
      <alignment horizontal="right" vertical="center"/>
    </xf>
    <xf numFmtId="0" fontId="59" fillId="0" borderId="35" xfId="10" applyFont="1" applyBorder="1" applyAlignment="1">
      <alignment horizontal="right" vertical="center"/>
    </xf>
    <xf numFmtId="0" fontId="59" fillId="0" borderId="36" xfId="10" applyFont="1" applyBorder="1" applyAlignment="1">
      <alignment horizontal="right" vertical="center"/>
    </xf>
    <xf numFmtId="0" fontId="59" fillId="0" borderId="20" xfId="10" applyFont="1" applyBorder="1" applyAlignment="1">
      <alignment vertical="center"/>
    </xf>
    <xf numFmtId="0" fontId="59" fillId="0" borderId="52" xfId="10" applyFont="1" applyBorder="1" applyAlignment="1">
      <alignment vertical="center"/>
    </xf>
    <xf numFmtId="177" fontId="59" fillId="0" borderId="30" xfId="10" applyNumberFormat="1" applyFont="1" applyBorder="1" applyAlignment="1">
      <alignment horizontal="right" vertical="center"/>
    </xf>
    <xf numFmtId="177" fontId="59" fillId="0" borderId="31" xfId="10" applyNumberFormat="1" applyFont="1" applyBorder="1" applyAlignment="1">
      <alignment horizontal="right" vertical="center"/>
    </xf>
    <xf numFmtId="177" fontId="59" fillId="0" borderId="32" xfId="10" applyNumberFormat="1" applyFont="1" applyBorder="1" applyAlignment="1">
      <alignment horizontal="right" vertical="center"/>
    </xf>
    <xf numFmtId="181" fontId="59" fillId="0" borderId="43" xfId="10" applyNumberFormat="1" applyFont="1" applyBorder="1" applyAlignment="1">
      <alignment vertical="center"/>
    </xf>
    <xf numFmtId="181" fontId="59" fillId="0" borderId="44" xfId="10" applyNumberFormat="1" applyFont="1" applyBorder="1" applyAlignment="1">
      <alignment vertical="center"/>
    </xf>
    <xf numFmtId="181" fontId="59" fillId="0" borderId="96" xfId="10" applyNumberFormat="1" applyFont="1" applyBorder="1" applyAlignment="1">
      <alignment vertical="center"/>
    </xf>
    <xf numFmtId="0" fontId="51" fillId="38" borderId="101" xfId="16" applyFont="1" applyFill="1" applyBorder="1" applyAlignment="1">
      <alignment horizontal="center" vertical="center"/>
    </xf>
    <xf numFmtId="0" fontId="51" fillId="38" borderId="102" xfId="16" applyFont="1" applyFill="1" applyBorder="1" applyAlignment="1">
      <alignment horizontal="center" vertical="center"/>
    </xf>
    <xf numFmtId="0" fontId="51" fillId="38" borderId="95" xfId="16" applyFont="1" applyFill="1" applyBorder="1" applyAlignment="1">
      <alignment horizontal="center" vertical="center"/>
    </xf>
    <xf numFmtId="0" fontId="68" fillId="43" borderId="49" xfId="16" applyFont="1" applyFill="1" applyBorder="1" applyAlignment="1">
      <alignment horizontal="left" vertical="center"/>
    </xf>
    <xf numFmtId="0" fontId="68" fillId="43" borderId="50" xfId="16" applyFont="1" applyFill="1" applyBorder="1" applyAlignment="1">
      <alignment horizontal="left" vertical="center"/>
    </xf>
    <xf numFmtId="0" fontId="67" fillId="36" borderId="50" xfId="16" applyFont="1" applyFill="1" applyBorder="1" applyAlignment="1">
      <alignment horizontal="center" vertical="center"/>
    </xf>
    <xf numFmtId="0" fontId="67" fillId="36" borderId="51" xfId="16" applyFont="1" applyFill="1" applyBorder="1" applyAlignment="1">
      <alignment horizontal="center" vertical="center"/>
    </xf>
    <xf numFmtId="0" fontId="67" fillId="0" borderId="24" xfId="16" applyFont="1" applyBorder="1"/>
    <xf numFmtId="0" fontId="67" fillId="0" borderId="20" xfId="16" applyFont="1" applyBorder="1"/>
    <xf numFmtId="0" fontId="67" fillId="0" borderId="52" xfId="16" applyFont="1" applyBorder="1"/>
    <xf numFmtId="0" fontId="67" fillId="0" borderId="41" xfId="16" applyFont="1" applyBorder="1"/>
    <xf numFmtId="0" fontId="67" fillId="0" borderId="42" xfId="16" applyFont="1" applyBorder="1"/>
    <xf numFmtId="0" fontId="67" fillId="0" borderId="55" xfId="16" applyFont="1" applyBorder="1"/>
    <xf numFmtId="0" fontId="67" fillId="36" borderId="30" xfId="16" applyFont="1" applyFill="1" applyBorder="1" applyAlignment="1">
      <alignment horizontal="right" vertical="center"/>
    </xf>
    <xf numFmtId="0" fontId="67" fillId="36" borderId="32" xfId="16" applyFont="1" applyFill="1" applyBorder="1" applyAlignment="1">
      <alignment horizontal="right" vertical="center"/>
    </xf>
    <xf numFmtId="0" fontId="67" fillId="36" borderId="40" xfId="16" applyFont="1" applyFill="1" applyBorder="1" applyAlignment="1">
      <alignment horizontal="right" vertical="center"/>
    </xf>
    <xf numFmtId="0" fontId="67" fillId="36" borderId="53" xfId="16" applyFont="1" applyFill="1" applyBorder="1" applyAlignment="1">
      <alignment horizontal="center"/>
    </xf>
    <xf numFmtId="0" fontId="67" fillId="36" borderId="123" xfId="16" applyFont="1" applyFill="1" applyBorder="1" applyAlignment="1">
      <alignment horizontal="center"/>
    </xf>
    <xf numFmtId="0" fontId="67" fillId="36" borderId="54" xfId="16" applyFont="1" applyFill="1" applyBorder="1" applyAlignment="1">
      <alignment horizontal="center"/>
    </xf>
    <xf numFmtId="0" fontId="11" fillId="43" borderId="39" xfId="17" applyFont="1" applyFill="1" applyBorder="1" applyAlignment="1">
      <alignment vertical="center"/>
    </xf>
    <xf numFmtId="0" fontId="11" fillId="43" borderId="31" xfId="17" applyFont="1" applyFill="1" applyBorder="1" applyAlignment="1">
      <alignment vertical="center"/>
    </xf>
    <xf numFmtId="0" fontId="11" fillId="43" borderId="32" xfId="17" applyFont="1" applyFill="1" applyBorder="1" applyAlignment="1">
      <alignment vertical="center"/>
    </xf>
    <xf numFmtId="0" fontId="1" fillId="36" borderId="20" xfId="17" applyFill="1" applyBorder="1" applyAlignment="1">
      <alignment horizontal="right" vertical="center"/>
    </xf>
    <xf numFmtId="0" fontId="1" fillId="36" borderId="52" xfId="17" applyFill="1" applyBorder="1" applyAlignment="1">
      <alignment horizontal="right" vertical="center"/>
    </xf>
    <xf numFmtId="0" fontId="57" fillId="38" borderId="61" xfId="17" applyFont="1" applyFill="1" applyBorder="1" applyAlignment="1">
      <alignment horizontal="center" vertical="center"/>
    </xf>
    <xf numFmtId="0" fontId="57" fillId="38" borderId="84" xfId="17" applyFont="1" applyFill="1" applyBorder="1" applyAlignment="1">
      <alignment horizontal="center" vertical="center"/>
    </xf>
    <xf numFmtId="0" fontId="57" fillId="38" borderId="62" xfId="17" applyFont="1" applyFill="1" applyBorder="1" applyAlignment="1">
      <alignment horizontal="center" vertical="center"/>
    </xf>
    <xf numFmtId="0" fontId="11" fillId="43" borderId="46" xfId="17" applyFont="1" applyFill="1" applyBorder="1" applyAlignment="1">
      <alignment vertical="center"/>
    </xf>
    <xf numFmtId="0" fontId="11" fillId="43" borderId="29" xfId="17" applyFont="1" applyFill="1" applyBorder="1" applyAlignment="1">
      <alignment vertical="center"/>
    </xf>
    <xf numFmtId="0" fontId="11" fillId="43" borderId="47" xfId="17" applyFont="1" applyFill="1" applyBorder="1" applyAlignment="1">
      <alignment vertical="center"/>
    </xf>
    <xf numFmtId="0" fontId="1" fillId="36" borderId="89" xfId="17" applyFill="1" applyBorder="1" applyAlignment="1">
      <alignment horizontal="right" vertical="center"/>
    </xf>
    <xf numFmtId="0" fontId="1" fillId="36" borderId="91" xfId="17" applyFill="1" applyBorder="1" applyAlignment="1">
      <alignment horizontal="right" vertical="center"/>
    </xf>
    <xf numFmtId="49" fontId="0" fillId="36" borderId="20" xfId="17" applyNumberFormat="1" applyFont="1" applyFill="1" applyBorder="1" applyAlignment="1">
      <alignment horizontal="right" vertical="center"/>
    </xf>
    <xf numFmtId="49" fontId="1" fillId="36" borderId="20" xfId="17" applyNumberFormat="1" applyFill="1" applyBorder="1" applyAlignment="1">
      <alignment horizontal="right" vertical="center"/>
    </xf>
    <xf numFmtId="49" fontId="1" fillId="36" borderId="52" xfId="17" applyNumberFormat="1" applyFill="1" applyBorder="1" applyAlignment="1">
      <alignment horizontal="right" vertical="center"/>
    </xf>
    <xf numFmtId="0" fontId="11" fillId="43" borderId="39" xfId="17" applyFont="1" applyFill="1" applyBorder="1" applyAlignment="1">
      <alignment vertical="center" wrapText="1"/>
    </xf>
    <xf numFmtId="0" fontId="11" fillId="43" borderId="31" xfId="17" applyFont="1" applyFill="1" applyBorder="1" applyAlignment="1">
      <alignment vertical="center" wrapText="1"/>
    </xf>
    <xf numFmtId="0" fontId="11" fillId="43" borderId="32" xfId="17" applyFont="1" applyFill="1" applyBorder="1" applyAlignment="1">
      <alignment vertical="center" wrapText="1"/>
    </xf>
    <xf numFmtId="0" fontId="1" fillId="36" borderId="20" xfId="17" applyFill="1" applyBorder="1" applyAlignment="1">
      <alignment horizontal="right" vertical="center" wrapText="1"/>
    </xf>
    <xf numFmtId="0" fontId="1" fillId="36" borderId="52" xfId="17" applyFill="1" applyBorder="1" applyAlignment="1">
      <alignment horizontal="right" vertical="center" wrapText="1"/>
    </xf>
    <xf numFmtId="5" fontId="67" fillId="36" borderId="20" xfId="17" applyNumberFormat="1" applyFont="1" applyFill="1" applyBorder="1" applyAlignment="1">
      <alignment horizontal="right" vertical="center"/>
    </xf>
    <xf numFmtId="5" fontId="67" fillId="36" borderId="52" xfId="17" applyNumberFormat="1" applyFont="1" applyFill="1" applyBorder="1" applyAlignment="1">
      <alignment horizontal="right" vertical="center"/>
    </xf>
    <xf numFmtId="0" fontId="11" fillId="43" borderId="24" xfId="17" applyFont="1" applyFill="1" applyBorder="1"/>
    <xf numFmtId="0" fontId="11" fillId="43" borderId="20" xfId="17" applyFont="1" applyFill="1" applyBorder="1"/>
    <xf numFmtId="14" fontId="1" fillId="36" borderId="20" xfId="17" applyNumberFormat="1" applyFill="1" applyBorder="1" applyAlignment="1">
      <alignment horizontal="right" vertical="center"/>
    </xf>
    <xf numFmtId="14" fontId="1" fillId="36" borderId="52" xfId="17" applyNumberFormat="1" applyFill="1" applyBorder="1" applyAlignment="1">
      <alignment horizontal="right" vertical="center"/>
    </xf>
    <xf numFmtId="0" fontId="1" fillId="36" borderId="71" xfId="17" applyFill="1" applyBorder="1" applyAlignment="1">
      <alignment horizontal="right" vertical="center"/>
    </xf>
    <xf numFmtId="0" fontId="1" fillId="36" borderId="97" xfId="17" applyFill="1" applyBorder="1" applyAlignment="1">
      <alignment horizontal="right" vertical="center"/>
    </xf>
    <xf numFmtId="0" fontId="11" fillId="43" borderId="117" xfId="17" applyFont="1" applyFill="1" applyBorder="1" applyAlignment="1">
      <alignment horizontal="left" vertical="center"/>
    </xf>
    <xf numFmtId="0" fontId="11" fillId="43" borderId="44" xfId="17" applyFont="1" applyFill="1" applyBorder="1" applyAlignment="1">
      <alignment horizontal="left" vertical="center"/>
    </xf>
    <xf numFmtId="0" fontId="11" fillId="43" borderId="96" xfId="17" applyFont="1" applyFill="1" applyBorder="1" applyAlignment="1">
      <alignment horizontal="left" vertical="center"/>
    </xf>
    <xf numFmtId="22" fontId="1" fillId="36" borderId="43" xfId="17" applyNumberFormat="1" applyFill="1" applyBorder="1" applyAlignment="1">
      <alignment horizontal="right" vertical="center"/>
    </xf>
    <xf numFmtId="22" fontId="1" fillId="36" borderId="44" xfId="17" applyNumberFormat="1" applyFill="1" applyBorder="1" applyAlignment="1">
      <alignment horizontal="right" vertical="center"/>
    </xf>
    <xf numFmtId="22" fontId="1" fillId="36" borderId="45" xfId="17" applyNumberFormat="1" applyFill="1" applyBorder="1" applyAlignment="1">
      <alignment horizontal="right" vertical="center"/>
    </xf>
    <xf numFmtId="0" fontId="57" fillId="38" borderId="101" xfId="17" applyFont="1" applyFill="1" applyBorder="1" applyAlignment="1">
      <alignment horizontal="center" vertical="center"/>
    </xf>
    <xf numFmtId="0" fontId="57" fillId="38" borderId="102" xfId="17" applyFont="1" applyFill="1" applyBorder="1" applyAlignment="1">
      <alignment horizontal="center" vertical="center"/>
    </xf>
    <xf numFmtId="0" fontId="57" fillId="38" borderId="95" xfId="17" applyFont="1" applyFill="1" applyBorder="1" applyAlignment="1">
      <alignment horizontal="center" vertical="center"/>
    </xf>
    <xf numFmtId="0" fontId="72" fillId="36" borderId="42" xfId="17" applyFont="1" applyFill="1" applyBorder="1" applyAlignment="1">
      <alignment horizontal="center" vertical="center" wrapText="1"/>
    </xf>
    <xf numFmtId="0" fontId="72" fillId="36" borderId="55" xfId="17" applyFont="1" applyFill="1" applyBorder="1" applyAlignment="1">
      <alignment horizontal="center" vertical="center" wrapText="1"/>
    </xf>
    <xf numFmtId="0" fontId="11" fillId="43" borderId="41" xfId="17" applyFont="1" applyFill="1" applyBorder="1"/>
    <xf numFmtId="0" fontId="11" fillId="43" borderId="42" xfId="17" applyFont="1" applyFill="1" applyBorder="1"/>
    <xf numFmtId="0" fontId="57" fillId="38" borderId="124" xfId="17" applyFont="1" applyFill="1" applyBorder="1" applyAlignment="1">
      <alignment horizontal="center" vertical="center" wrapText="1"/>
    </xf>
    <xf numFmtId="0" fontId="57" fillId="38" borderId="112" xfId="17" applyFont="1" applyFill="1" applyBorder="1" applyAlignment="1">
      <alignment horizontal="center" vertical="center" wrapText="1"/>
    </xf>
    <xf numFmtId="0" fontId="57" fillId="38" borderId="60" xfId="17" applyFont="1" applyFill="1" applyBorder="1" applyAlignment="1">
      <alignment horizontal="center" vertical="center" wrapText="1"/>
    </xf>
    <xf numFmtId="0" fontId="11" fillId="43" borderId="50" xfId="17" applyFont="1" applyFill="1" applyBorder="1" applyAlignment="1">
      <alignment horizontal="center" vertical="center" wrapText="1"/>
    </xf>
    <xf numFmtId="0" fontId="11" fillId="43" borderId="51" xfId="17" applyFont="1" applyFill="1" applyBorder="1" applyAlignment="1">
      <alignment horizontal="center" vertical="center" wrapText="1"/>
    </xf>
    <xf numFmtId="0" fontId="72" fillId="36" borderId="20" xfId="17" applyFont="1" applyFill="1" applyBorder="1" applyAlignment="1">
      <alignment horizontal="center" vertical="center" wrapText="1"/>
    </xf>
    <xf numFmtId="0" fontId="72" fillId="36" borderId="52" xfId="17" applyFont="1" applyFill="1" applyBorder="1" applyAlignment="1">
      <alignment horizontal="center" vertical="center" wrapText="1"/>
    </xf>
    <xf numFmtId="0" fontId="68" fillId="43" borderId="24" xfId="18" applyFont="1" applyFill="1" applyBorder="1" applyAlignment="1">
      <alignment vertical="center" wrapText="1"/>
    </xf>
    <xf numFmtId="0" fontId="68" fillId="43" borderId="20" xfId="18" applyFont="1" applyFill="1" applyBorder="1" applyAlignment="1">
      <alignment vertical="center" wrapText="1"/>
    </xf>
    <xf numFmtId="0" fontId="67" fillId="36" borderId="20" xfId="18" applyFont="1" applyFill="1" applyBorder="1" applyAlignment="1">
      <alignment horizontal="right" vertical="center" wrapText="1"/>
    </xf>
    <xf numFmtId="0" fontId="67" fillId="36" borderId="52" xfId="18" applyFont="1" applyFill="1" applyBorder="1" applyAlignment="1">
      <alignment horizontal="right" vertical="center" wrapText="1"/>
    </xf>
    <xf numFmtId="0" fontId="51" fillId="38" borderId="101" xfId="18" applyFont="1" applyFill="1" applyBorder="1" applyAlignment="1">
      <alignment horizontal="center" vertical="center"/>
    </xf>
    <xf numFmtId="0" fontId="51" fillId="38" borderId="102" xfId="18" applyFont="1" applyFill="1" applyBorder="1" applyAlignment="1">
      <alignment horizontal="center" vertical="center"/>
    </xf>
    <xf numFmtId="0" fontId="51" fillId="38" borderId="95" xfId="18" applyFont="1" applyFill="1" applyBorder="1" applyAlignment="1">
      <alignment horizontal="center" vertical="center"/>
    </xf>
    <xf numFmtId="0" fontId="68" fillId="43" borderId="54" xfId="18" applyFont="1" applyFill="1" applyBorder="1" applyAlignment="1">
      <alignment vertical="center"/>
    </xf>
    <xf numFmtId="0" fontId="68" fillId="43" borderId="89" xfId="18" applyFont="1" applyFill="1" applyBorder="1" applyAlignment="1">
      <alignment vertical="center"/>
    </xf>
    <xf numFmtId="0" fontId="67" fillId="36" borderId="89" xfId="18" applyFont="1" applyFill="1" applyBorder="1" applyAlignment="1">
      <alignment horizontal="right" vertical="center"/>
    </xf>
    <xf numFmtId="0" fontId="67" fillId="36" borderId="91" xfId="18" applyFont="1" applyFill="1" applyBorder="1" applyAlignment="1">
      <alignment horizontal="right" vertical="center"/>
    </xf>
    <xf numFmtId="0" fontId="68" fillId="43" borderId="24" xfId="18" applyFont="1" applyFill="1" applyBorder="1" applyAlignment="1">
      <alignment vertical="center"/>
    </xf>
    <xf numFmtId="0" fontId="68" fillId="43" borderId="20" xfId="18" applyFont="1" applyFill="1" applyBorder="1" applyAlignment="1">
      <alignment vertical="center"/>
    </xf>
    <xf numFmtId="0" fontId="67" fillId="36" borderId="20" xfId="18" applyFont="1" applyFill="1" applyBorder="1" applyAlignment="1">
      <alignment horizontal="right" vertical="center"/>
    </xf>
    <xf numFmtId="0" fontId="67" fillId="36" borderId="52" xfId="18" applyFont="1" applyFill="1" applyBorder="1" applyAlignment="1">
      <alignment horizontal="right" vertical="center"/>
    </xf>
    <xf numFmtId="14" fontId="67" fillId="36" borderId="20" xfId="18" applyNumberFormat="1" applyFont="1" applyFill="1" applyBorder="1" applyAlignment="1">
      <alignment horizontal="right" vertical="center"/>
    </xf>
    <xf numFmtId="22" fontId="67" fillId="36" borderId="20" xfId="18" applyNumberFormat="1" applyFont="1" applyFill="1" applyBorder="1" applyAlignment="1">
      <alignment horizontal="right" vertical="center"/>
    </xf>
    <xf numFmtId="17" fontId="6" fillId="0" borderId="39" xfId="19" applyNumberFormat="1" applyBorder="1"/>
    <xf numFmtId="17" fontId="6" fillId="0" borderId="32" xfId="19" applyNumberFormat="1" applyBorder="1"/>
    <xf numFmtId="0" fontId="11" fillId="43" borderId="54" xfId="19" applyFont="1" applyFill="1" applyBorder="1" applyAlignment="1">
      <alignment horizontal="center" vertical="center"/>
    </xf>
    <xf numFmtId="0" fontId="11" fillId="43" borderId="89" xfId="19" applyFont="1" applyFill="1" applyBorder="1" applyAlignment="1">
      <alignment horizontal="center" vertical="center"/>
    </xf>
    <xf numFmtId="0" fontId="11" fillId="43" borderId="24" xfId="19" applyFont="1" applyFill="1" applyBorder="1" applyAlignment="1">
      <alignment horizontal="center" vertical="center"/>
    </xf>
    <xf numFmtId="0" fontId="11" fillId="43" borderId="20" xfId="19" applyFont="1" applyFill="1" applyBorder="1" applyAlignment="1">
      <alignment horizontal="center" vertical="center"/>
    </xf>
    <xf numFmtId="0" fontId="1" fillId="0" borderId="20" xfId="19" applyFont="1" applyBorder="1" applyAlignment="1">
      <alignment horizontal="center" vertical="center"/>
    </xf>
    <xf numFmtId="0" fontId="24" fillId="43" borderId="24" xfId="19" applyFont="1" applyFill="1" applyBorder="1" applyAlignment="1">
      <alignment horizontal="center" vertical="center"/>
    </xf>
    <xf numFmtId="0" fontId="24" fillId="43" borderId="20" xfId="19" applyFont="1" applyFill="1" applyBorder="1" applyAlignment="1">
      <alignment horizontal="center" vertical="center"/>
    </xf>
    <xf numFmtId="0" fontId="24" fillId="43" borderId="20" xfId="19" applyFont="1" applyFill="1" applyBorder="1" applyAlignment="1">
      <alignment horizontal="center" vertical="center" wrapText="1"/>
    </xf>
    <xf numFmtId="0" fontId="24" fillId="43" borderId="52" xfId="19" applyFont="1" applyFill="1" applyBorder="1" applyAlignment="1">
      <alignment horizontal="center" vertical="center"/>
    </xf>
    <xf numFmtId="0" fontId="24" fillId="43" borderId="39" xfId="19" applyFont="1" applyFill="1" applyBorder="1"/>
    <xf numFmtId="0" fontId="24" fillId="43" borderId="32" xfId="19" applyFont="1" applyFill="1" applyBorder="1"/>
    <xf numFmtId="0" fontId="67" fillId="36" borderId="20" xfId="16" applyFont="1" applyFill="1" applyBorder="1" applyAlignment="1">
      <alignment horizontal="center" vertical="top"/>
    </xf>
    <xf numFmtId="49" fontId="67" fillId="36" borderId="20" xfId="16" applyNumberFormat="1" applyFont="1" applyFill="1" applyBorder="1" applyAlignment="1">
      <alignment horizontal="center" vertical="top"/>
    </xf>
    <xf numFmtId="49" fontId="67" fillId="36" borderId="52" xfId="16" applyNumberFormat="1" applyFont="1" applyFill="1" applyBorder="1" applyAlignment="1">
      <alignment horizontal="center" vertical="top"/>
    </xf>
    <xf numFmtId="0" fontId="68" fillId="43" borderId="54" xfId="16" applyFont="1" applyFill="1" applyBorder="1" applyAlignment="1">
      <alignment horizontal="left" vertical="center"/>
    </xf>
    <xf numFmtId="0" fontId="68" fillId="43" borderId="89" xfId="16" applyFont="1" applyFill="1" applyBorder="1" applyAlignment="1">
      <alignment horizontal="left" vertical="center"/>
    </xf>
    <xf numFmtId="0" fontId="67" fillId="36" borderId="89" xfId="16" applyFont="1" applyFill="1" applyBorder="1" applyAlignment="1">
      <alignment horizontal="center" vertical="center"/>
    </xf>
    <xf numFmtId="0" fontId="67" fillId="36" borderId="91" xfId="16" applyFont="1" applyFill="1" applyBorder="1" applyAlignment="1">
      <alignment horizontal="center" vertical="center"/>
    </xf>
    <xf numFmtId="0" fontId="64" fillId="46" borderId="20" xfId="16" applyFont="1" applyFill="1" applyBorder="1" applyAlignment="1">
      <alignment horizontal="center" vertical="center"/>
    </xf>
    <xf numFmtId="0" fontId="64" fillId="46" borderId="52" xfId="16" applyFont="1" applyFill="1" applyBorder="1" applyAlignment="1">
      <alignment horizontal="center" vertical="center"/>
    </xf>
    <xf numFmtId="0" fontId="67" fillId="36" borderId="20" xfId="16" applyFont="1" applyFill="1" applyBorder="1" applyAlignment="1">
      <alignment horizontal="right" vertical="center"/>
    </xf>
    <xf numFmtId="0" fontId="67" fillId="36" borderId="52" xfId="16" applyFont="1" applyFill="1" applyBorder="1" applyAlignment="1">
      <alignment horizontal="right" vertical="center"/>
    </xf>
    <xf numFmtId="0" fontId="67" fillId="36" borderId="20" xfId="16" applyFont="1" applyFill="1" applyBorder="1" applyAlignment="1">
      <alignment horizontal="right" vertical="center" wrapText="1"/>
    </xf>
    <xf numFmtId="0" fontId="67" fillId="36" borderId="52" xfId="16" applyFont="1" applyFill="1" applyBorder="1" applyAlignment="1">
      <alignment horizontal="right" vertical="center" wrapText="1"/>
    </xf>
    <xf numFmtId="14" fontId="67" fillId="36" borderId="20" xfId="16" applyNumberFormat="1" applyFont="1" applyFill="1" applyBorder="1" applyAlignment="1">
      <alignment horizontal="right" vertical="center"/>
    </xf>
    <xf numFmtId="14" fontId="67" fillId="36" borderId="52" xfId="16" applyNumberFormat="1" applyFont="1" applyFill="1" applyBorder="1" applyAlignment="1">
      <alignment horizontal="right" vertical="center"/>
    </xf>
    <xf numFmtId="22" fontId="67" fillId="36" borderId="20" xfId="16" applyNumberFormat="1" applyFont="1" applyFill="1" applyBorder="1" applyAlignment="1">
      <alignment horizontal="right" vertical="center"/>
    </xf>
    <xf numFmtId="22" fontId="67" fillId="36" borderId="52" xfId="16" applyNumberFormat="1" applyFont="1" applyFill="1" applyBorder="1" applyAlignment="1">
      <alignment horizontal="right" vertical="center"/>
    </xf>
    <xf numFmtId="15" fontId="67" fillId="36" borderId="20" xfId="16" applyNumberFormat="1" applyFont="1" applyFill="1" applyBorder="1" applyAlignment="1">
      <alignment horizontal="right" vertical="center"/>
    </xf>
    <xf numFmtId="15" fontId="67" fillId="36" borderId="52" xfId="16" applyNumberFormat="1" applyFont="1" applyFill="1" applyBorder="1" applyAlignment="1">
      <alignment horizontal="right" vertical="center"/>
    </xf>
    <xf numFmtId="168" fontId="23" fillId="15" borderId="56" xfId="7" applyFont="1" applyFill="1" applyBorder="1" applyAlignment="1" applyProtection="1">
      <alignment horizontal="center" vertical="center"/>
    </xf>
    <xf numFmtId="0" fontId="20" fillId="17" borderId="56" xfId="4" applyFont="1" applyFill="1" applyBorder="1" applyAlignment="1" applyProtection="1">
      <alignment horizontal="center" vertical="center"/>
      <protection locked="0"/>
    </xf>
    <xf numFmtId="0" fontId="20" fillId="17" borderId="56" xfId="4" applyFont="1" applyFill="1" applyBorder="1" applyAlignment="1" applyProtection="1">
      <alignment horizontal="center" vertical="center"/>
    </xf>
    <xf numFmtId="2" fontId="23" fillId="15" borderId="56" xfId="6" applyNumberFormat="1" applyFont="1" applyFill="1" applyBorder="1" applyAlignment="1" applyProtection="1">
      <alignment horizontal="left"/>
    </xf>
    <xf numFmtId="2" fontId="23" fillId="15" borderId="56" xfId="6" applyNumberFormat="1" applyFont="1" applyFill="1" applyBorder="1" applyAlignment="1" applyProtection="1">
      <alignment horizontal="center"/>
      <protection locked="0"/>
    </xf>
    <xf numFmtId="2" fontId="24" fillId="15" borderId="56" xfId="6" applyNumberFormat="1" applyFont="1" applyFill="1" applyBorder="1" applyAlignment="1" applyProtection="1">
      <alignment horizontal="center"/>
      <protection locked="0"/>
    </xf>
    <xf numFmtId="0" fontId="3" fillId="3" borderId="2" xfId="0" applyFont="1" applyFill="1" applyBorder="1" applyAlignment="1" applyProtection="1">
      <alignment horizontal="left" wrapText="1"/>
    </xf>
    <xf numFmtId="0" fontId="3" fillId="3" borderId="3" xfId="0" applyFont="1" applyFill="1" applyBorder="1" applyAlignment="1" applyProtection="1">
      <alignment horizontal="left" wrapText="1"/>
    </xf>
    <xf numFmtId="0" fontId="3" fillId="6" borderId="7" xfId="0" applyFont="1" applyFill="1" applyBorder="1" applyAlignment="1" applyProtection="1">
      <alignment horizontal="center"/>
    </xf>
    <xf numFmtId="0" fontId="3" fillId="6" borderId="8" xfId="0" applyFont="1" applyFill="1" applyBorder="1" applyAlignment="1" applyProtection="1">
      <alignment horizontal="center"/>
    </xf>
    <xf numFmtId="0" fontId="3" fillId="6" borderId="9" xfId="0" applyFont="1" applyFill="1" applyBorder="1" applyAlignment="1" applyProtection="1">
      <alignment horizontal="center"/>
    </xf>
    <xf numFmtId="0" fontId="7" fillId="4" borderId="18" xfId="0" applyFont="1" applyFill="1" applyBorder="1" applyAlignment="1" applyProtection="1">
      <alignment horizontal="center" wrapText="1"/>
    </xf>
    <xf numFmtId="0" fontId="7" fillId="4" borderId="28" xfId="0" applyFont="1" applyFill="1" applyBorder="1" applyAlignment="1" applyProtection="1">
      <alignment horizontal="center" wrapText="1"/>
    </xf>
    <xf numFmtId="0" fontId="2" fillId="2" borderId="1" xfId="0" applyFont="1" applyFill="1" applyBorder="1" applyAlignment="1" applyProtection="1">
      <alignment horizontal="left"/>
    </xf>
    <xf numFmtId="0" fontId="2" fillId="2" borderId="0" xfId="0" applyFont="1" applyFill="1" applyBorder="1" applyAlignment="1" applyProtection="1">
      <alignment horizontal="left"/>
    </xf>
    <xf numFmtId="0" fontId="3" fillId="3" borderId="2" xfId="0" applyFont="1" applyFill="1" applyBorder="1" applyAlignment="1" applyProtection="1">
      <alignment horizontal="left"/>
    </xf>
    <xf numFmtId="0" fontId="3" fillId="3" borderId="3" xfId="0" applyFont="1" applyFill="1" applyBorder="1" applyAlignment="1" applyProtection="1">
      <alignment horizontal="left"/>
    </xf>
    <xf numFmtId="0" fontId="18" fillId="7" borderId="5" xfId="0" applyFont="1" applyFill="1" applyBorder="1" applyAlignment="1" applyProtection="1">
      <alignment horizontal="center"/>
      <protection locked="0"/>
    </xf>
    <xf numFmtId="0" fontId="18" fillId="7" borderId="19" xfId="0" applyFont="1" applyFill="1" applyBorder="1" applyAlignment="1" applyProtection="1">
      <alignment horizontal="center"/>
      <protection locked="0"/>
    </xf>
    <xf numFmtId="0" fontId="3" fillId="29" borderId="33" xfId="0" applyFont="1" applyFill="1" applyBorder="1" applyAlignment="1">
      <alignment horizontal="center" vertical="top"/>
    </xf>
    <xf numFmtId="0" fontId="3" fillId="29" borderId="29" xfId="0" applyFont="1" applyFill="1" applyBorder="1" applyAlignment="1">
      <alignment horizontal="center" vertical="top"/>
    </xf>
    <xf numFmtId="0" fontId="10" fillId="0" borderId="72" xfId="0" applyFont="1" applyBorder="1" applyAlignment="1">
      <alignment horizontal="center"/>
    </xf>
    <xf numFmtId="0" fontId="10" fillId="0" borderId="73" xfId="0" applyFont="1" applyBorder="1" applyAlignment="1">
      <alignment horizontal="center"/>
    </xf>
    <xf numFmtId="0" fontId="10" fillId="0" borderId="74" xfId="0" applyFont="1" applyBorder="1" applyAlignment="1">
      <alignment horizontal="center"/>
    </xf>
    <xf numFmtId="0" fontId="10" fillId="0" borderId="0" xfId="0" applyFont="1" applyBorder="1" applyAlignment="1">
      <alignment horizontal="center"/>
    </xf>
    <xf numFmtId="0" fontId="34" fillId="29" borderId="20" xfId="0" applyFont="1" applyFill="1" applyBorder="1" applyAlignment="1">
      <alignment horizontal="left" vertical="top" wrapText="1"/>
    </xf>
    <xf numFmtId="0" fontId="3" fillId="29" borderId="20" xfId="0" applyFont="1" applyFill="1" applyBorder="1" applyAlignment="1">
      <alignment horizontal="left" vertical="top" wrapText="1"/>
    </xf>
    <xf numFmtId="0" fontId="35" fillId="0" borderId="20" xfId="0" applyFont="1" applyFill="1" applyBorder="1" applyAlignment="1">
      <alignment horizontal="left" vertical="top" wrapText="1"/>
    </xf>
    <xf numFmtId="10" fontId="5" fillId="0" borderId="56" xfId="1" applyNumberFormat="1" applyFont="1" applyFill="1" applyBorder="1" applyAlignment="1" applyProtection="1">
      <alignment horizontal="left" vertical="center"/>
    </xf>
    <xf numFmtId="2" fontId="12" fillId="17" borderId="56" xfId="4" applyNumberFormat="1" applyFont="1" applyFill="1" applyBorder="1" applyAlignment="1" applyProtection="1">
      <alignment horizontal="center" vertical="center"/>
    </xf>
    <xf numFmtId="167" fontId="12" fillId="20" borderId="66" xfId="1" applyNumberFormat="1" applyFont="1" applyFill="1" applyBorder="1" applyAlignment="1" applyProtection="1">
      <alignment horizontal="center" vertical="top"/>
    </xf>
    <xf numFmtId="167" fontId="12" fillId="20" borderId="67" xfId="1" applyNumberFormat="1" applyFont="1" applyFill="1" applyBorder="1" applyAlignment="1" applyProtection="1">
      <alignment horizontal="center" vertical="top"/>
    </xf>
    <xf numFmtId="167" fontId="5" fillId="15" borderId="56" xfId="1" applyNumberFormat="1" applyFont="1" applyFill="1" applyBorder="1" applyAlignment="1" applyProtection="1">
      <alignment horizontal="left" vertical="top"/>
    </xf>
    <xf numFmtId="167" fontId="5" fillId="0" borderId="56" xfId="1" applyNumberFormat="1" applyFont="1" applyFill="1" applyBorder="1" applyAlignment="1" applyProtection="1">
      <alignment horizontal="left" vertical="center"/>
    </xf>
    <xf numFmtId="3" fontId="5" fillId="0" borderId="56" xfId="1" applyNumberFormat="1" applyFont="1" applyFill="1" applyBorder="1" applyAlignment="1" applyProtection="1">
      <alignment horizontal="left" vertical="center"/>
    </xf>
    <xf numFmtId="167" fontId="12" fillId="17" borderId="56" xfId="1" applyNumberFormat="1" applyFont="1" applyFill="1" applyBorder="1" applyAlignment="1" applyProtection="1">
      <alignment horizontal="left" vertical="top"/>
    </xf>
    <xf numFmtId="167" fontId="5" fillId="0" borderId="56" xfId="1" applyNumberFormat="1" applyFont="1" applyFill="1" applyBorder="1" applyAlignment="1" applyProtection="1">
      <alignment horizontal="left" vertical="top"/>
    </xf>
    <xf numFmtId="0" fontId="53" fillId="38" borderId="101" xfId="10" applyFont="1" applyFill="1" applyBorder="1" applyAlignment="1">
      <alignment horizontal="center" vertical="center"/>
    </xf>
    <xf numFmtId="0" fontId="53" fillId="38" borderId="102" xfId="10" applyFont="1" applyFill="1" applyBorder="1" applyAlignment="1">
      <alignment horizontal="center" vertical="center"/>
    </xf>
    <xf numFmtId="0" fontId="53" fillId="38" borderId="95" xfId="10" applyFont="1" applyFill="1" applyBorder="1" applyAlignment="1">
      <alignment horizontal="center" vertical="center"/>
    </xf>
    <xf numFmtId="0" fontId="54" fillId="42" borderId="54" xfId="10" applyFont="1" applyFill="1" applyBorder="1" applyAlignment="1">
      <alignment vertical="center"/>
    </xf>
    <xf numFmtId="0" fontId="54" fillId="42" borderId="89" xfId="10" applyFont="1" applyFill="1" applyBorder="1" applyAlignment="1">
      <alignment vertical="center"/>
    </xf>
    <xf numFmtId="0" fontId="54" fillId="42" borderId="89" xfId="10" applyFont="1" applyFill="1" applyBorder="1" applyAlignment="1">
      <alignment horizontal="center" vertical="center"/>
    </xf>
    <xf numFmtId="0" fontId="54" fillId="42" borderId="91" xfId="10" applyFont="1" applyFill="1" applyBorder="1" applyAlignment="1">
      <alignment horizontal="center" vertical="center"/>
    </xf>
    <xf numFmtId="0" fontId="9" fillId="36" borderId="20" xfId="10" applyFont="1" applyFill="1" applyBorder="1" applyAlignment="1">
      <alignment horizontal="right" vertical="center"/>
    </xf>
    <xf numFmtId="0" fontId="9" fillId="36" borderId="52" xfId="10" applyFont="1" applyFill="1" applyBorder="1" applyAlignment="1">
      <alignment horizontal="right" vertical="center"/>
    </xf>
    <xf numFmtId="0" fontId="55" fillId="43" borderId="24" xfId="10" applyFont="1" applyFill="1" applyBorder="1" applyAlignment="1">
      <alignment vertical="center"/>
    </xf>
    <xf numFmtId="0" fontId="55" fillId="43" borderId="20" xfId="10" applyFont="1" applyFill="1" applyBorder="1" applyAlignment="1">
      <alignment vertical="center"/>
    </xf>
    <xf numFmtId="176" fontId="9" fillId="36" borderId="20" xfId="10" applyNumberFormat="1" applyFont="1" applyFill="1" applyBorder="1" applyAlignment="1">
      <alignment horizontal="right" vertical="center"/>
    </xf>
    <xf numFmtId="176" fontId="9" fillId="36" borderId="52" xfId="10" applyNumberFormat="1" applyFont="1" applyFill="1" applyBorder="1" applyAlignment="1">
      <alignment horizontal="right" vertical="center"/>
    </xf>
    <xf numFmtId="0" fontId="56" fillId="36" borderId="20" xfId="10" applyFont="1" applyFill="1" applyBorder="1" applyAlignment="1">
      <alignment horizontal="right" vertical="center"/>
    </xf>
    <xf numFmtId="0" fontId="56" fillId="36" borderId="52" xfId="10" applyFont="1" applyFill="1" applyBorder="1" applyAlignment="1">
      <alignment horizontal="right" vertical="center"/>
    </xf>
    <xf numFmtId="3" fontId="9" fillId="36" borderId="20" xfId="10" applyNumberFormat="1" applyFont="1" applyFill="1" applyBorder="1" applyAlignment="1">
      <alignment horizontal="right" vertical="center"/>
    </xf>
    <xf numFmtId="3" fontId="9" fillId="36" borderId="52" xfId="10" applyNumberFormat="1" applyFont="1" applyFill="1" applyBorder="1" applyAlignment="1">
      <alignment horizontal="right" vertical="center"/>
    </xf>
    <xf numFmtId="9" fontId="9" fillId="12" borderId="20" xfId="11" applyFont="1" applyFill="1" applyBorder="1" applyAlignment="1">
      <alignment horizontal="right" vertical="center"/>
    </xf>
    <xf numFmtId="9" fontId="9" fillId="12" borderId="52" xfId="11" applyFont="1" applyFill="1" applyBorder="1" applyAlignment="1">
      <alignment horizontal="right" vertical="center"/>
    </xf>
    <xf numFmtId="0" fontId="9" fillId="36" borderId="42" xfId="10" applyFont="1" applyFill="1" applyBorder="1" applyAlignment="1">
      <alignment horizontal="right" vertical="center"/>
    </xf>
    <xf numFmtId="0" fontId="9" fillId="36" borderId="55" xfId="10" applyFont="1" applyFill="1" applyBorder="1" applyAlignment="1">
      <alignment horizontal="right" vertical="center"/>
    </xf>
    <xf numFmtId="49" fontId="9" fillId="36" borderId="20" xfId="10" applyNumberFormat="1" applyFont="1" applyFill="1" applyBorder="1" applyAlignment="1">
      <alignment horizontal="right" vertical="center"/>
    </xf>
    <xf numFmtId="49" fontId="9" fillId="36" borderId="52" xfId="10" applyNumberFormat="1" applyFont="1" applyFill="1" applyBorder="1" applyAlignment="1">
      <alignment horizontal="right" vertical="center"/>
    </xf>
    <xf numFmtId="0" fontId="11" fillId="40" borderId="89" xfId="10" applyFont="1" applyFill="1" applyBorder="1" applyAlignment="1">
      <alignment horizontal="center" vertical="center"/>
    </xf>
    <xf numFmtId="0" fontId="11" fillId="40" borderId="71" xfId="10" applyFont="1" applyFill="1" applyBorder="1" applyAlignment="1">
      <alignment horizontal="center" vertical="center"/>
    </xf>
    <xf numFmtId="0" fontId="11" fillId="40" borderId="89" xfId="10" applyFont="1" applyFill="1" applyBorder="1" applyAlignment="1">
      <alignment horizontal="center" vertical="center" wrapText="1"/>
    </xf>
    <xf numFmtId="0" fontId="11" fillId="40" borderId="71" xfId="10" applyFont="1" applyFill="1" applyBorder="1" applyAlignment="1">
      <alignment horizontal="center" vertical="center" wrapText="1"/>
    </xf>
    <xf numFmtId="0" fontId="11" fillId="40" borderId="74" xfId="10" applyFont="1" applyFill="1" applyBorder="1" applyAlignment="1">
      <alignment horizontal="center" vertical="center" wrapText="1"/>
    </xf>
    <xf numFmtId="0" fontId="11" fillId="40" borderId="98" xfId="10" applyFont="1" applyFill="1" applyBorder="1" applyAlignment="1">
      <alignment horizontal="center" vertical="center" wrapText="1"/>
    </xf>
    <xf numFmtId="0" fontId="11" fillId="40" borderId="91" xfId="10" applyFont="1" applyFill="1" applyBorder="1" applyAlignment="1">
      <alignment horizontal="center" vertical="center" wrapText="1"/>
    </xf>
    <xf numFmtId="0" fontId="11" fillId="40" borderId="97" xfId="10" applyFont="1" applyFill="1" applyBorder="1" applyAlignment="1">
      <alignment horizontal="center" vertical="center" wrapText="1"/>
    </xf>
    <xf numFmtId="17" fontId="11" fillId="40" borderId="47" xfId="10" applyNumberFormat="1" applyFont="1" applyFill="1" applyBorder="1" applyAlignment="1">
      <alignment horizontal="center" vertical="center"/>
    </xf>
    <xf numFmtId="17" fontId="11" fillId="40" borderId="89" xfId="10" applyNumberFormat="1" applyFont="1" applyFill="1" applyBorder="1" applyAlignment="1">
      <alignment horizontal="center" vertical="center"/>
    </xf>
    <xf numFmtId="17" fontId="11" fillId="40" borderId="91" xfId="10" applyNumberFormat="1" applyFont="1" applyFill="1" applyBorder="1" applyAlignment="1">
      <alignment horizontal="center" vertical="center"/>
    </xf>
    <xf numFmtId="173" fontId="11" fillId="40" borderId="47" xfId="10" applyNumberFormat="1" applyFont="1" applyFill="1" applyBorder="1" applyAlignment="1">
      <alignment horizontal="center" vertical="center"/>
    </xf>
    <xf numFmtId="173" fontId="11" fillId="40" borderId="89" xfId="10" applyNumberFormat="1" applyFont="1" applyFill="1" applyBorder="1" applyAlignment="1">
      <alignment horizontal="center" vertical="center"/>
    </xf>
    <xf numFmtId="173" fontId="11" fillId="40" borderId="91" xfId="10" applyNumberFormat="1" applyFont="1" applyFill="1" applyBorder="1" applyAlignment="1">
      <alignment horizontal="center" vertical="center"/>
    </xf>
    <xf numFmtId="0" fontId="11" fillId="40" borderId="54" xfId="10" applyFont="1" applyFill="1" applyBorder="1" applyAlignment="1">
      <alignment horizontal="center" vertical="center" wrapText="1"/>
    </xf>
    <xf numFmtId="0" fontId="11" fillId="40" borderId="53" xfId="10" applyFont="1" applyFill="1" applyBorder="1" applyAlignment="1">
      <alignment horizontal="center" vertical="center" wrapText="1"/>
    </xf>
    <xf numFmtId="0" fontId="11" fillId="40" borderId="106" xfId="10" applyFont="1" applyFill="1" applyBorder="1" applyAlignment="1">
      <alignment horizontal="center" vertical="center"/>
    </xf>
    <xf numFmtId="0" fontId="11" fillId="40" borderId="70" xfId="10" applyFont="1" applyFill="1" applyBorder="1" applyAlignment="1">
      <alignment horizontal="center" vertical="center"/>
    </xf>
    <xf numFmtId="0" fontId="11" fillId="40" borderId="106" xfId="10" applyFont="1" applyFill="1" applyBorder="1" applyAlignment="1">
      <alignment horizontal="center" vertical="center" wrapText="1"/>
    </xf>
    <xf numFmtId="0" fontId="11" fillId="40" borderId="70" xfId="10" applyFont="1" applyFill="1" applyBorder="1" applyAlignment="1">
      <alignment horizontal="center" vertical="center" wrapText="1"/>
    </xf>
    <xf numFmtId="0" fontId="57" fillId="38" borderId="103" xfId="10" applyFont="1" applyFill="1" applyBorder="1" applyAlignment="1">
      <alignment horizontal="center" vertical="center"/>
    </xf>
    <xf numFmtId="0" fontId="57" fillId="38" borderId="104" xfId="10" applyFont="1" applyFill="1" applyBorder="1" applyAlignment="1">
      <alignment horizontal="center" vertical="center"/>
    </xf>
    <xf numFmtId="0" fontId="57" fillId="38" borderId="105" xfId="10" applyFont="1" applyFill="1" applyBorder="1" applyAlignment="1">
      <alignment horizontal="center" vertical="center"/>
    </xf>
    <xf numFmtId="0" fontId="55" fillId="43" borderId="41" xfId="10" applyFont="1" applyFill="1" applyBorder="1" applyAlignment="1">
      <alignment vertical="center"/>
    </xf>
    <xf numFmtId="0" fontId="55" fillId="43" borderId="42" xfId="10" applyFont="1" applyFill="1" applyBorder="1" applyAlignment="1">
      <alignment vertical="center"/>
    </xf>
    <xf numFmtId="173" fontId="11" fillId="40" borderId="54" xfId="10" applyNumberFormat="1" applyFont="1" applyFill="1" applyBorder="1" applyAlignment="1">
      <alignment horizontal="center" vertical="center"/>
    </xf>
    <xf numFmtId="0" fontId="11" fillId="40" borderId="90" xfId="10" applyFont="1" applyFill="1" applyBorder="1" applyAlignment="1">
      <alignment horizontal="center" vertical="center"/>
    </xf>
    <xf numFmtId="0" fontId="45" fillId="11" borderId="33" xfId="2" applyFont="1" applyFill="1" applyBorder="1" applyAlignment="1">
      <alignment horizontal="center" vertical="center" wrapText="1"/>
    </xf>
    <xf numFmtId="0" fontId="45" fillId="11" borderId="29" xfId="2" applyFont="1" applyFill="1" applyBorder="1" applyAlignment="1">
      <alignment horizontal="center" vertical="center" wrapText="1"/>
    </xf>
    <xf numFmtId="0" fontId="8" fillId="36" borderId="0" xfId="2" applyFont="1" applyFill="1" applyAlignment="1">
      <alignment horizontal="center" vertical="center" wrapText="1"/>
    </xf>
    <xf numFmtId="3" fontId="9" fillId="36" borderId="20" xfId="9" applyNumberFormat="1" applyFont="1" applyFill="1" applyBorder="1" applyAlignment="1">
      <alignment horizontal="center" vertical="center"/>
    </xf>
    <xf numFmtId="0" fontId="9" fillId="36" borderId="20" xfId="9" applyFont="1" applyFill="1" applyBorder="1" applyAlignment="1">
      <alignment vertical="center"/>
    </xf>
    <xf numFmtId="3" fontId="9" fillId="36" borderId="30" xfId="9" applyNumberFormat="1" applyFont="1" applyFill="1" applyBorder="1" applyAlignment="1">
      <alignment horizontal="center" vertical="center"/>
    </xf>
    <xf numFmtId="3" fontId="9" fillId="36" borderId="31" xfId="9" applyNumberFormat="1" applyFont="1" applyFill="1" applyBorder="1" applyAlignment="1">
      <alignment horizontal="center" vertical="center"/>
    </xf>
    <xf numFmtId="3" fontId="9" fillId="36" borderId="32" xfId="9" applyNumberFormat="1" applyFont="1" applyFill="1" applyBorder="1" applyAlignment="1">
      <alignment horizontal="center" vertical="center"/>
    </xf>
    <xf numFmtId="0" fontId="9" fillId="36" borderId="30" xfId="9" applyFont="1" applyFill="1" applyBorder="1" applyAlignment="1">
      <alignment horizontal="left" vertical="center"/>
    </xf>
    <xf numFmtId="0" fontId="9" fillId="36" borderId="32" xfId="9" applyFont="1" applyFill="1" applyBorder="1" applyAlignment="1">
      <alignment horizontal="left" vertical="center"/>
    </xf>
    <xf numFmtId="0" fontId="51" fillId="9" borderId="84" xfId="9" applyFont="1" applyFill="1" applyBorder="1" applyAlignment="1">
      <alignment horizontal="center" vertical="center"/>
    </xf>
    <xf numFmtId="0" fontId="51" fillId="38" borderId="84" xfId="9" applyFont="1" applyFill="1" applyBorder="1" applyAlignment="1">
      <alignment horizontal="center" vertical="center"/>
    </xf>
    <xf numFmtId="0" fontId="51" fillId="38" borderId="62" xfId="9" applyFont="1" applyFill="1" applyBorder="1" applyAlignment="1">
      <alignment horizontal="center" vertical="center"/>
    </xf>
    <xf numFmtId="0" fontId="11" fillId="39" borderId="49" xfId="9" applyFont="1" applyFill="1" applyBorder="1" applyAlignment="1">
      <alignment horizontal="center" vertical="center" wrapText="1"/>
    </xf>
    <xf numFmtId="0" fontId="11" fillId="40" borderId="24" xfId="9" applyFont="1" applyFill="1" applyBorder="1" applyAlignment="1">
      <alignment horizontal="center" vertical="center" wrapText="1"/>
    </xf>
    <xf numFmtId="0" fontId="11" fillId="39" borderId="87" xfId="9" applyFont="1" applyFill="1" applyBorder="1" applyAlignment="1">
      <alignment horizontal="center" vertical="center"/>
    </xf>
    <xf numFmtId="0" fontId="11" fillId="40" borderId="88" xfId="9" applyFont="1" applyFill="1" applyBorder="1" applyAlignment="1">
      <alignment horizontal="center" vertical="center"/>
    </xf>
    <xf numFmtId="0" fontId="11" fillId="40" borderId="33" xfId="9" applyFont="1" applyFill="1" applyBorder="1" applyAlignment="1">
      <alignment horizontal="center" vertical="center"/>
    </xf>
    <xf numFmtId="0" fontId="11" fillId="40" borderId="47" xfId="9" applyFont="1" applyFill="1" applyBorder="1" applyAlignment="1">
      <alignment horizontal="center" vertical="center"/>
    </xf>
    <xf numFmtId="0" fontId="11" fillId="40" borderId="8" xfId="9" applyFont="1" applyFill="1" applyBorder="1" applyAlignment="1">
      <alignment horizontal="center" vertical="center"/>
    </xf>
    <xf numFmtId="0" fontId="11" fillId="40" borderId="9" xfId="9" applyFont="1" applyFill="1" applyBorder="1" applyAlignment="1">
      <alignment horizontal="center" vertical="center"/>
    </xf>
    <xf numFmtId="0" fontId="11" fillId="40" borderId="29" xfId="9" applyFont="1" applyFill="1" applyBorder="1" applyAlignment="1">
      <alignment horizontal="center" vertical="center"/>
    </xf>
    <xf numFmtId="0" fontId="11" fillId="40" borderId="48" xfId="9" applyFont="1" applyFill="1" applyBorder="1" applyAlignment="1">
      <alignment horizontal="center" vertical="center"/>
    </xf>
    <xf numFmtId="17" fontId="11" fillId="39" borderId="49" xfId="9" applyNumberFormat="1" applyFont="1" applyFill="1" applyBorder="1" applyAlignment="1">
      <alignment horizontal="center" vertical="center"/>
    </xf>
    <xf numFmtId="17" fontId="11" fillId="40" borderId="51" xfId="9" applyNumberFormat="1" applyFont="1" applyFill="1" applyBorder="1" applyAlignment="1">
      <alignment horizontal="center" vertical="center"/>
    </xf>
    <xf numFmtId="173" fontId="11" fillId="39" borderId="36" xfId="9" applyNumberFormat="1" applyFont="1" applyFill="1" applyBorder="1" applyAlignment="1">
      <alignment horizontal="center" vertical="center"/>
    </xf>
    <xf numFmtId="173" fontId="11" fillId="40" borderId="51" xfId="9" applyNumberFormat="1" applyFont="1" applyFill="1" applyBorder="1" applyAlignment="1">
      <alignment horizontal="center" vertical="center"/>
    </xf>
    <xf numFmtId="173" fontId="11" fillId="39" borderId="49" xfId="9" applyNumberFormat="1" applyFont="1" applyFill="1" applyBorder="1" applyAlignment="1">
      <alignment horizontal="center" vertical="center"/>
    </xf>
    <xf numFmtId="173" fontId="11" fillId="40" borderId="50" xfId="9" applyNumberFormat="1" applyFont="1" applyFill="1" applyBorder="1" applyAlignment="1">
      <alignment horizontal="center" vertical="center"/>
    </xf>
    <xf numFmtId="0" fontId="9" fillId="36" borderId="30" xfId="9" applyFont="1" applyFill="1" applyBorder="1" applyAlignment="1">
      <alignment vertical="center"/>
    </xf>
    <xf numFmtId="0" fontId="9" fillId="36" borderId="32" xfId="9" applyFont="1" applyFill="1" applyBorder="1" applyAlignment="1">
      <alignment vertical="center"/>
    </xf>
    <xf numFmtId="0" fontId="11" fillId="39" borderId="61" xfId="6" applyFont="1" applyFill="1" applyBorder="1" applyAlignment="1">
      <alignment horizontal="center" vertical="center"/>
    </xf>
    <xf numFmtId="0" fontId="11" fillId="39" borderId="93" xfId="6" applyFont="1" applyFill="1" applyBorder="1" applyAlignment="1">
      <alignment horizontal="center" vertical="center"/>
    </xf>
    <xf numFmtId="0" fontId="51" fillId="9" borderId="61" xfId="9" applyFont="1" applyFill="1" applyBorder="1" applyAlignment="1">
      <alignment horizontal="center" vertical="center"/>
    </xf>
    <xf numFmtId="0" fontId="51" fillId="9" borderId="8" xfId="9" applyFont="1" applyFill="1" applyBorder="1" applyAlignment="1">
      <alignment horizontal="center" vertical="center"/>
    </xf>
    <xf numFmtId="0" fontId="51" fillId="38" borderId="8" xfId="9" applyFont="1" applyFill="1" applyBorder="1" applyAlignment="1">
      <alignment horizontal="center" vertical="center"/>
    </xf>
    <xf numFmtId="0" fontId="51" fillId="38" borderId="85" xfId="9" applyFont="1" applyFill="1" applyBorder="1" applyAlignment="1">
      <alignment horizontal="center" vertical="center"/>
    </xf>
    <xf numFmtId="0" fontId="51" fillId="38" borderId="86" xfId="9" applyFont="1" applyFill="1" applyBorder="1" applyAlignment="1">
      <alignment horizontal="center" vertical="center"/>
    </xf>
    <xf numFmtId="0" fontId="11" fillId="39" borderId="50" xfId="9" applyFont="1" applyFill="1" applyBorder="1" applyAlignment="1">
      <alignment horizontal="center" vertical="center"/>
    </xf>
    <xf numFmtId="0" fontId="11" fillId="40" borderId="20" xfId="9" applyFont="1" applyFill="1" applyBorder="1" applyAlignment="1">
      <alignment horizontal="center" vertical="center"/>
    </xf>
    <xf numFmtId="0" fontId="11" fillId="39" borderId="60" xfId="9" applyFont="1" applyFill="1" applyBorder="1" applyAlignment="1">
      <alignment horizontal="center" vertical="center"/>
    </xf>
    <xf numFmtId="0" fontId="11" fillId="40" borderId="91" xfId="9" applyFont="1" applyFill="1" applyBorder="1" applyAlignment="1">
      <alignment horizontal="center" vertical="center"/>
    </xf>
    <xf numFmtId="173" fontId="11" fillId="39" borderId="54" xfId="9" applyNumberFormat="1" applyFont="1" applyFill="1" applyBorder="1" applyAlignment="1">
      <alignment horizontal="center" vertical="center"/>
    </xf>
    <xf numFmtId="173" fontId="11" fillId="40" borderId="89" xfId="9" applyNumberFormat="1" applyFont="1" applyFill="1" applyBorder="1" applyAlignment="1">
      <alignment horizontal="center" vertical="center"/>
    </xf>
    <xf numFmtId="0" fontId="11" fillId="39" borderId="90" xfId="9" applyFont="1" applyFill="1" applyBorder="1" applyAlignment="1">
      <alignment horizontal="center" vertical="center"/>
    </xf>
    <xf numFmtId="0" fontId="11" fillId="40" borderId="92" xfId="9" applyFont="1" applyFill="1" applyBorder="1" applyAlignment="1">
      <alignment horizontal="center" vertical="center"/>
    </xf>
    <xf numFmtId="0" fontId="9" fillId="36" borderId="43" xfId="9" applyFont="1" applyFill="1" applyBorder="1" applyAlignment="1">
      <alignment horizontal="left" vertical="center"/>
    </xf>
    <xf numFmtId="0" fontId="9" fillId="36" borderId="96" xfId="9" applyFont="1" applyFill="1" applyBorder="1" applyAlignment="1">
      <alignment horizontal="left" vertical="center"/>
    </xf>
    <xf numFmtId="3" fontId="9" fillId="36" borderId="43" xfId="9" applyNumberFormat="1" applyFont="1" applyFill="1" applyBorder="1" applyAlignment="1">
      <alignment horizontal="center" vertical="center"/>
    </xf>
    <xf numFmtId="3" fontId="9" fillId="36" borderId="44" xfId="9" applyNumberFormat="1" applyFont="1" applyFill="1" applyBorder="1" applyAlignment="1">
      <alignment horizontal="center" vertical="center"/>
    </xf>
    <xf numFmtId="3" fontId="9" fillId="36" borderId="96" xfId="9" applyNumberFormat="1" applyFont="1" applyFill="1" applyBorder="1" applyAlignment="1">
      <alignment horizontal="center" vertical="center"/>
    </xf>
    <xf numFmtId="3" fontId="11" fillId="39" borderId="94" xfId="6" applyNumberFormat="1" applyFont="1" applyFill="1" applyBorder="1" applyAlignment="1">
      <alignment horizontal="center" vertical="center"/>
    </xf>
    <xf numFmtId="3" fontId="11" fillId="39" borderId="84" xfId="6" applyNumberFormat="1" applyFont="1" applyFill="1" applyBorder="1" applyAlignment="1">
      <alignment horizontal="center" vertical="center"/>
    </xf>
    <xf numFmtId="3" fontId="11" fillId="39" borderId="93" xfId="6" applyNumberFormat="1" applyFont="1" applyFill="1" applyBorder="1" applyAlignment="1">
      <alignment horizontal="center" vertical="center"/>
    </xf>
    <xf numFmtId="0" fontId="52" fillId="36" borderId="0" xfId="9" applyFont="1" applyFill="1" applyAlignment="1">
      <alignment horizontal="center"/>
    </xf>
    <xf numFmtId="173" fontId="11" fillId="40" borderId="91" xfId="9" applyNumberFormat="1" applyFont="1" applyFill="1" applyBorder="1" applyAlignment="1">
      <alignment horizontal="center" vertical="center"/>
    </xf>
    <xf numFmtId="0" fontId="51" fillId="9" borderId="62" xfId="9" applyFont="1" applyFill="1" applyBorder="1" applyAlignment="1">
      <alignment horizontal="center" vertical="center"/>
    </xf>
    <xf numFmtId="0" fontId="11" fillId="39" borderId="54" xfId="9" applyFont="1" applyFill="1" applyBorder="1" applyAlignment="1">
      <alignment horizontal="center" vertical="center" wrapText="1"/>
    </xf>
    <xf numFmtId="0" fontId="11" fillId="39" borderId="74" xfId="9" applyFont="1" applyFill="1" applyBorder="1" applyAlignment="1">
      <alignment horizontal="center" vertical="center"/>
    </xf>
    <xf numFmtId="0" fontId="11" fillId="40" borderId="98" xfId="9" applyFont="1" applyFill="1" applyBorder="1" applyAlignment="1">
      <alignment horizontal="center" vertical="center"/>
    </xf>
    <xf numFmtId="17" fontId="11" fillId="39" borderId="47" xfId="9" applyNumberFormat="1" applyFont="1" applyFill="1" applyBorder="1" applyAlignment="1">
      <alignment horizontal="center" vertical="center"/>
    </xf>
    <xf numFmtId="17" fontId="11" fillId="40" borderId="89" xfId="9" applyNumberFormat="1" applyFont="1" applyFill="1" applyBorder="1" applyAlignment="1">
      <alignment horizontal="center" vertical="center"/>
    </xf>
    <xf numFmtId="173" fontId="11" fillId="39" borderId="47" xfId="9" applyNumberFormat="1" applyFont="1" applyFill="1" applyBorder="1" applyAlignment="1">
      <alignment horizontal="center" vertical="center"/>
    </xf>
    <xf numFmtId="0" fontId="11" fillId="39" borderId="37" xfId="9" applyFont="1" applyFill="1" applyBorder="1" applyAlignment="1">
      <alignment horizontal="center" vertical="center" wrapText="1"/>
    </xf>
    <xf numFmtId="0" fontId="11" fillId="39" borderId="38" xfId="9" applyFont="1" applyFill="1" applyBorder="1" applyAlignment="1">
      <alignment horizontal="center" vertical="center" wrapText="1"/>
    </xf>
    <xf numFmtId="3" fontId="9" fillId="36" borderId="43" xfId="9" applyNumberFormat="1" applyFont="1" applyFill="1" applyBorder="1" applyAlignment="1">
      <alignment vertical="center"/>
    </xf>
    <xf numFmtId="3" fontId="9" fillId="36" borderId="45" xfId="9" applyNumberFormat="1" applyFont="1" applyFill="1" applyBorder="1" applyAlignment="1">
      <alignment vertical="center"/>
    </xf>
    <xf numFmtId="0" fontId="0" fillId="0" borderId="58" xfId="0" applyBorder="1" applyAlignment="1">
      <alignment horizontal="left"/>
    </xf>
    <xf numFmtId="0" fontId="3" fillId="6" borderId="30" xfId="2" applyFont="1" applyFill="1" applyBorder="1" applyAlignment="1" applyProtection="1">
      <alignment horizontal="center" wrapText="1"/>
      <protection locked="0"/>
    </xf>
    <xf numFmtId="0" fontId="3" fillId="6" borderId="31" xfId="2" applyFont="1" applyFill="1" applyBorder="1" applyAlignment="1" applyProtection="1">
      <alignment horizontal="center" wrapText="1"/>
      <protection locked="0"/>
    </xf>
    <xf numFmtId="0" fontId="3" fillId="6" borderId="32" xfId="2" applyFont="1" applyFill="1" applyBorder="1" applyAlignment="1" applyProtection="1">
      <alignment horizontal="center" wrapText="1"/>
      <protection locked="0"/>
    </xf>
    <xf numFmtId="0" fontId="3" fillId="11" borderId="53" xfId="2" applyFont="1" applyFill="1" applyBorder="1" applyAlignment="1" applyProtection="1">
      <alignment horizontal="left" wrapText="1"/>
    </xf>
    <xf numFmtId="0" fontId="3" fillId="11" borderId="54" xfId="2" applyFont="1" applyFill="1" applyBorder="1" applyAlignment="1" applyProtection="1">
      <alignment horizontal="left" wrapText="1"/>
    </xf>
    <xf numFmtId="0" fontId="13" fillId="8" borderId="46" xfId="2" applyFont="1" applyFill="1" applyBorder="1" applyAlignment="1" applyProtection="1">
      <alignment horizontal="left" wrapText="1"/>
    </xf>
    <xf numFmtId="0" fontId="13" fillId="8" borderId="29" xfId="2" applyFont="1" applyFill="1" applyBorder="1" applyAlignment="1" applyProtection="1">
      <alignment horizontal="left" wrapText="1"/>
    </xf>
    <xf numFmtId="0" fontId="13" fillId="8" borderId="47" xfId="2" applyFont="1" applyFill="1" applyBorder="1" applyAlignment="1" applyProtection="1">
      <alignment horizontal="left" wrapText="1"/>
    </xf>
    <xf numFmtId="0" fontId="3" fillId="10" borderId="37" xfId="0" applyFont="1" applyFill="1" applyBorder="1" applyAlignment="1">
      <alignment horizontal="center"/>
    </xf>
    <xf numFmtId="0" fontId="3" fillId="10" borderId="35" xfId="0" applyFont="1" applyFill="1" applyBorder="1" applyAlignment="1">
      <alignment horizontal="center"/>
    </xf>
    <xf numFmtId="0" fontId="3" fillId="10" borderId="36" xfId="0" applyFont="1" applyFill="1" applyBorder="1" applyAlignment="1">
      <alignment horizontal="center"/>
    </xf>
    <xf numFmtId="0" fontId="18" fillId="7" borderId="30" xfId="2" applyFont="1" applyFill="1" applyBorder="1" applyAlignment="1" applyProtection="1">
      <alignment horizontal="center" wrapText="1"/>
      <protection locked="0"/>
    </xf>
    <xf numFmtId="0" fontId="18" fillId="7" borderId="31" xfId="2" applyFont="1" applyFill="1" applyBorder="1" applyAlignment="1" applyProtection="1">
      <alignment horizontal="center" wrapText="1"/>
      <protection locked="0"/>
    </xf>
    <xf numFmtId="0" fontId="18" fillId="7" borderId="32" xfId="2" applyFont="1" applyFill="1" applyBorder="1" applyAlignment="1" applyProtection="1">
      <alignment horizontal="center" wrapText="1"/>
      <protection locked="0"/>
    </xf>
    <xf numFmtId="0" fontId="3" fillId="11" borderId="30" xfId="2" applyFont="1" applyFill="1" applyBorder="1" applyAlignment="1" applyProtection="1">
      <alignment horizontal="center" wrapText="1"/>
    </xf>
    <xf numFmtId="0" fontId="3" fillId="11" borderId="40" xfId="2" applyFont="1" applyFill="1" applyBorder="1" applyAlignment="1" applyProtection="1">
      <alignment horizontal="center" wrapText="1"/>
    </xf>
    <xf numFmtId="0" fontId="3" fillId="11" borderId="32" xfId="2" applyFont="1" applyFill="1" applyBorder="1" applyAlignment="1" applyProtection="1">
      <alignment horizontal="center" wrapText="1"/>
    </xf>
    <xf numFmtId="0" fontId="13" fillId="8" borderId="41" xfId="2" applyFont="1" applyFill="1" applyBorder="1" applyAlignment="1" applyProtection="1">
      <alignment horizontal="left" wrapText="1"/>
    </xf>
    <xf numFmtId="0" fontId="13" fillId="8" borderId="42" xfId="2" applyFont="1" applyFill="1" applyBorder="1" applyAlignment="1" applyProtection="1">
      <alignment horizontal="left" wrapText="1"/>
    </xf>
    <xf numFmtId="0" fontId="13" fillId="8" borderId="39" xfId="2" applyFont="1" applyFill="1" applyBorder="1" applyAlignment="1" applyProtection="1">
      <alignment horizontal="left" wrapText="1"/>
    </xf>
    <xf numFmtId="0" fontId="13" fillId="8" borderId="31" xfId="2" applyFont="1" applyFill="1" applyBorder="1" applyAlignment="1" applyProtection="1">
      <alignment horizontal="left" wrapText="1"/>
    </xf>
    <xf numFmtId="0" fontId="13" fillId="8" borderId="32" xfId="2" applyFont="1" applyFill="1" applyBorder="1" applyAlignment="1" applyProtection="1">
      <alignment horizontal="left" wrapText="1"/>
    </xf>
    <xf numFmtId="165" fontId="17" fillId="13" borderId="43" xfId="1" applyNumberFormat="1" applyFont="1" applyFill="1" applyBorder="1" applyAlignment="1" applyProtection="1">
      <alignment horizontal="center" wrapText="1"/>
    </xf>
    <xf numFmtId="165" fontId="17" fillId="13" borderId="44" xfId="1" applyNumberFormat="1" applyFont="1" applyFill="1" applyBorder="1" applyAlignment="1" applyProtection="1">
      <alignment horizontal="center" wrapText="1"/>
    </xf>
    <xf numFmtId="165" fontId="17" fillId="13" borderId="45" xfId="1" applyNumberFormat="1" applyFont="1" applyFill="1" applyBorder="1" applyAlignment="1" applyProtection="1">
      <alignment horizontal="center" wrapText="1"/>
    </xf>
    <xf numFmtId="165" fontId="13" fillId="13" borderId="30" xfId="1" applyNumberFormat="1" applyFont="1" applyFill="1" applyBorder="1" applyAlignment="1" applyProtection="1">
      <alignment horizontal="center" wrapText="1"/>
    </xf>
    <xf numFmtId="165" fontId="13" fillId="13" borderId="31" xfId="1" applyNumberFormat="1" applyFont="1" applyFill="1" applyBorder="1" applyAlignment="1" applyProtection="1">
      <alignment horizontal="center" wrapText="1"/>
    </xf>
    <xf numFmtId="165" fontId="13" fillId="13" borderId="40" xfId="1" applyNumberFormat="1" applyFont="1" applyFill="1" applyBorder="1" applyAlignment="1" applyProtection="1">
      <alignment horizontal="center" wrapText="1"/>
    </xf>
    <xf numFmtId="165" fontId="17" fillId="13" borderId="33" xfId="1" applyNumberFormat="1" applyFont="1" applyFill="1" applyBorder="1" applyAlignment="1" applyProtection="1">
      <alignment horizontal="center" wrapText="1"/>
    </xf>
    <xf numFmtId="165" fontId="17" fillId="13" borderId="29" xfId="1" applyNumberFormat="1" applyFont="1" applyFill="1" applyBorder="1" applyAlignment="1" applyProtection="1">
      <alignment horizontal="center" wrapText="1"/>
    </xf>
    <xf numFmtId="165" fontId="17" fillId="13" borderId="48" xfId="1" applyNumberFormat="1" applyFont="1" applyFill="1" applyBorder="1" applyAlignment="1" applyProtection="1">
      <alignment horizontal="center" wrapText="1"/>
    </xf>
    <xf numFmtId="0" fontId="3" fillId="10" borderId="50" xfId="0" applyFont="1" applyFill="1" applyBorder="1" applyAlignment="1">
      <alignment horizontal="center"/>
    </xf>
    <xf numFmtId="0" fontId="3" fillId="10" borderId="51" xfId="0" applyFont="1" applyFill="1" applyBorder="1" applyAlignment="1">
      <alignment horizontal="center"/>
    </xf>
    <xf numFmtId="0" fontId="18" fillId="7" borderId="20" xfId="2" applyFont="1" applyFill="1" applyBorder="1" applyAlignment="1" applyProtection="1">
      <alignment horizontal="center" wrapText="1"/>
      <protection locked="0"/>
    </xf>
    <xf numFmtId="0" fontId="18" fillId="7" borderId="52" xfId="2" applyFont="1" applyFill="1" applyBorder="1" applyAlignment="1" applyProtection="1">
      <alignment horizontal="center" wrapText="1"/>
      <protection locked="0"/>
    </xf>
    <xf numFmtId="0" fontId="2" fillId="2" borderId="2" xfId="0" applyFont="1" applyFill="1" applyBorder="1" applyAlignment="1" applyProtection="1">
      <alignment horizontal="left"/>
    </xf>
    <xf numFmtId="0" fontId="2" fillId="2" borderId="3" xfId="0" applyFont="1" applyFill="1" applyBorder="1" applyAlignment="1" applyProtection="1">
      <alignment horizontal="left"/>
    </xf>
    <xf numFmtId="0" fontId="0" fillId="0" borderId="0" xfId="0" applyBorder="1" applyAlignment="1">
      <alignment horizontal="center" wrapText="1"/>
    </xf>
    <xf numFmtId="0" fontId="2" fillId="2" borderId="61" xfId="0" applyFont="1" applyFill="1" applyBorder="1" applyAlignment="1" applyProtection="1">
      <alignment horizontal="left" wrapText="1"/>
    </xf>
    <xf numFmtId="0" fontId="2" fillId="2" borderId="62" xfId="0" applyFont="1" applyFill="1" applyBorder="1" applyAlignment="1" applyProtection="1">
      <alignment horizontal="left" wrapText="1"/>
    </xf>
    <xf numFmtId="0" fontId="2" fillId="2" borderId="16" xfId="0" applyFont="1" applyFill="1" applyBorder="1" applyAlignment="1" applyProtection="1">
      <alignment horizontal="left"/>
    </xf>
    <xf numFmtId="0" fontId="2" fillId="2" borderId="22" xfId="0" applyFont="1" applyFill="1" applyBorder="1" applyAlignment="1" applyProtection="1">
      <alignment horizontal="left"/>
    </xf>
    <xf numFmtId="0" fontId="2" fillId="2" borderId="17" xfId="0" applyFont="1" applyFill="1" applyBorder="1" applyAlignment="1" applyProtection="1">
      <alignment horizontal="left"/>
    </xf>
    <xf numFmtId="0" fontId="2" fillId="2" borderId="18" xfId="0" applyFont="1" applyFill="1" applyBorder="1" applyAlignment="1" applyProtection="1">
      <alignment horizontal="center" wrapText="1"/>
    </xf>
    <xf numFmtId="0" fontId="2" fillId="2" borderId="19" xfId="0" applyFont="1" applyFill="1" applyBorder="1" applyAlignment="1" applyProtection="1">
      <alignment horizontal="center" wrapText="1"/>
    </xf>
    <xf numFmtId="0" fontId="2" fillId="2" borderId="23" xfId="0" applyFont="1" applyFill="1" applyBorder="1" applyAlignment="1" applyProtection="1">
      <alignment horizontal="left" wrapText="1"/>
    </xf>
    <xf numFmtId="0" fontId="2" fillId="2" borderId="19" xfId="0" applyFont="1" applyFill="1" applyBorder="1" applyAlignment="1" applyProtection="1">
      <alignment horizontal="left" wrapText="1"/>
    </xf>
    <xf numFmtId="0" fontId="2" fillId="2" borderId="18" xfId="0" applyFont="1" applyFill="1" applyBorder="1" applyAlignment="1" applyProtection="1">
      <alignment horizontal="left" wrapText="1"/>
    </xf>
    <xf numFmtId="0" fontId="2" fillId="2" borderId="0" xfId="0" applyFont="1" applyFill="1" applyBorder="1" applyAlignment="1" applyProtection="1">
      <alignment horizontal="left" wrapText="1"/>
    </xf>
    <xf numFmtId="165" fontId="3" fillId="5" borderId="6" xfId="1" applyNumberFormat="1" applyFont="1" applyFill="1" applyBorder="1" applyAlignment="1" applyProtection="1">
      <alignment horizontal="center"/>
      <protection locked="0"/>
    </xf>
    <xf numFmtId="165" fontId="3" fillId="5" borderId="25" xfId="1" applyNumberFormat="1" applyFont="1" applyFill="1" applyBorder="1" applyAlignment="1" applyProtection="1">
      <alignment horizontal="center"/>
      <protection locked="0"/>
    </xf>
    <xf numFmtId="0" fontId="2" fillId="2" borderId="10" xfId="0" applyFont="1" applyFill="1" applyBorder="1" applyAlignment="1" applyProtection="1">
      <alignment horizontal="left"/>
    </xf>
    <xf numFmtId="165" fontId="3" fillId="5" borderId="13" xfId="1" applyNumberFormat="1" applyFont="1" applyFill="1" applyBorder="1" applyAlignment="1" applyProtection="1">
      <alignment horizontal="center"/>
      <protection locked="0"/>
    </xf>
    <xf numFmtId="165" fontId="3" fillId="5" borderId="27" xfId="1" applyNumberFormat="1" applyFont="1" applyFill="1" applyBorder="1" applyAlignment="1" applyProtection="1">
      <alignment horizontal="center"/>
      <protection locked="0"/>
    </xf>
    <xf numFmtId="0" fontId="2" fillId="2" borderId="57" xfId="0" applyFont="1" applyFill="1" applyBorder="1" applyAlignment="1" applyProtection="1">
      <alignment horizontal="left"/>
    </xf>
    <xf numFmtId="0" fontId="2" fillId="2" borderId="58" xfId="0" applyFont="1" applyFill="1" applyBorder="1" applyAlignment="1" applyProtection="1">
      <alignment horizontal="left"/>
    </xf>
    <xf numFmtId="0" fontId="2" fillId="2" borderId="34" xfId="0" applyFont="1" applyFill="1" applyBorder="1" applyAlignment="1" applyProtection="1">
      <alignment horizontal="left"/>
    </xf>
    <xf numFmtId="0" fontId="2" fillId="2" borderId="35" xfId="0" applyFont="1" applyFill="1" applyBorder="1" applyAlignment="1" applyProtection="1">
      <alignment horizontal="left"/>
    </xf>
    <xf numFmtId="0" fontId="2" fillId="2" borderId="38" xfId="0" applyFont="1" applyFill="1" applyBorder="1" applyAlignment="1" applyProtection="1">
      <alignment horizontal="left"/>
    </xf>
    <xf numFmtId="0" fontId="2" fillId="2" borderId="1" xfId="0" applyFont="1" applyFill="1" applyBorder="1" applyAlignment="1" applyProtection="1">
      <alignment horizontal="left" wrapText="1"/>
    </xf>
    <xf numFmtId="0" fontId="43" fillId="0" borderId="77" xfId="0" applyFont="1" applyBorder="1" applyAlignment="1">
      <alignment horizontal="left" vertical="center" wrapText="1"/>
    </xf>
    <xf numFmtId="0" fontId="43" fillId="0" borderId="78" xfId="0" applyFont="1" applyBorder="1" applyAlignment="1">
      <alignment horizontal="left" vertical="center" wrapText="1"/>
    </xf>
    <xf numFmtId="0" fontId="43" fillId="0" borderId="79" xfId="0" applyFont="1" applyBorder="1" applyAlignment="1">
      <alignment horizontal="left" vertical="center" wrapText="1"/>
    </xf>
    <xf numFmtId="10" fontId="43" fillId="0" borderId="77" xfId="0" applyNumberFormat="1" applyFont="1" applyBorder="1" applyAlignment="1">
      <alignment horizontal="center" vertical="center" wrapText="1"/>
    </xf>
    <xf numFmtId="10" fontId="43" fillId="0" borderId="78" xfId="0" applyNumberFormat="1" applyFont="1" applyBorder="1" applyAlignment="1">
      <alignment horizontal="center" vertical="center" wrapText="1"/>
    </xf>
    <xf numFmtId="10" fontId="43" fillId="0" borderId="79" xfId="0" applyNumberFormat="1" applyFont="1" applyBorder="1" applyAlignment="1">
      <alignment horizontal="center" vertical="center" wrapText="1"/>
    </xf>
    <xf numFmtId="0" fontId="43" fillId="0" borderId="77" xfId="0" applyFont="1" applyBorder="1" applyAlignment="1">
      <alignment horizontal="center" vertical="center" wrapText="1"/>
    </xf>
    <xf numFmtId="0" fontId="43" fillId="0" borderId="78" xfId="0" applyFont="1" applyBorder="1" applyAlignment="1">
      <alignment horizontal="center" vertical="center" wrapText="1"/>
    </xf>
    <xf numFmtId="0" fontId="43" fillId="0" borderId="79" xfId="0" applyFont="1" applyBorder="1" applyAlignment="1">
      <alignment horizontal="center" vertical="center" wrapText="1"/>
    </xf>
    <xf numFmtId="0" fontId="42" fillId="34" borderId="63" xfId="0" applyFont="1" applyFill="1" applyBorder="1" applyAlignment="1">
      <alignment horizontal="center" vertical="center" wrapText="1"/>
    </xf>
    <xf numFmtId="0" fontId="42" fillId="34" borderId="75" xfId="0" applyFont="1" applyFill="1" applyBorder="1" applyAlignment="1">
      <alignment horizontal="center" vertical="center" wrapText="1"/>
    </xf>
    <xf numFmtId="0" fontId="42" fillId="34" borderId="76" xfId="0" applyFont="1" applyFill="1" applyBorder="1" applyAlignment="1">
      <alignment horizontal="center" vertical="center" wrapText="1"/>
    </xf>
  </cellXfs>
  <cellStyles count="20">
    <cellStyle name="Comma" xfId="1" builtinId="3"/>
    <cellStyle name="Comma 2" xfId="8" xr:uid="{00000000-0005-0000-0000-000001000000}"/>
    <cellStyle name="Comma_PULIANI" xfId="7" xr:uid="{00000000-0005-0000-0000-000002000000}"/>
    <cellStyle name="Hyperlink" xfId="5" builtinId="8"/>
    <cellStyle name="Hyperlink 2" xfId="13" xr:uid="{903204C7-D583-4619-BE45-01FAD692CBE1}"/>
    <cellStyle name="Normal" xfId="0" builtinId="0"/>
    <cellStyle name="Normal 2" xfId="6" xr:uid="{00000000-0005-0000-0000-000005000000}"/>
    <cellStyle name="Normal 3" xfId="9" xr:uid="{315A4239-125E-45E6-B6B8-ABE3B02ACF87}"/>
    <cellStyle name="Normal 3 2" xfId="10" xr:uid="{85D24923-8572-45EB-AB10-33DBCB586449}"/>
    <cellStyle name="Normal 3 3" xfId="12" xr:uid="{17543526-CFD0-43C1-B81E-FD902BF485DC}"/>
    <cellStyle name="Normal 4" xfId="2" xr:uid="{00000000-0005-0000-0000-000006000000}"/>
    <cellStyle name="Normal 58" xfId="15" xr:uid="{B8853281-AD4B-40BE-BD63-F371173DEF0F}"/>
    <cellStyle name="Normal 58 2" xfId="19" xr:uid="{16439D1A-4346-43EB-B7F7-3A27F7CC543D}"/>
    <cellStyle name="Normal 58 3" xfId="17" xr:uid="{6FCB5C03-1969-4E47-8047-C832034F7561}"/>
    <cellStyle name="Normal 6" xfId="16" xr:uid="{843794C9-8E67-4DCD-9C09-9140DDEBE434}"/>
    <cellStyle name="Normal 7" xfId="18" xr:uid="{01091C46-59D5-4805-9D24-A4DF34D9F6A7}"/>
    <cellStyle name="Normal_senp__eligibility" xfId="4" xr:uid="{00000000-0005-0000-0000-000007000000}"/>
    <cellStyle name="Percent" xfId="3" builtinId="5"/>
    <cellStyle name="Percent 2" xfId="11" xr:uid="{CF4E9861-D833-427D-88B0-B3771C76AE8E}"/>
    <cellStyle name="Percent 3" xfId="14" xr:uid="{CFCF34F2-8A48-449F-B74B-8777A512C8B3}"/>
  </cellStyles>
  <dxfs count="205">
    <dxf>
      <font>
        <color theme="6" tint="0.59996337778862885"/>
      </font>
      <fill>
        <patternFill>
          <bgColor theme="6" tint="0.59996337778862885"/>
        </patternFill>
      </fill>
    </dxf>
    <dxf>
      <font>
        <color theme="6" tint="0.59996337778862885"/>
      </font>
      <fill>
        <patternFill>
          <bgColor theme="6" tint="0.59996337778862885"/>
        </patternFill>
      </fill>
    </dxf>
    <dxf>
      <font>
        <color theme="2" tint="-0.24994659260841701"/>
      </font>
      <fill>
        <patternFill>
          <bgColor theme="2" tint="-0.24994659260841701"/>
        </patternFill>
      </fill>
    </dxf>
    <dxf>
      <fill>
        <patternFill>
          <bgColor theme="1"/>
        </patternFill>
      </fill>
    </dxf>
    <dxf>
      <fill>
        <patternFill>
          <bgColor theme="1"/>
        </patternFill>
      </fill>
    </dxf>
    <dxf>
      <font>
        <color theme="2" tint="-0.24994659260841701"/>
      </font>
      <fill>
        <patternFill>
          <bgColor theme="2" tint="-0.24994659260841701"/>
        </patternFill>
      </fill>
    </dxf>
    <dxf>
      <fill>
        <patternFill>
          <bgColor theme="1"/>
        </patternFill>
      </fill>
    </dxf>
    <dxf>
      <fill>
        <patternFill>
          <bgColor theme="1"/>
        </patternFill>
      </fill>
    </dxf>
    <dxf>
      <font>
        <color theme="6" tint="0.59996337778862885"/>
      </font>
      <fill>
        <patternFill>
          <bgColor theme="6" tint="0.59996337778862885"/>
        </patternFill>
      </fill>
    </dxf>
    <dxf>
      <font>
        <color theme="6" tint="0.59996337778862885"/>
      </font>
      <fill>
        <patternFill>
          <bgColor theme="6" tint="0.59996337778862885"/>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ont>
        <b val="0"/>
        <i val="0"/>
        <strike val="0"/>
        <condense val="0"/>
        <extend val="0"/>
        <outline val="0"/>
        <shadow val="0"/>
        <u val="none"/>
        <vertAlign val="baseline"/>
        <sz val="11"/>
        <color theme="1"/>
        <name val="Calibri"/>
        <family val="2"/>
        <scheme val="minor"/>
      </font>
      <numFmt numFmtId="175"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medium">
          <color theme="1"/>
        </right>
        <top style="medium">
          <color theme="1"/>
        </top>
        <bottom style="medium">
          <color theme="1"/>
        </bottom>
      </border>
    </dxf>
    <dxf>
      <font>
        <strike val="0"/>
        <outline val="0"/>
        <shadow val="0"/>
        <u val="none"/>
        <vertAlign val="baseline"/>
        <name val="Calibri"/>
        <family val="2"/>
        <scheme val="minor"/>
      </font>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top style="medium">
          <color indexed="64"/>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numFmt numFmtId="182" formatCode="dd"/>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color theme="1"/>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color theme="1"/>
        <name val="Calibri"/>
        <family val="2"/>
        <scheme val="minor"/>
      </font>
      <numFmt numFmtId="3"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175"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color theme="1"/>
        <name val="Calibri"/>
        <family val="2"/>
        <scheme val="minor"/>
      </font>
      <numFmt numFmtId="175" formatCode="0;;;@"/>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vertical/>
        <horizontal/>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75"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0" formatCode="General"/>
      <fill>
        <patternFill patternType="solid">
          <fgColor indexed="64"/>
          <bgColor rgb="FFEDF1F9"/>
        </patternFill>
      </fill>
      <alignment horizontal="general" vertical="center" textRotation="0" wrapText="0" indent="0" justifyLastLine="0" shrinkToFit="0" readingOrder="0"/>
      <border diagonalUp="0" diagonalDown="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numFmt numFmtId="0" formatCode="General"/>
      <alignment vertical="center" textRotation="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1" formatCode="0"/>
      <fill>
        <patternFill patternType="solid">
          <fgColor indexed="64"/>
          <bgColor rgb="FFEDF1F9"/>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alignment vertical="center" textRotation="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3" formatCode="#,##0"/>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19" formatCode="dd/mm/yyyy"/>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right/>
        <top style="medium">
          <color theme="1"/>
        </top>
        <bottom style="medium">
          <color theme="1"/>
        </bottom>
      </border>
    </dxf>
    <dxf>
      <font>
        <strike val="0"/>
        <outline val="0"/>
        <shadow val="0"/>
        <u val="none"/>
        <vertAlign val="baseline"/>
        <sz val="10"/>
        <color auto="1"/>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b val="0"/>
        <i val="0"/>
        <strike val="0"/>
        <condense val="0"/>
        <extend val="0"/>
        <outline val="0"/>
        <shadow val="0"/>
        <u val="none"/>
        <vertAlign val="baseline"/>
        <sz val="10"/>
        <color theme="1"/>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style="thin">
          <color indexed="64"/>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3"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numFmt numFmtId="3" formatCode="#,##0"/>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numFmt numFmtId="175" formatCode="0;;;@"/>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name val="Calibri"/>
        <family val="2"/>
        <scheme val="minor"/>
      </font>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thin">
          <color indexed="64"/>
        </left>
        <right style="thin">
          <color indexed="64"/>
        </right>
        <top style="medium">
          <color theme="1"/>
        </top>
        <bottom style="medium">
          <color theme="1"/>
        </bottom>
      </border>
    </dxf>
    <dxf>
      <font>
        <strike val="0"/>
        <outline val="0"/>
        <shadow val="0"/>
        <u val="none"/>
        <vertAlign val="baseline"/>
        <sz val="10"/>
        <name val="Calibri"/>
        <family val="2"/>
        <scheme val="minor"/>
      </font>
      <fill>
        <patternFill patternType="none">
          <fgColor indexed="64"/>
          <bgColor indexed="65"/>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ill>
        <patternFill patternType="solid">
          <fgColor indexed="64"/>
          <bgColor theme="0"/>
        </patternFill>
      </fill>
      <border diagonalUp="0" diagonalDown="0" outline="0">
        <left style="thin">
          <color indexed="64"/>
        </left>
        <right style="thin">
          <color indexed="64"/>
        </right>
        <top/>
        <bottom style="thin">
          <color indexed="64"/>
        </bottom>
      </border>
    </dxf>
    <dxf>
      <font>
        <b val="0"/>
        <i val="0"/>
        <strike val="0"/>
        <condense val="0"/>
        <extend val="0"/>
        <outline val="0"/>
        <shadow val="0"/>
        <u val="none"/>
        <vertAlign val="baseline"/>
        <sz val="11"/>
        <color theme="1"/>
        <name val="Calibri"/>
        <family val="2"/>
        <scheme val="minor"/>
      </font>
      <fill>
        <patternFill patternType="solid">
          <fgColor indexed="64"/>
          <bgColor theme="4" tint="0.59999389629810485"/>
        </patternFill>
      </fill>
      <alignment horizontal="general" vertical="center" textRotation="0" wrapText="0" indent="0" justifyLastLine="0" shrinkToFit="0" readingOrder="0"/>
      <border diagonalUp="0" diagonalDown="0" outline="0">
        <left style="medium">
          <color theme="1"/>
        </left>
        <right style="thin">
          <color indexed="64"/>
        </right>
        <top style="medium">
          <color theme="1"/>
        </top>
        <bottom style="medium">
          <color theme="1"/>
        </bottom>
      </border>
    </dxf>
    <dxf>
      <font>
        <strike val="0"/>
        <outline val="0"/>
        <shadow val="0"/>
        <u val="none"/>
        <vertAlign val="baseline"/>
        <name val="Calibri"/>
        <family val="2"/>
        <scheme val="minor"/>
      </font>
      <alignment vertical="center" textRotation="0" indent="0" justifyLastLine="0" shrinkToFit="0" readingOrder="0"/>
    </dxf>
    <dxf>
      <fill>
        <patternFill patternType="solid">
          <fgColor indexed="64"/>
          <bgColor theme="0"/>
        </patternFill>
      </fill>
      <border diagonalUp="0" diagonalDown="0" outline="0">
        <left/>
        <right style="thin">
          <color indexed="64"/>
        </right>
        <top/>
        <bottom style="thin">
          <color indexed="64"/>
        </bottom>
      </border>
    </dxf>
    <dxf>
      <border>
        <top style="thin">
          <color indexed="64"/>
        </top>
      </border>
    </dxf>
    <dxf>
      <font>
        <strike val="0"/>
        <outline val="0"/>
        <shadow val="0"/>
        <u val="none"/>
        <vertAlign val="baseline"/>
        <sz val="10"/>
        <name val="Calibri"/>
        <family val="2"/>
        <scheme val="minor"/>
      </font>
      <alignment vertical="center" textRotation="0" indent="0" justifyLastLine="0" shrinkToFit="0" readingOrder="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0"/>
        <name val="Calibri"/>
        <family val="2"/>
        <scheme val="minor"/>
      </font>
      <fill>
        <patternFill patternType="solid">
          <fgColor indexed="64"/>
          <bgColor theme="0"/>
        </patternFill>
      </fill>
      <alignment vertical="center" textRotation="0" indent="0" justifyLastLine="0" shrinkToFit="0" readingOrder="0"/>
    </dxf>
    <dxf>
      <border outline="0">
        <bottom style="thin">
          <color indexed="64"/>
        </bottom>
      </border>
    </dxf>
    <dxf>
      <font>
        <strike val="0"/>
        <outline val="0"/>
        <shadow val="0"/>
        <u val="none"/>
        <vertAlign val="baseline"/>
        <sz val="10"/>
        <name val="Calibri"/>
        <family val="2"/>
        <scheme val="minor"/>
      </font>
      <fill>
        <patternFill patternType="solid">
          <fgColor indexed="64"/>
          <bgColor theme="0"/>
        </patternFill>
      </fill>
      <alignment vertical="center" textRotation="0" indent="0" justifyLastLine="0" shrinkToFit="0" readingOrder="0"/>
      <border diagonalUp="0" diagonalDown="0" outline="0">
        <left style="thin">
          <color indexed="64"/>
        </left>
        <right style="thin">
          <color indexed="64"/>
        </right>
        <top/>
        <bottom/>
      </border>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b val="0"/>
        <i val="0"/>
        <color rgb="FFFF0000"/>
      </font>
    </dxf>
    <dxf>
      <font>
        <b val="0"/>
        <i val="0"/>
        <color rgb="FFFF0000"/>
      </font>
    </dxf>
    <dxf>
      <font>
        <b val="0"/>
        <i val="0"/>
        <color rgb="FFFF0000"/>
      </font>
    </dxf>
  </dxfs>
  <tableStyles count="0" defaultTableStyle="TableStyleMedium2" defaultPivotStyle="PivotStyleLight16"/>
  <colors>
    <mruColors>
      <color rgb="FF8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4.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3.xml"/><Relationship Id="rId37"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externalLink" Target="externalLinks/externalLink1.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ENP-ICICI.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389206\Desktop\Calculators\SENP%20Calculator\Copy%20of%20SENP_Calculator_Final-2018%20V4%20-%20Locked.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10.16.168.211/Users/120127.ICICIBANKLTD/AppData/Local/Microsoft/Windows/Temporary%20Internet%20Files/Content.Outlook/4F4ZWR3C/Banking_product%20V4.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Projects\ICICI%20SENP\SENP_Calci_Prototype_v5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Profile"/>
      <sheetName val="ITR"/>
      <sheetName val="ROC"/>
      <sheetName val="GST"/>
      <sheetName val="KYC"/>
      <sheetName val="Financial Statement-Combined"/>
      <sheetName val="Cash Flow"/>
      <sheetName val="Financial Statement1"/>
      <sheetName val="Financial Statement2"/>
      <sheetName val="Financial Statement3"/>
      <sheetName val="Financial Statement4"/>
      <sheetName val="Instructions"/>
      <sheetName val="Ratios Sheet - combined"/>
      <sheetName val="Ratios Sheet1"/>
      <sheetName val="Ratios Sheet2"/>
      <sheetName val="Ratios Sheet3"/>
      <sheetName val="Ratios Sheet4"/>
      <sheetName val="Daily-Balance"/>
      <sheetName val="Credit Summation"/>
      <sheetName val="Analysis-Debit"/>
      <sheetName val="Analysis-Credit"/>
      <sheetName val="NC-RTR"/>
      <sheetName val="Eligibility"/>
      <sheetName val="Variant Inputs &amp; Comparison"/>
      <sheetName val="Empower HL &amp; NRP"/>
      <sheetName val="Banking product- Eligibility"/>
      <sheetName val="Express BT - Non Home"/>
      <sheetName val="Express BT - Home"/>
      <sheetName val="GTP - Eligibilit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5">
          <cell r="IV5" t="e">
            <v>#NUM!</v>
          </cell>
        </row>
        <row r="13">
          <cell r="IV13" t="e">
            <v>#NUM!</v>
          </cell>
        </row>
        <row r="15">
          <cell r="IV15">
            <v>0</v>
          </cell>
        </row>
        <row r="16">
          <cell r="IV16">
            <v>0</v>
          </cell>
        </row>
      </sheetData>
      <sheetData sheetId="26"/>
      <sheetData sheetId="27"/>
      <sheetData sheetId="2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Ratios Sheet1"/>
      <sheetName val="Ratios Sheet2"/>
      <sheetName val="Ratios Sheet3"/>
      <sheetName val="Ratios Sheet4"/>
      <sheetName val="Ratios Sheet - combined"/>
      <sheetName val="Eligibility"/>
      <sheetName val="Daily balance"/>
      <sheetName val="Variant Inputs &amp; Comparison"/>
      <sheetName val="Credit Summation"/>
      <sheetName val="Empower HL &amp; NRP"/>
      <sheetName val="Banking product- Eligibility"/>
      <sheetName val="Express BT"/>
      <sheetName val="GTP - Eligibility"/>
    </sheetNames>
    <sheetDataSet>
      <sheetData sheetId="0"/>
      <sheetData sheetId="1"/>
      <sheetData sheetId="2"/>
      <sheetData sheetId="3"/>
      <sheetData sheetId="4"/>
      <sheetData sheetId="5"/>
      <sheetData sheetId="6">
        <row r="38">
          <cell r="F38">
            <v>2336584.441417126</v>
          </cell>
        </row>
      </sheetData>
      <sheetData sheetId="7"/>
      <sheetData sheetId="8"/>
      <sheetData sheetId="9"/>
      <sheetData sheetId="10"/>
      <sheetData sheetId="11">
        <row r="5">
          <cell r="IV5">
            <v>32043.410787595167</v>
          </cell>
        </row>
        <row r="13">
          <cell r="IV13">
            <v>64086.821575190334</v>
          </cell>
        </row>
        <row r="15">
          <cell r="IV15">
            <v>1841052.7777777778</v>
          </cell>
        </row>
        <row r="16">
          <cell r="IV16">
            <v>2454737.0370370368</v>
          </cell>
        </row>
      </sheetData>
      <sheetData sheetId="12"/>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Daily balance"/>
      <sheetName val="Credit Summation"/>
      <sheetName val="Banking product- Eligibility"/>
    </sheetNames>
    <sheetDataSet>
      <sheetData sheetId="0" refreshError="1"/>
      <sheetData sheetId="1" refreshError="1"/>
      <sheetData sheetId="2">
        <row r="12">
          <cell r="II12">
            <v>0</v>
          </cell>
        </row>
        <row r="13">
          <cell r="II13">
            <v>1</v>
          </cell>
        </row>
        <row r="14">
          <cell r="II14">
            <v>1</v>
          </cell>
        </row>
        <row r="31">
          <cell r="B31">
            <v>0</v>
          </cell>
        </row>
      </sheetData>
      <sheetData sheetId="3">
        <row r="5">
          <cell r="IV5">
            <v>38068.572278880114</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usiness Profile"/>
      <sheetName val="ITR"/>
      <sheetName val="ROC"/>
      <sheetName val="GST"/>
      <sheetName val="KYC"/>
      <sheetName val="Financials_Applicant 1"/>
      <sheetName val="Financials_Applicant 2"/>
      <sheetName val="Financials_Applicant 3"/>
      <sheetName val="Financials_Applicant 4"/>
      <sheetName val="Financials - combined"/>
      <sheetName val="Input"/>
      <sheetName val="Masters"/>
      <sheetName val="GST Margins"/>
      <sheetName val="Normal &amp; CGTMSE Eligibility"/>
      <sheetName val="NC-RTR"/>
      <sheetName val="Credit Summation"/>
      <sheetName val="Analysis-Debit"/>
      <sheetName val="RAAC &amp; NFA Master"/>
      <sheetName val="Analysis-Credit"/>
      <sheetName val="Banking_Product"/>
      <sheetName val="Banking Analysis"/>
      <sheetName val="Output"/>
      <sheetName val="GTP-Sheet"/>
      <sheetName val="Express_BT_HL"/>
      <sheetName val="Express_BT_Non_HL"/>
      <sheetName val="GST Sheet"/>
      <sheetName val="Summary"/>
      <sheetName val="Additional Sheets"/>
      <sheetName val="CGTMSE Scorecard"/>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5">
          <cell r="E5">
            <v>74</v>
          </cell>
          <cell r="AQ5">
            <v>12</v>
          </cell>
          <cell r="AR5">
            <v>3</v>
          </cell>
          <cell r="AS5">
            <v>4</v>
          </cell>
          <cell r="AT5">
            <v>3</v>
          </cell>
          <cell r="AU5">
            <v>3</v>
          </cell>
        </row>
        <row r="6">
          <cell r="E6">
            <v>37</v>
          </cell>
        </row>
        <row r="7">
          <cell r="E7">
            <v>18</v>
          </cell>
        </row>
        <row r="8">
          <cell r="E8">
            <v>15</v>
          </cell>
          <cell r="AQ8">
            <v>14</v>
          </cell>
          <cell r="AR8">
            <v>1</v>
          </cell>
          <cell r="AS8">
            <v>6</v>
          </cell>
          <cell r="AT8">
            <v>4</v>
          </cell>
          <cell r="AU8">
            <v>1</v>
          </cell>
        </row>
        <row r="9">
          <cell r="E9">
            <v>12</v>
          </cell>
        </row>
        <row r="11">
          <cell r="AQ11">
            <v>15</v>
          </cell>
          <cell r="AR11">
            <v>0</v>
          </cell>
          <cell r="AS11">
            <v>3</v>
          </cell>
          <cell r="AT11">
            <v>4</v>
          </cell>
          <cell r="AU11">
            <v>3</v>
          </cell>
        </row>
        <row r="14">
          <cell r="AQ14">
            <v>33</v>
          </cell>
          <cell r="AR14">
            <v>33</v>
          </cell>
          <cell r="AS14">
            <v>5</v>
          </cell>
          <cell r="AT14">
            <v>4</v>
          </cell>
          <cell r="AU14">
            <v>5</v>
          </cell>
        </row>
      </sheetData>
      <sheetData sheetId="19"/>
      <sheetData sheetId="20"/>
      <sheetData sheetId="21"/>
      <sheetData sheetId="22"/>
      <sheetData sheetId="23"/>
      <sheetData sheetId="24"/>
      <sheetData sheetId="25"/>
      <sheetData sheetId="26"/>
      <sheetData sheetId="27"/>
      <sheetData sheetId="2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43371C-BB66-4397-A4FE-E932E7B384EC}" name="LoanTrack" displayName="LoanTrack" ref="B26:BC36" headerRowCount="0" totalsRowCount="1" headerRowDxfId="185" dataDxfId="183" totalsRowDxfId="181" headerRowBorderDxfId="184" tableBorderDxfId="182" totalsRowBorderDxfId="180">
  <tableColumns count="54">
    <tableColumn id="1" xr3:uid="{35459ED0-8CA7-4794-B623-DB086DC766B1}" name="Column1" totalsRowLabel="Total" headerRowDxfId="179" dataDxfId="178" totalsRowDxfId="177" totalsRowCellStyle="Normal 2"/>
    <tableColumn id="2" xr3:uid="{1DD3A005-C74D-4815-8531-04515D9C8A2C}" name="Column2" headerRowDxfId="176" dataDxfId="175" totalsRowDxfId="174" totalsRowCellStyle="Normal 2"/>
    <tableColumn id="3" xr3:uid="{FB9BC393-2454-4EFE-8C72-288FCD716B73}" name="Column3" totalsRowFunction="count" headerRowDxfId="173" dataDxfId="172" totalsRowDxfId="171" totalsRowCellStyle="Normal 2"/>
    <tableColumn id="4" xr3:uid="{03EF6B8F-879C-4021-B36B-F4CFC5899EBB}" name="Column4" totalsRowFunction="sum" headerRowDxfId="170" dataDxfId="169" totalsRowDxfId="168" totalsRowCellStyle="Normal 2"/>
    <tableColumn id="53" xr3:uid="{98ED543B-6EE6-4ED0-B8EC-931E1BB3ED1C}" name="Column52" totalsRowFunction="sum" headerRowDxfId="167" dataDxfId="166" totalsRowDxfId="165" totalsRowCellStyle="Normal 2"/>
    <tableColumn id="5" xr3:uid="{99C0B1F1-CC21-4550-A97C-C2F2ADA8DC77}" name="Column5" totalsRowFunction="sum" headerRowDxfId="164" dataDxfId="163" totalsRowDxfId="162" totalsRowCellStyle="Normal 2"/>
    <tableColumn id="6" xr3:uid="{FA8887B9-EC43-48E1-B303-36F43F8F7784}" name="Column6" headerRowDxfId="161" dataDxfId="160" totalsRowDxfId="159" totalsRowCellStyle="Normal 2"/>
    <tableColumn id="54" xr3:uid="{76AB320A-F094-4F58-B58A-40A6B6838714}" name="Column54" totalsRowFunction="sum" headerRowDxfId="158" dataDxfId="157" totalsRowDxfId="156" dataCellStyle="Normal 3 2" totalsRowCellStyle="Normal 2"/>
    <tableColumn id="7" xr3:uid="{15077505-127F-4862-813F-AAE1861DB255}" name="Column7" headerRowDxfId="155" dataDxfId="154" totalsRowDxfId="153" totalsRowCellStyle="Normal 2"/>
    <tableColumn id="8" xr3:uid="{C3DFA59B-6FFA-4A22-ABF9-C9AFD9F85027}" name="Column8" headerRowDxfId="152" dataDxfId="151" totalsRowDxfId="150" totalsRowCellStyle="Normal 2">
      <calculatedColumnFormula>IFERROR(IF(J26&lt;(TODAY()-H26)/30,"",J26-((TODAY()-H26)/30)+1),"")</calculatedColumnFormula>
    </tableColumn>
    <tableColumn id="9" xr3:uid="{974C744D-7B9C-45AE-BDE5-1FFD803D5BD1}" name="Column9" totalsRowFunction="custom" headerRowDxfId="149" dataDxfId="148" totalsRowDxfId="147" totalsRowCellStyle="Normal 2">
      <totalsRowFormula>COUNTIF(L26:L35,"Yes")</totalsRowFormula>
    </tableColumn>
    <tableColumn id="10" xr3:uid="{2AEE8DA7-C7C7-4E45-917B-72D8C2A51BFA}" name="Column10" totalsRowFunction="sum" headerRowDxfId="146" dataDxfId="145" totalsRowDxfId="144" totalsRowCellStyle="Normal 2">
      <calculatedColumnFormula>IF(OR(L26="Yes",AND(K26&gt;1,K26&lt;&gt;"")),G26,"")</calculatedColumnFormula>
    </tableColumn>
    <tableColumn id="11" xr3:uid="{4AE4DA56-5B88-48B3-8398-710A64DC8543}" name="Column11" totalsRowFunction="custom" headerRowDxfId="143" dataDxfId="142" totalsRowDxfId="141" totalsRowCellStyle="Normal 2">
      <totalsRowFormula>SUMPRODUCT((N26:N35&lt;&gt;"")/COUNTIF(N26:N35,N26:N35&amp;""))</totalsRowFormula>
    </tableColumn>
    <tableColumn id="52" xr3:uid="{5906A00C-22A2-435E-859B-D9D121C39040}" name="Column51" totalsRowFunction="sum" headerRowDxfId="140" dataDxfId="139" totalsRowDxfId="138" dataCellStyle="Normal 3 2" totalsRowCellStyle="Normal 2">
      <calculatedColumnFormula>IF($G26&lt;&gt;"",COUNT($S26,$V26,$Y26,$AB26,$AE26,$AH26,$AK26,$AN26,$AQ26,$AT26,$AW26,$AZ26),"")</calculatedColumnFormula>
    </tableColumn>
    <tableColumn id="55" xr3:uid="{90E7A8F8-7209-4C12-9A0B-327410BE2121}" name="Column53" totalsRowFunction="sum" headerRowDxfId="137" dataDxfId="136" totalsRowDxfId="135" dataCellStyle="Normal 3 2" totalsRowCellStyle="Normal 2"/>
    <tableColumn id="51" xr3:uid="{72C9991C-A45F-4C42-B864-182535A04A63}" name="Column50" totalsRowFunction="sum" headerRowDxfId="134" dataDxfId="133" totalsRowDxfId="132" dataCellStyle="Normal 3 2" totalsRowCellStyle="Normal 2">
      <calculatedColumnFormula>IF($G26&lt;&gt;"",SUM($T26,$W26,$Z26,$AC26,$AF26,$AI26,$AL26,$AO26,$AR26,$AU26,$AX26,$BA26),"")</calculatedColumnFormula>
    </tableColumn>
    <tableColumn id="50" xr3:uid="{4905F0A6-04BC-4089-AB85-A92C86CD5088}" name="Column49" totalsRowFunction="custom" headerRowDxfId="131" dataDxfId="130" totalsRowDxfId="129" dataCellStyle="Normal 3 2" totalsRowCellStyle="Normal 2">
      <calculatedColumnFormula>IF($G26&lt;&gt;"",IFERROR(AVERAGE($U26,$X26,$AA26,$AD26,$AG26,$AJ26,$AM26,$AP26,$AS26,$AV26,$AY26,$BB26),""),"")</calculatedColumnFormula>
      <totalsRowFormula>IFERROR(SUBTOTAL(101,R26:R35),"")</totalsRowFormula>
    </tableColumn>
    <tableColumn id="12" xr3:uid="{AF932EC9-10F9-49F8-BAEE-21619AFABD75}" name="Column12" totalsRowFunction="count" headerRowDxfId="128" dataDxfId="127" totalsRowDxfId="126" totalsRowCellStyle="Normal 2"/>
    <tableColumn id="13" xr3:uid="{8C3F55CC-66B7-4C6E-92A4-D05312BF3920}" name="Column13" totalsRowFunction="sum" headerRowDxfId="125" dataDxfId="124" totalsRowDxfId="123" totalsRowCellStyle="Normal 2"/>
    <tableColumn id="14" xr3:uid="{BD36A5ED-194E-4F6A-B944-33DFC939B2DB}" name="Column14" totalsRowFunction="custom" headerRowDxfId="122" dataDxfId="121" totalsRowDxfId="120" totalsRowCellStyle="Normal 2">
      <totalsRowFormula>IFERROR(SUBTOTAL(101,U26:U35),"")</totalsRowFormula>
    </tableColumn>
    <tableColumn id="15" xr3:uid="{5F78151C-DE3B-43D6-8FA5-EEE0BD3D6BE0}" name="Column15" totalsRowFunction="count" headerRowDxfId="119" dataDxfId="118" totalsRowDxfId="117" totalsRowCellStyle="Normal 2"/>
    <tableColumn id="16" xr3:uid="{118DAB81-68B1-43C6-BF2E-F70D20FA13C2}" name="Column16" totalsRowFunction="sum" headerRowDxfId="116" dataDxfId="115" totalsRowDxfId="114" totalsRowCellStyle="Normal 2"/>
    <tableColumn id="17" xr3:uid="{BC8B4506-E692-4DD1-85C1-890054C6A130}" name="Column17" totalsRowFunction="custom" headerRowDxfId="113" dataDxfId="112" totalsRowDxfId="111" totalsRowCellStyle="Normal 2">
      <totalsRowFormula>IFERROR(SUBTOTAL(101,X26:X35),"")</totalsRowFormula>
    </tableColumn>
    <tableColumn id="18" xr3:uid="{240F1DAB-AE7D-4371-B2B6-1A7E88497670}" name="Column18" totalsRowFunction="count" headerRowDxfId="110" dataDxfId="109" totalsRowDxfId="108" totalsRowCellStyle="Normal 2"/>
    <tableColumn id="19" xr3:uid="{CA4677E6-BD86-4E29-9D38-7D7147EE1D50}" name="Column19" totalsRowFunction="sum" headerRowDxfId="107" dataDxfId="106" totalsRowDxfId="105" totalsRowCellStyle="Normal 2"/>
    <tableColumn id="20" xr3:uid="{69806BFF-73F8-4694-AB83-DCDB7AC46587}" name="Column20" totalsRowFunction="custom" headerRowDxfId="104" dataDxfId="103" totalsRowDxfId="102" totalsRowCellStyle="Normal 2">
      <totalsRowFormula>IFERROR(SUBTOTAL(101,AA26:AA35),"")</totalsRowFormula>
    </tableColumn>
    <tableColumn id="21" xr3:uid="{F4A14207-A594-4DC1-9550-B8BCEFC570AA}" name="Column21" totalsRowFunction="count" headerRowDxfId="101" dataDxfId="100" totalsRowDxfId="99" totalsRowCellStyle="Normal 2"/>
    <tableColumn id="22" xr3:uid="{D25AE1C6-BC15-489C-9FD7-83EFAF6FB459}" name="Column22" totalsRowFunction="sum" headerRowDxfId="98" dataDxfId="97" totalsRowDxfId="96" totalsRowCellStyle="Normal 2"/>
    <tableColumn id="23" xr3:uid="{5708BB16-E06E-490B-BFF0-2F3B3F8A4FF6}" name="Column23" totalsRowFunction="custom" headerRowDxfId="95" dataDxfId="94" totalsRowDxfId="93" totalsRowCellStyle="Normal 2">
      <totalsRowFormula>IFERROR(SUBTOTAL(101,AD26:AD35),"")</totalsRowFormula>
    </tableColumn>
    <tableColumn id="24" xr3:uid="{2B5FB6A8-0B2F-49EC-BB9C-E006B5F74884}" name="Column24" totalsRowFunction="count" headerRowDxfId="92" dataDxfId="91" totalsRowDxfId="90" totalsRowCellStyle="Normal 2"/>
    <tableColumn id="25" xr3:uid="{ED15E58E-3F3E-4E81-B5B9-5E6247C0708F}" name="Column25" totalsRowFunction="sum" headerRowDxfId="89" dataDxfId="88" totalsRowDxfId="87" totalsRowCellStyle="Normal 2"/>
    <tableColumn id="26" xr3:uid="{82667CEE-7DDE-48FA-8E96-6DCF4F117F8C}" name="Column26" totalsRowFunction="custom" headerRowDxfId="86" dataDxfId="85" totalsRowDxfId="84" totalsRowCellStyle="Normal 2">
      <totalsRowFormula>IFERROR(SUBTOTAL(101,AG26:AG35),"")</totalsRowFormula>
    </tableColumn>
    <tableColumn id="27" xr3:uid="{6B64B7EF-B04F-47A1-BC2F-483C0C668303}" name="Column27" totalsRowFunction="count" headerRowDxfId="83" dataDxfId="82" totalsRowDxfId="81" totalsRowCellStyle="Normal 2"/>
    <tableColumn id="28" xr3:uid="{51B2C91B-979F-4FBE-9AA2-3A36FFB0800F}" name="Column28" totalsRowFunction="sum" headerRowDxfId="80" dataDxfId="79" totalsRowDxfId="78" totalsRowCellStyle="Normal 2"/>
    <tableColumn id="29" xr3:uid="{58F26F4F-E227-4D08-BBBF-B6EB7799E6A5}" name="Column29" totalsRowFunction="custom" headerRowDxfId="77" dataDxfId="76" totalsRowDxfId="75" totalsRowCellStyle="Normal 2">
      <totalsRowFormula>IFERROR(SUBTOTAL(101,AJ26:AJ35),"")</totalsRowFormula>
    </tableColumn>
    <tableColumn id="30" xr3:uid="{89F836D0-3715-42F0-B1FB-C22BA4453289}" name="Column30" totalsRowFunction="count" headerRowDxfId="74" dataDxfId="73" totalsRowDxfId="72" totalsRowCellStyle="Normal 2"/>
    <tableColumn id="31" xr3:uid="{A4244E2E-C716-4ECE-AA7E-EF8A843F865C}" name="Column31" totalsRowFunction="sum" headerRowDxfId="71" dataDxfId="70" totalsRowDxfId="69" totalsRowCellStyle="Normal 2"/>
    <tableColumn id="32" xr3:uid="{9035CFE2-79C4-46A1-B451-363BC80EB943}" name="Column32" totalsRowFunction="custom" headerRowDxfId="68" dataDxfId="67" totalsRowDxfId="66" totalsRowCellStyle="Normal 2">
      <totalsRowFormula>IFERROR(SUBTOTAL(101,AM26:AM35),"")</totalsRowFormula>
    </tableColumn>
    <tableColumn id="33" xr3:uid="{07D2B9DD-90A1-4CAA-B8D7-D1D62F565ACE}" name="Column33" totalsRowFunction="count" headerRowDxfId="65" dataDxfId="64" totalsRowDxfId="63" totalsRowCellStyle="Normal 2"/>
    <tableColumn id="34" xr3:uid="{3AA3B466-2BD7-4317-A62F-09595DDE4592}" name="Column34" totalsRowFunction="sum" headerRowDxfId="62" dataDxfId="61" totalsRowDxfId="60" totalsRowCellStyle="Normal 2"/>
    <tableColumn id="35" xr3:uid="{A5C93C6F-B95C-49B6-BE7E-6DD65E90615C}" name="Column35" totalsRowFunction="custom" headerRowDxfId="59" dataDxfId="58" totalsRowDxfId="57" totalsRowCellStyle="Normal 2">
      <totalsRowFormula>IFERROR(SUBTOTAL(101,AP26:AP35),"")</totalsRowFormula>
    </tableColumn>
    <tableColumn id="36" xr3:uid="{4C528CCE-8090-4974-88A8-6B11FBA0550D}" name="Column36" totalsRowFunction="count" headerRowDxfId="56" dataDxfId="55" totalsRowDxfId="54" totalsRowCellStyle="Normal 2"/>
    <tableColumn id="37" xr3:uid="{A269E967-87C0-4A51-B18D-6AF49025E5FC}" name="Column37" totalsRowFunction="sum" headerRowDxfId="53" dataDxfId="52" totalsRowDxfId="51" totalsRowCellStyle="Normal 2"/>
    <tableColumn id="38" xr3:uid="{1DF1F245-B3A4-4F83-99B5-91A30FACE610}" name="Column38" totalsRowFunction="custom" headerRowDxfId="50" dataDxfId="49" totalsRowDxfId="48" totalsRowCellStyle="Normal 2">
      <totalsRowFormula>IFERROR(SUBTOTAL(101,AS26:AS35),"")</totalsRowFormula>
    </tableColumn>
    <tableColumn id="39" xr3:uid="{E9E1D645-1D40-4DFD-BD88-CF0F01AED411}" name="Column39" totalsRowFunction="count" headerRowDxfId="47" dataDxfId="46" totalsRowDxfId="45" totalsRowCellStyle="Normal 2"/>
    <tableColumn id="40" xr3:uid="{C9F7C565-BD28-43FE-BCBA-3BB7AE2E3185}" name="Column40" totalsRowFunction="sum" headerRowDxfId="44" dataDxfId="43" totalsRowDxfId="42" totalsRowCellStyle="Normal 2"/>
    <tableColumn id="41" xr3:uid="{6FFC7EEE-3D22-4D12-A8F1-85E26FE85D81}" name="Column41" totalsRowFunction="custom" headerRowDxfId="41" dataDxfId="40" totalsRowDxfId="39" totalsRowCellStyle="Normal 2">
      <totalsRowFormula>IFERROR(SUBTOTAL(101,AV26:AV35),"")</totalsRowFormula>
    </tableColumn>
    <tableColumn id="42" xr3:uid="{5660B1C7-EBD7-4C30-9D10-CEBC9DE62C83}" name="Column42" totalsRowFunction="count" headerRowDxfId="38" dataDxfId="37" totalsRowDxfId="36" totalsRowCellStyle="Normal 2"/>
    <tableColumn id="43" xr3:uid="{96A516E1-AEBC-42F6-8474-F5DE0D36325E}" name="Column43" totalsRowFunction="sum" headerRowDxfId="35" dataDxfId="34" totalsRowDxfId="33" totalsRowCellStyle="Normal 2"/>
    <tableColumn id="44" xr3:uid="{F2B050B9-767A-4A49-B3A2-A3455336A24E}" name="Column44" totalsRowFunction="custom" headerRowDxfId="32" dataDxfId="31" totalsRowDxfId="30" totalsRowCellStyle="Normal 2">
      <totalsRowFormula>IFERROR(SUBTOTAL(101,AY26:AY35),"")</totalsRowFormula>
    </tableColumn>
    <tableColumn id="45" xr3:uid="{82E82385-9554-43B4-808A-AA9E0696DFDB}" name="Column45" totalsRowFunction="count" headerRowDxfId="29" dataDxfId="28" totalsRowDxfId="27" totalsRowCellStyle="Normal 2"/>
    <tableColumn id="46" xr3:uid="{BAF98C38-0418-41E2-B9BD-97243F5680A9}" name="Column46" totalsRowFunction="sum" headerRowDxfId="26" dataDxfId="25" totalsRowDxfId="24" totalsRowCellStyle="Normal 2"/>
    <tableColumn id="47" xr3:uid="{DB5DF147-EAA4-44AD-84EB-6C9CC2C34476}" name="Column47" totalsRowFunction="custom" headerRowDxfId="23" dataDxfId="22" totalsRowDxfId="21" totalsRowCellStyle="Normal 2">
      <totalsRowFormula>IFERROR(SUBTOTAL(101,BB26:BB35),"")</totalsRowFormula>
    </tableColumn>
    <tableColumn id="48" xr3:uid="{B05E8EDB-AAAE-4CE1-A06C-108C57DE0FAD}" name="Column48" totalsRowFunction="count" headerRowDxfId="20" dataDxfId="19" totalsRowDxfId="18" totalsRowCellStyle="Normal 2"/>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4.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5357C-7393-4FDA-AC65-E58ED65F9D1D}">
  <sheetPr codeName="Sheet24">
    <tabColor theme="3" tint="-0.499984740745262"/>
  </sheetPr>
  <dimension ref="A1:J70"/>
  <sheetViews>
    <sheetView showRowColHeaders="0" workbookViewId="0">
      <selection activeCell="J13" sqref="J13"/>
    </sheetView>
  </sheetViews>
  <sheetFormatPr defaultRowHeight="14.25" outlineLevelRow="2"/>
  <cols>
    <col min="1" max="1" width="3" style="414" customWidth="1"/>
    <col min="2" max="2" width="3.85546875" style="414" customWidth="1"/>
    <col min="3" max="3" width="25.85546875" style="414" customWidth="1"/>
    <col min="4" max="9" width="13.28515625" style="414" customWidth="1"/>
    <col min="10" max="10" width="52.140625" style="414" customWidth="1"/>
    <col min="11" max="11" width="12.140625" style="414" customWidth="1"/>
    <col min="12" max="13" width="9.140625" style="414" customWidth="1"/>
    <col min="14" max="16384" width="9.140625" style="414"/>
  </cols>
  <sheetData>
    <row r="1" spans="1:10" ht="15" thickBot="1">
      <c r="B1" s="415"/>
      <c r="C1" s="415"/>
      <c r="D1" s="415"/>
      <c r="E1" s="415"/>
      <c r="F1" s="415"/>
      <c r="G1" s="416"/>
      <c r="H1" s="416"/>
      <c r="I1" s="416"/>
    </row>
    <row r="2" spans="1:10" ht="21.75" customHeight="1" thickBot="1">
      <c r="A2" s="417"/>
      <c r="B2" s="540" t="s">
        <v>898</v>
      </c>
      <c r="C2" s="541"/>
      <c r="D2" s="541"/>
      <c r="E2" s="541"/>
      <c r="F2" s="541"/>
      <c r="G2" s="541"/>
      <c r="H2" s="541"/>
      <c r="I2" s="542"/>
      <c r="J2" s="418"/>
    </row>
    <row r="3" spans="1:10" ht="15.75" customHeight="1">
      <c r="A3" s="417"/>
      <c r="B3" s="543" t="s">
        <v>1043</v>
      </c>
      <c r="C3" s="544"/>
      <c r="D3" s="545"/>
      <c r="E3" s="545"/>
      <c r="F3" s="546" t="s">
        <v>1044</v>
      </c>
      <c r="G3" s="547"/>
      <c r="H3" s="545"/>
      <c r="I3" s="548"/>
      <c r="J3" s="418"/>
    </row>
    <row r="4" spans="1:10">
      <c r="A4" s="417"/>
      <c r="B4" s="549" t="s">
        <v>1045</v>
      </c>
      <c r="C4" s="550"/>
      <c r="D4" s="551"/>
      <c r="E4" s="551"/>
      <c r="F4" s="551"/>
      <c r="G4" s="551"/>
      <c r="H4" s="551"/>
      <c r="I4" s="552"/>
      <c r="J4" s="418"/>
    </row>
    <row r="5" spans="1:10" outlineLevel="1">
      <c r="A5" s="417"/>
      <c r="B5" s="549" t="s">
        <v>1046</v>
      </c>
      <c r="C5" s="550"/>
      <c r="D5" s="551"/>
      <c r="E5" s="551"/>
      <c r="F5" s="551"/>
      <c r="G5" s="551"/>
      <c r="H5" s="551"/>
      <c r="I5" s="552"/>
      <c r="J5" s="418"/>
    </row>
    <row r="6" spans="1:10" outlineLevel="1">
      <c r="A6" s="417"/>
      <c r="B6" s="549" t="s">
        <v>1047</v>
      </c>
      <c r="C6" s="550"/>
      <c r="D6" s="551"/>
      <c r="E6" s="551"/>
      <c r="F6" s="551"/>
      <c r="G6" s="551"/>
      <c r="H6" s="551"/>
      <c r="I6" s="552"/>
      <c r="J6" s="418"/>
    </row>
    <row r="7" spans="1:10" outlineLevel="1">
      <c r="A7" s="417"/>
      <c r="B7" s="549" t="s">
        <v>1048</v>
      </c>
      <c r="C7" s="550"/>
      <c r="D7" s="551"/>
      <c r="E7" s="551"/>
      <c r="F7" s="554" t="s">
        <v>1049</v>
      </c>
      <c r="G7" s="555"/>
      <c r="H7" s="560"/>
      <c r="I7" s="561"/>
      <c r="J7" s="418"/>
    </row>
    <row r="8" spans="1:10" outlineLevel="1">
      <c r="A8" s="417"/>
      <c r="B8" s="549" t="s">
        <v>1050</v>
      </c>
      <c r="C8" s="550"/>
      <c r="D8" s="553">
        <f>GST!E3</f>
        <v>0</v>
      </c>
      <c r="E8" s="553"/>
      <c r="F8" s="554" t="s">
        <v>1051</v>
      </c>
      <c r="G8" s="555"/>
      <c r="H8" s="553">
        <f>GST!E8</f>
        <v>0</v>
      </c>
      <c r="I8" s="556"/>
      <c r="J8" s="418"/>
    </row>
    <row r="9" spans="1:10">
      <c r="A9" s="417"/>
      <c r="B9" s="549" t="s">
        <v>1052</v>
      </c>
      <c r="C9" s="550"/>
      <c r="D9" s="557"/>
      <c r="E9" s="557"/>
      <c r="F9" s="554" t="s">
        <v>1053</v>
      </c>
      <c r="G9" s="555"/>
      <c r="H9" s="558" t="str">
        <f ca="1">IF(D9&lt;&gt;"",DATEDIF(D9,TODAY(),"Y")&amp;" Years","")</f>
        <v/>
      </c>
      <c r="I9" s="559"/>
      <c r="J9" s="418"/>
    </row>
    <row r="10" spans="1:10" ht="14.25" customHeight="1">
      <c r="A10" s="417"/>
      <c r="B10" s="549" t="s">
        <v>1054</v>
      </c>
      <c r="C10" s="550"/>
      <c r="D10" s="566"/>
      <c r="E10" s="566"/>
      <c r="F10" s="554" t="s">
        <v>1055</v>
      </c>
      <c r="G10" s="555"/>
      <c r="H10" s="566"/>
      <c r="I10" s="567"/>
      <c r="J10" s="418"/>
    </row>
    <row r="11" spans="1:10" outlineLevel="1">
      <c r="A11" s="417"/>
      <c r="B11" s="549" t="s">
        <v>1056</v>
      </c>
      <c r="C11" s="550"/>
      <c r="D11" s="564">
        <f>ROC!E3</f>
        <v>0</v>
      </c>
      <c r="E11" s="564"/>
      <c r="F11" s="554" t="s">
        <v>1051</v>
      </c>
      <c r="G11" s="555"/>
      <c r="H11" s="564">
        <f>ROC!E22</f>
        <v>0</v>
      </c>
      <c r="I11" s="565"/>
      <c r="J11" s="418"/>
    </row>
    <row r="12" spans="1:10" outlineLevel="1">
      <c r="A12" s="417"/>
      <c r="B12" s="549" t="s">
        <v>1057</v>
      </c>
      <c r="C12" s="550"/>
      <c r="D12" s="562">
        <f>ROC!E10</f>
        <v>0</v>
      </c>
      <c r="E12" s="562"/>
      <c r="F12" s="554" t="s">
        <v>1058</v>
      </c>
      <c r="G12" s="555"/>
      <c r="H12" s="562">
        <f>ROC!E11</f>
        <v>0</v>
      </c>
      <c r="I12" s="563"/>
      <c r="J12" s="418"/>
    </row>
    <row r="13" spans="1:10" ht="31.5" customHeight="1">
      <c r="A13" s="417"/>
      <c r="B13" s="549" t="s">
        <v>1059</v>
      </c>
      <c r="C13" s="550"/>
      <c r="D13" s="564"/>
      <c r="E13" s="564"/>
      <c r="F13" s="564"/>
      <c r="G13" s="564"/>
      <c r="H13" s="564"/>
      <c r="I13" s="565"/>
      <c r="J13" s="418"/>
    </row>
    <row r="14" spans="1:10" ht="15" thickBot="1">
      <c r="A14" s="417"/>
      <c r="B14" s="577" t="s">
        <v>1167</v>
      </c>
      <c r="C14" s="578"/>
      <c r="D14" s="579">
        <v>0</v>
      </c>
      <c r="E14" s="579"/>
      <c r="F14" s="580" t="s">
        <v>1168</v>
      </c>
      <c r="G14" s="581"/>
      <c r="H14" s="579">
        <v>0</v>
      </c>
      <c r="I14" s="582"/>
      <c r="J14" s="418"/>
    </row>
    <row r="15" spans="1:10" ht="21" customHeight="1" outlineLevel="1" thickBot="1">
      <c r="A15" s="417"/>
      <c r="B15" s="583" t="s">
        <v>1060</v>
      </c>
      <c r="C15" s="584"/>
      <c r="D15" s="584"/>
      <c r="E15" s="584"/>
      <c r="F15" s="584"/>
      <c r="G15" s="584"/>
      <c r="H15" s="584"/>
      <c r="I15" s="585"/>
      <c r="J15" s="418"/>
    </row>
    <row r="16" spans="1:10" ht="15" outlineLevel="1">
      <c r="A16" s="417"/>
      <c r="B16" s="586" t="s">
        <v>1061</v>
      </c>
      <c r="C16" s="587"/>
      <c r="D16" s="587"/>
      <c r="E16" s="587"/>
      <c r="F16" s="587"/>
      <c r="G16" s="587"/>
      <c r="H16" s="587"/>
      <c r="I16" s="588"/>
      <c r="J16" s="418"/>
    </row>
    <row r="17" spans="1:10" ht="15" hidden="1" outlineLevel="2">
      <c r="A17" s="417"/>
      <c r="B17" s="568" t="s">
        <v>980</v>
      </c>
      <c r="C17" s="570" t="s">
        <v>1005</v>
      </c>
      <c r="D17" s="572">
        <v>0</v>
      </c>
      <c r="E17" s="573"/>
      <c r="F17" s="572" t="s">
        <v>1169</v>
      </c>
      <c r="G17" s="573"/>
      <c r="H17" s="572" t="s">
        <v>1169</v>
      </c>
      <c r="I17" s="574"/>
      <c r="J17" s="418"/>
    </row>
    <row r="18" spans="1:10" hidden="1" outlineLevel="2">
      <c r="A18" s="417"/>
      <c r="B18" s="569"/>
      <c r="C18" s="571"/>
      <c r="D18" s="419" t="s">
        <v>1062</v>
      </c>
      <c r="E18" s="419" t="s">
        <v>1063</v>
      </c>
      <c r="F18" s="419" t="s">
        <v>1062</v>
      </c>
      <c r="G18" s="419" t="s">
        <v>1063</v>
      </c>
      <c r="H18" s="419" t="s">
        <v>1062</v>
      </c>
      <c r="I18" s="420" t="s">
        <v>1063</v>
      </c>
      <c r="J18" s="418"/>
    </row>
    <row r="19" spans="1:10" ht="18" hidden="1" customHeight="1" outlineLevel="2">
      <c r="A19" s="417"/>
      <c r="B19" s="421">
        <v>1</v>
      </c>
      <c r="C19" s="422"/>
      <c r="D19" s="423"/>
      <c r="E19" s="424" t="str">
        <f>IFERROR(D19/$D$25,"")</f>
        <v/>
      </c>
      <c r="F19" s="425"/>
      <c r="G19" s="424" t="str">
        <f>IFERROR(F19/$F$25,"")</f>
        <v/>
      </c>
      <c r="H19" s="423"/>
      <c r="I19" s="426" t="str">
        <f>IFERROR(H19/$H$25,"")</f>
        <v/>
      </c>
      <c r="J19" s="418"/>
    </row>
    <row r="20" spans="1:10" ht="14.25" hidden="1" customHeight="1" outlineLevel="2">
      <c r="A20" s="417"/>
      <c r="B20" s="421">
        <v>2</v>
      </c>
      <c r="C20" s="422"/>
      <c r="D20" s="423"/>
      <c r="E20" s="424" t="str">
        <f>IFERROR(D20/$D$25,"")</f>
        <v/>
      </c>
      <c r="F20" s="425"/>
      <c r="G20" s="424" t="str">
        <f t="shared" ref="G20:G24" si="0">IFERROR(F20/$F$25,"")</f>
        <v/>
      </c>
      <c r="H20" s="423"/>
      <c r="I20" s="426" t="str">
        <f t="shared" ref="I20:I24" si="1">IFERROR(H20/$H$25,"")</f>
        <v/>
      </c>
      <c r="J20" s="418"/>
    </row>
    <row r="21" spans="1:10" ht="14.25" hidden="1" customHeight="1" outlineLevel="2">
      <c r="A21" s="417"/>
      <c r="B21" s="421">
        <v>3</v>
      </c>
      <c r="C21" s="422"/>
      <c r="D21" s="423"/>
      <c r="E21" s="424" t="str">
        <f>IFERROR(D21/$D$25,"")</f>
        <v/>
      </c>
      <c r="F21" s="425"/>
      <c r="G21" s="424" t="str">
        <f t="shared" si="0"/>
        <v/>
      </c>
      <c r="H21" s="423"/>
      <c r="I21" s="426" t="str">
        <f t="shared" si="1"/>
        <v/>
      </c>
      <c r="J21" s="418"/>
    </row>
    <row r="22" spans="1:10" ht="14.25" hidden="1" customHeight="1" outlineLevel="2">
      <c r="A22" s="417"/>
      <c r="B22" s="421">
        <v>4</v>
      </c>
      <c r="C22" s="422"/>
      <c r="D22" s="423"/>
      <c r="E22" s="424" t="str">
        <f>IFERROR(D22/$D$25,"")</f>
        <v/>
      </c>
      <c r="F22" s="425"/>
      <c r="G22" s="424" t="str">
        <f t="shared" si="0"/>
        <v/>
      </c>
      <c r="H22" s="423"/>
      <c r="I22" s="426" t="str">
        <f t="shared" si="1"/>
        <v/>
      </c>
      <c r="J22" s="418"/>
    </row>
    <row r="23" spans="1:10" ht="14.25" hidden="1" customHeight="1" outlineLevel="2">
      <c r="A23" s="417"/>
      <c r="B23" s="421">
        <v>5</v>
      </c>
      <c r="C23" s="422"/>
      <c r="D23" s="423"/>
      <c r="E23" s="424" t="str">
        <f t="shared" ref="E23" si="2">IFERROR(D23/$D$25,"")</f>
        <v/>
      </c>
      <c r="F23" s="425"/>
      <c r="G23" s="424" t="str">
        <f t="shared" si="0"/>
        <v/>
      </c>
      <c r="H23" s="423"/>
      <c r="I23" s="426" t="str">
        <f t="shared" si="1"/>
        <v/>
      </c>
      <c r="J23" s="418"/>
    </row>
    <row r="24" spans="1:10" ht="14.25" hidden="1" customHeight="1" outlineLevel="2">
      <c r="A24" s="417"/>
      <c r="B24" s="421">
        <v>6</v>
      </c>
      <c r="C24" s="422" t="s">
        <v>1064</v>
      </c>
      <c r="D24" s="427">
        <f>D25-SUM(D19:D23)</f>
        <v>0</v>
      </c>
      <c r="E24" s="424" t="str">
        <f>IFERROR(D24/$D$25,"")</f>
        <v/>
      </c>
      <c r="F24" s="427">
        <f>F25-SUM(F19:F23)</f>
        <v>0</v>
      </c>
      <c r="G24" s="424" t="str">
        <f t="shared" si="0"/>
        <v/>
      </c>
      <c r="H24" s="427">
        <f>H25-SUM(H19:H23)</f>
        <v>0</v>
      </c>
      <c r="I24" s="426" t="str">
        <f t="shared" si="1"/>
        <v/>
      </c>
      <c r="J24" s="418"/>
    </row>
    <row r="25" spans="1:10" ht="14.25" hidden="1" customHeight="1" outlineLevel="2">
      <c r="A25" s="417"/>
      <c r="B25" s="575" t="s">
        <v>145</v>
      </c>
      <c r="C25" s="576"/>
      <c r="D25" s="428"/>
      <c r="E25" s="429">
        <f>SUM(E19:E24)</f>
        <v>0</v>
      </c>
      <c r="F25" s="428"/>
      <c r="G25" s="429">
        <f>SUM(G19:G24)</f>
        <v>0</v>
      </c>
      <c r="H25" s="428"/>
      <c r="I25" s="430">
        <f>SUM(I19:I24)</f>
        <v>0</v>
      </c>
      <c r="J25" s="418"/>
    </row>
    <row r="26" spans="1:10" ht="15" outlineLevel="1" collapsed="1">
      <c r="A26" s="417"/>
      <c r="B26" s="589" t="s">
        <v>1065</v>
      </c>
      <c r="C26" s="590"/>
      <c r="D26" s="590"/>
      <c r="E26" s="590"/>
      <c r="F26" s="590"/>
      <c r="G26" s="590"/>
      <c r="H26" s="590"/>
      <c r="I26" s="591"/>
      <c r="J26" s="418"/>
    </row>
    <row r="27" spans="1:10" ht="15" hidden="1" customHeight="1" outlineLevel="2">
      <c r="A27" s="417"/>
      <c r="B27" s="568" t="s">
        <v>980</v>
      </c>
      <c r="C27" s="570" t="s">
        <v>1005</v>
      </c>
      <c r="D27" s="572">
        <v>0</v>
      </c>
      <c r="E27" s="573"/>
      <c r="F27" s="572" t="s">
        <v>1169</v>
      </c>
      <c r="G27" s="573"/>
      <c r="H27" s="572" t="s">
        <v>1169</v>
      </c>
      <c r="I27" s="574"/>
      <c r="J27" s="418"/>
    </row>
    <row r="28" spans="1:10" hidden="1" outlineLevel="2">
      <c r="A28" s="417"/>
      <c r="B28" s="569"/>
      <c r="C28" s="571"/>
      <c r="D28" s="419" t="s">
        <v>1062</v>
      </c>
      <c r="E28" s="419" t="s">
        <v>1063</v>
      </c>
      <c r="F28" s="419" t="s">
        <v>1062</v>
      </c>
      <c r="G28" s="419" t="s">
        <v>1063</v>
      </c>
      <c r="H28" s="419" t="s">
        <v>1062</v>
      </c>
      <c r="I28" s="420" t="s">
        <v>1063</v>
      </c>
      <c r="J28" s="418"/>
    </row>
    <row r="29" spans="1:10" ht="14.25" hidden="1" customHeight="1" outlineLevel="2">
      <c r="A29" s="417"/>
      <c r="B29" s="421">
        <v>1</v>
      </c>
      <c r="C29" s="422"/>
      <c r="D29" s="423"/>
      <c r="E29" s="424" t="str">
        <f>IFERROR(D29/$D$35,"")</f>
        <v/>
      </c>
      <c r="F29" s="425"/>
      <c r="G29" s="424" t="str">
        <f>IFERROR(F29/$F$35,"")</f>
        <v/>
      </c>
      <c r="H29" s="423"/>
      <c r="I29" s="426" t="str">
        <f>IFERROR(H29/$H$35,"")</f>
        <v/>
      </c>
      <c r="J29" s="418"/>
    </row>
    <row r="30" spans="1:10" ht="14.25" hidden="1" customHeight="1" outlineLevel="2">
      <c r="A30" s="417"/>
      <c r="B30" s="421">
        <v>2</v>
      </c>
      <c r="C30" s="422"/>
      <c r="D30" s="423"/>
      <c r="E30" s="424" t="str">
        <f t="shared" ref="E30:E34" si="3">IFERROR(D30/$D$35,"")</f>
        <v/>
      </c>
      <c r="F30" s="425"/>
      <c r="G30" s="424" t="str">
        <f t="shared" ref="G30:G34" si="4">IFERROR(F30/$F$35,"")</f>
        <v/>
      </c>
      <c r="H30" s="423"/>
      <c r="I30" s="426" t="str">
        <f t="shared" ref="I30:I34" si="5">IFERROR(H30/$H$35,"")</f>
        <v/>
      </c>
      <c r="J30" s="418"/>
    </row>
    <row r="31" spans="1:10" ht="14.25" hidden="1" customHeight="1" outlineLevel="2">
      <c r="A31" s="417"/>
      <c r="B31" s="421">
        <v>3</v>
      </c>
      <c r="C31" s="422"/>
      <c r="D31" s="423"/>
      <c r="E31" s="424" t="str">
        <f t="shared" si="3"/>
        <v/>
      </c>
      <c r="F31" s="425"/>
      <c r="G31" s="424" t="str">
        <f t="shared" si="4"/>
        <v/>
      </c>
      <c r="H31" s="423"/>
      <c r="I31" s="426" t="str">
        <f t="shared" si="5"/>
        <v/>
      </c>
      <c r="J31" s="418"/>
    </row>
    <row r="32" spans="1:10" ht="14.25" hidden="1" customHeight="1" outlineLevel="2">
      <c r="A32" s="417"/>
      <c r="B32" s="421">
        <v>4</v>
      </c>
      <c r="C32" s="422"/>
      <c r="D32" s="423"/>
      <c r="E32" s="424" t="str">
        <f t="shared" si="3"/>
        <v/>
      </c>
      <c r="F32" s="425"/>
      <c r="G32" s="424" t="str">
        <f t="shared" si="4"/>
        <v/>
      </c>
      <c r="H32" s="423"/>
      <c r="I32" s="426" t="str">
        <f t="shared" si="5"/>
        <v/>
      </c>
      <c r="J32" s="418"/>
    </row>
    <row r="33" spans="1:10" ht="14.25" hidden="1" customHeight="1" outlineLevel="2">
      <c r="A33" s="417"/>
      <c r="B33" s="421">
        <v>5</v>
      </c>
      <c r="C33" s="422"/>
      <c r="D33" s="423"/>
      <c r="E33" s="424" t="str">
        <f t="shared" si="3"/>
        <v/>
      </c>
      <c r="F33" s="425"/>
      <c r="G33" s="424" t="str">
        <f t="shared" si="4"/>
        <v/>
      </c>
      <c r="H33" s="423"/>
      <c r="I33" s="426" t="str">
        <f t="shared" si="5"/>
        <v/>
      </c>
      <c r="J33" s="418"/>
    </row>
    <row r="34" spans="1:10" ht="14.25" hidden="1" customHeight="1" outlineLevel="2">
      <c r="A34" s="417"/>
      <c r="B34" s="421">
        <v>6</v>
      </c>
      <c r="C34" s="422" t="s">
        <v>1064</v>
      </c>
      <c r="D34" s="427">
        <f>D35-SUM(D29:D33)</f>
        <v>0</v>
      </c>
      <c r="E34" s="424" t="str">
        <f t="shared" si="3"/>
        <v/>
      </c>
      <c r="F34" s="427">
        <f>F35-SUM(F29:F33)</f>
        <v>0</v>
      </c>
      <c r="G34" s="424" t="str">
        <f t="shared" si="4"/>
        <v/>
      </c>
      <c r="H34" s="427">
        <f>H35-SUM(H29:H33)</f>
        <v>0</v>
      </c>
      <c r="I34" s="426" t="str">
        <f t="shared" si="5"/>
        <v/>
      </c>
      <c r="J34" s="418"/>
    </row>
    <row r="35" spans="1:10" ht="14.25" hidden="1" customHeight="1" outlineLevel="2">
      <c r="A35" s="417"/>
      <c r="B35" s="575" t="s">
        <v>145</v>
      </c>
      <c r="C35" s="576"/>
      <c r="D35" s="428"/>
      <c r="E35" s="429">
        <f>SUM(E29:E34)</f>
        <v>0</v>
      </c>
      <c r="F35" s="428"/>
      <c r="G35" s="429">
        <f>SUM(G29:G34)</f>
        <v>0</v>
      </c>
      <c r="H35" s="428"/>
      <c r="I35" s="430">
        <f>SUM(I29:I34)</f>
        <v>0</v>
      </c>
      <c r="J35" s="418"/>
    </row>
    <row r="36" spans="1:10" ht="15" outlineLevel="1" collapsed="1">
      <c r="A36" s="417"/>
      <c r="B36" s="589" t="s">
        <v>1066</v>
      </c>
      <c r="C36" s="590"/>
      <c r="D36" s="590"/>
      <c r="E36" s="590"/>
      <c r="F36" s="590"/>
      <c r="G36" s="590"/>
      <c r="H36" s="590"/>
      <c r="I36" s="591"/>
      <c r="J36" s="418"/>
    </row>
    <row r="37" spans="1:10" ht="15" hidden="1" customHeight="1" outlineLevel="2">
      <c r="A37" s="417"/>
      <c r="B37" s="568" t="s">
        <v>980</v>
      </c>
      <c r="C37" s="570" t="s">
        <v>1005</v>
      </c>
      <c r="D37" s="572">
        <v>0</v>
      </c>
      <c r="E37" s="573"/>
      <c r="F37" s="572" t="s">
        <v>1169</v>
      </c>
      <c r="G37" s="573"/>
      <c r="H37" s="572" t="s">
        <v>1169</v>
      </c>
      <c r="I37" s="574"/>
      <c r="J37" s="418"/>
    </row>
    <row r="38" spans="1:10" hidden="1" outlineLevel="2">
      <c r="A38" s="417"/>
      <c r="B38" s="569"/>
      <c r="C38" s="571"/>
      <c r="D38" s="419" t="s">
        <v>1062</v>
      </c>
      <c r="E38" s="419" t="s">
        <v>1063</v>
      </c>
      <c r="F38" s="419" t="s">
        <v>1062</v>
      </c>
      <c r="G38" s="419" t="s">
        <v>1063</v>
      </c>
      <c r="H38" s="419" t="s">
        <v>1062</v>
      </c>
      <c r="I38" s="420" t="s">
        <v>1063</v>
      </c>
      <c r="J38" s="418"/>
    </row>
    <row r="39" spans="1:10" hidden="1" outlineLevel="2">
      <c r="A39" s="417"/>
      <c r="B39" s="421">
        <v>1</v>
      </c>
      <c r="C39" s="422"/>
      <c r="D39" s="423"/>
      <c r="E39" s="424" t="str">
        <f>IFERROR(D39/$D$35,"")</f>
        <v/>
      </c>
      <c r="F39" s="425"/>
      <c r="G39" s="424" t="str">
        <f>IFERROR(F39/$F$35,"")</f>
        <v/>
      </c>
      <c r="H39" s="423"/>
      <c r="I39" s="426" t="str">
        <f>IFERROR(H39/$H$35,"")</f>
        <v/>
      </c>
      <c r="J39" s="418"/>
    </row>
    <row r="40" spans="1:10" hidden="1" outlineLevel="2">
      <c r="A40" s="417"/>
      <c r="B40" s="421">
        <v>2</v>
      </c>
      <c r="C40" s="422"/>
      <c r="D40" s="423"/>
      <c r="E40" s="424" t="str">
        <f t="shared" ref="E40:E44" si="6">IFERROR(D40/$D$35,"")</f>
        <v/>
      </c>
      <c r="F40" s="425"/>
      <c r="G40" s="424" t="str">
        <f t="shared" ref="G40:G44" si="7">IFERROR(F40/$F$35,"")</f>
        <v/>
      </c>
      <c r="H40" s="423"/>
      <c r="I40" s="426" t="str">
        <f t="shared" ref="I40:I44" si="8">IFERROR(H40/$H$35,"")</f>
        <v/>
      </c>
      <c r="J40" s="418"/>
    </row>
    <row r="41" spans="1:10" hidden="1" outlineLevel="2">
      <c r="A41" s="417"/>
      <c r="B41" s="421">
        <v>3</v>
      </c>
      <c r="C41" s="422"/>
      <c r="D41" s="423"/>
      <c r="E41" s="424" t="str">
        <f t="shared" si="6"/>
        <v/>
      </c>
      <c r="F41" s="425"/>
      <c r="G41" s="424" t="str">
        <f t="shared" si="7"/>
        <v/>
      </c>
      <c r="H41" s="423"/>
      <c r="I41" s="426" t="str">
        <f t="shared" si="8"/>
        <v/>
      </c>
      <c r="J41" s="418"/>
    </row>
    <row r="42" spans="1:10" hidden="1" outlineLevel="2">
      <c r="A42" s="417"/>
      <c r="B42" s="421">
        <v>4</v>
      </c>
      <c r="C42" s="422"/>
      <c r="D42" s="423"/>
      <c r="E42" s="424" t="str">
        <f t="shared" si="6"/>
        <v/>
      </c>
      <c r="F42" s="425"/>
      <c r="G42" s="424" t="str">
        <f t="shared" si="7"/>
        <v/>
      </c>
      <c r="H42" s="423"/>
      <c r="I42" s="426" t="str">
        <f t="shared" si="8"/>
        <v/>
      </c>
      <c r="J42" s="418"/>
    </row>
    <row r="43" spans="1:10" hidden="1" outlineLevel="2">
      <c r="A43" s="417"/>
      <c r="B43" s="421">
        <v>5</v>
      </c>
      <c r="C43" s="422"/>
      <c r="D43" s="423"/>
      <c r="E43" s="424" t="str">
        <f t="shared" si="6"/>
        <v/>
      </c>
      <c r="F43" s="425"/>
      <c r="G43" s="424" t="str">
        <f t="shared" si="7"/>
        <v/>
      </c>
      <c r="H43" s="423"/>
      <c r="I43" s="426" t="str">
        <f t="shared" si="8"/>
        <v/>
      </c>
      <c r="J43" s="418"/>
    </row>
    <row r="44" spans="1:10" hidden="1" outlineLevel="2">
      <c r="A44" s="417"/>
      <c r="B44" s="421">
        <v>6</v>
      </c>
      <c r="C44" s="422" t="s">
        <v>1064</v>
      </c>
      <c r="D44" s="427">
        <f>D45-SUM(D39:D43)</f>
        <v>0</v>
      </c>
      <c r="E44" s="424" t="str">
        <f t="shared" si="6"/>
        <v/>
      </c>
      <c r="F44" s="427">
        <f>F45-SUM(F39:F43)</f>
        <v>0</v>
      </c>
      <c r="G44" s="424" t="str">
        <f t="shared" si="7"/>
        <v/>
      </c>
      <c r="H44" s="427">
        <f>H45-SUM(H39:H43)</f>
        <v>0</v>
      </c>
      <c r="I44" s="426" t="str">
        <f t="shared" si="8"/>
        <v/>
      </c>
      <c r="J44" s="418"/>
    </row>
    <row r="45" spans="1:10" hidden="1" outlineLevel="2">
      <c r="A45" s="417"/>
      <c r="B45" s="575" t="s">
        <v>145</v>
      </c>
      <c r="C45" s="576"/>
      <c r="D45" s="428"/>
      <c r="E45" s="429">
        <f>SUM(E39:E44)</f>
        <v>0</v>
      </c>
      <c r="F45" s="428"/>
      <c r="G45" s="429">
        <f>SUM(G39:G44)</f>
        <v>0</v>
      </c>
      <c r="H45" s="428"/>
      <c r="I45" s="430">
        <f>SUM(I39:I44)</f>
        <v>0</v>
      </c>
      <c r="J45" s="418"/>
    </row>
    <row r="46" spans="1:10" ht="15" outlineLevel="1" collapsed="1">
      <c r="A46" s="417"/>
      <c r="B46" s="589" t="s">
        <v>1067</v>
      </c>
      <c r="C46" s="590"/>
      <c r="D46" s="590"/>
      <c r="E46" s="590"/>
      <c r="F46" s="590"/>
      <c r="G46" s="590"/>
      <c r="H46" s="590"/>
      <c r="I46" s="591"/>
      <c r="J46" s="418"/>
    </row>
    <row r="47" spans="1:10" ht="25.5" hidden="1" outlineLevel="2">
      <c r="A47" s="417"/>
      <c r="B47" s="431" t="s">
        <v>980</v>
      </c>
      <c r="C47" s="432" t="s">
        <v>1005</v>
      </c>
      <c r="D47" s="419" t="s">
        <v>1068</v>
      </c>
      <c r="E47" s="600" t="s">
        <v>1069</v>
      </c>
      <c r="F47" s="601"/>
      <c r="G47" s="433">
        <f>D37</f>
        <v>0</v>
      </c>
      <c r="H47" s="433" t="str">
        <f>F37</f>
        <v>-</v>
      </c>
      <c r="I47" s="434" t="str">
        <f>H37</f>
        <v>-</v>
      </c>
      <c r="J47" s="418"/>
    </row>
    <row r="48" spans="1:10" hidden="1" outlineLevel="2">
      <c r="A48" s="417"/>
      <c r="B48" s="421">
        <v>1</v>
      </c>
      <c r="C48" s="422"/>
      <c r="D48" s="423"/>
      <c r="E48" s="592" t="str">
        <f>IFERROR(D48/$D$35,"")</f>
        <v/>
      </c>
      <c r="F48" s="593"/>
      <c r="G48" s="424" t="str">
        <f>IFERROR(F48/$F$35,"")</f>
        <v/>
      </c>
      <c r="H48" s="435"/>
      <c r="I48" s="426" t="str">
        <f>IFERROR(H48/$H$35,"")</f>
        <v/>
      </c>
      <c r="J48" s="418"/>
    </row>
    <row r="49" spans="1:10" hidden="1" outlineLevel="2">
      <c r="A49" s="417"/>
      <c r="B49" s="421">
        <v>2</v>
      </c>
      <c r="C49" s="422"/>
      <c r="D49" s="423"/>
      <c r="E49" s="592" t="str">
        <f t="shared" ref="E49:E53" si="9">IFERROR(D49/$D$35,"")</f>
        <v/>
      </c>
      <c r="F49" s="593"/>
      <c r="G49" s="424" t="str">
        <f t="shared" ref="G49:G53" si="10">IFERROR(F49/$F$35,"")</f>
        <v/>
      </c>
      <c r="H49" s="435"/>
      <c r="I49" s="426" t="str">
        <f t="shared" ref="I49:I53" si="11">IFERROR(H49/$H$35,"")</f>
        <v/>
      </c>
      <c r="J49" s="418"/>
    </row>
    <row r="50" spans="1:10" hidden="1" outlineLevel="2">
      <c r="A50" s="417"/>
      <c r="B50" s="421">
        <v>3</v>
      </c>
      <c r="C50" s="422"/>
      <c r="D50" s="423"/>
      <c r="E50" s="592" t="str">
        <f t="shared" si="9"/>
        <v/>
      </c>
      <c r="F50" s="593"/>
      <c r="G50" s="424" t="str">
        <f t="shared" si="10"/>
        <v/>
      </c>
      <c r="H50" s="435"/>
      <c r="I50" s="426" t="str">
        <f t="shared" si="11"/>
        <v/>
      </c>
      <c r="J50" s="418"/>
    </row>
    <row r="51" spans="1:10" hidden="1" outlineLevel="2">
      <c r="A51" s="417"/>
      <c r="B51" s="421">
        <v>4</v>
      </c>
      <c r="C51" s="422"/>
      <c r="D51" s="423"/>
      <c r="E51" s="592" t="str">
        <f t="shared" si="9"/>
        <v/>
      </c>
      <c r="F51" s="593"/>
      <c r="G51" s="424" t="str">
        <f t="shared" si="10"/>
        <v/>
      </c>
      <c r="H51" s="435"/>
      <c r="I51" s="426" t="str">
        <f t="shared" si="11"/>
        <v/>
      </c>
      <c r="J51" s="418"/>
    </row>
    <row r="52" spans="1:10" hidden="1" outlineLevel="2">
      <c r="A52" s="417"/>
      <c r="B52" s="421">
        <v>5</v>
      </c>
      <c r="C52" s="422"/>
      <c r="D52" s="423"/>
      <c r="E52" s="592" t="str">
        <f t="shared" si="9"/>
        <v/>
      </c>
      <c r="F52" s="593"/>
      <c r="G52" s="424" t="str">
        <f t="shared" si="10"/>
        <v/>
      </c>
      <c r="H52" s="435"/>
      <c r="I52" s="426" t="str">
        <f t="shared" si="11"/>
        <v/>
      </c>
      <c r="J52" s="418"/>
    </row>
    <row r="53" spans="1:10" hidden="1" outlineLevel="2">
      <c r="A53" s="417"/>
      <c r="B53" s="421">
        <v>6</v>
      </c>
      <c r="C53" s="422" t="s">
        <v>1064</v>
      </c>
      <c r="D53" s="427"/>
      <c r="E53" s="592" t="str">
        <f t="shared" si="9"/>
        <v/>
      </c>
      <c r="F53" s="593"/>
      <c r="G53" s="424" t="str">
        <f t="shared" si="10"/>
        <v/>
      </c>
      <c r="H53" s="435"/>
      <c r="I53" s="426" t="str">
        <f t="shared" si="11"/>
        <v/>
      </c>
      <c r="J53" s="418"/>
    </row>
    <row r="54" spans="1:10" hidden="1" outlineLevel="2">
      <c r="A54" s="417"/>
      <c r="B54" s="575" t="s">
        <v>145</v>
      </c>
      <c r="C54" s="576"/>
      <c r="D54" s="428"/>
      <c r="E54" s="594"/>
      <c r="F54" s="595"/>
      <c r="G54" s="429">
        <f>SUM(G48:G53)</f>
        <v>0</v>
      </c>
      <c r="H54" s="429">
        <f>SUM(H48:H53)</f>
        <v>0</v>
      </c>
      <c r="I54" s="430">
        <f>SUM(I48:I53)</f>
        <v>0</v>
      </c>
      <c r="J54" s="418"/>
    </row>
    <row r="55" spans="1:10" ht="15" outlineLevel="1" collapsed="1" thickBot="1">
      <c r="A55" s="417"/>
      <c r="B55" s="596" t="s">
        <v>1070</v>
      </c>
      <c r="C55" s="581"/>
      <c r="D55" s="597"/>
      <c r="E55" s="598"/>
      <c r="F55" s="598"/>
      <c r="G55" s="598"/>
      <c r="H55" s="598"/>
      <c r="I55" s="599"/>
      <c r="J55" s="418"/>
    </row>
    <row r="56" spans="1:10" ht="15" thickBot="1">
      <c r="A56" s="417"/>
      <c r="B56" s="436"/>
      <c r="C56" s="437"/>
      <c r="D56" s="437"/>
      <c r="E56" s="437"/>
      <c r="F56" s="437"/>
      <c r="G56" s="437"/>
      <c r="H56" s="437"/>
      <c r="I56" s="438"/>
      <c r="J56" s="418"/>
    </row>
    <row r="57" spans="1:10" ht="15" outlineLevel="1">
      <c r="A57" s="417"/>
      <c r="B57" s="586" t="s">
        <v>1071</v>
      </c>
      <c r="C57" s="587"/>
      <c r="D57" s="587"/>
      <c r="E57" s="587"/>
      <c r="F57" s="587"/>
      <c r="G57" s="587"/>
      <c r="H57" s="587"/>
      <c r="I57" s="588"/>
      <c r="J57" s="418"/>
    </row>
    <row r="58" spans="1:10" outlineLevel="1">
      <c r="A58" s="417"/>
      <c r="B58" s="549" t="s">
        <v>1072</v>
      </c>
      <c r="C58" s="550"/>
      <c r="D58" s="614"/>
      <c r="E58" s="614"/>
      <c r="F58" s="554" t="s">
        <v>1073</v>
      </c>
      <c r="G58" s="555"/>
      <c r="H58" s="614"/>
      <c r="I58" s="615"/>
      <c r="J58" s="418"/>
    </row>
    <row r="59" spans="1:10" outlineLevel="1">
      <c r="A59" s="417"/>
      <c r="B59" s="549" t="s">
        <v>1074</v>
      </c>
      <c r="C59" s="550"/>
      <c r="D59" s="614"/>
      <c r="E59" s="614"/>
      <c r="F59" s="554" t="s">
        <v>1075</v>
      </c>
      <c r="G59" s="555"/>
      <c r="H59" s="614"/>
      <c r="I59" s="615"/>
      <c r="J59" s="418"/>
    </row>
    <row r="60" spans="1:10" ht="39.75" customHeight="1" outlineLevel="1">
      <c r="A60" s="417"/>
      <c r="B60" s="549" t="s">
        <v>1076</v>
      </c>
      <c r="C60" s="550"/>
      <c r="D60" s="602"/>
      <c r="E60" s="602"/>
      <c r="F60" s="602"/>
      <c r="G60" s="602"/>
      <c r="H60" s="602"/>
      <c r="I60" s="603"/>
      <c r="J60" s="418"/>
    </row>
    <row r="61" spans="1:10" ht="15" outlineLevel="1" thickBot="1">
      <c r="A61" s="417"/>
      <c r="B61" s="604" t="s">
        <v>1070</v>
      </c>
      <c r="C61" s="605"/>
      <c r="D61" s="606" t="s">
        <v>1077</v>
      </c>
      <c r="E61" s="606"/>
      <c r="F61" s="606"/>
      <c r="G61" s="606"/>
      <c r="H61" s="606"/>
      <c r="I61" s="607"/>
      <c r="J61" s="418"/>
    </row>
    <row r="62" spans="1:10" ht="15" thickBot="1">
      <c r="A62" s="417"/>
      <c r="B62" s="439"/>
      <c r="C62" s="415"/>
      <c r="D62" s="415"/>
      <c r="E62" s="415"/>
      <c r="F62" s="415"/>
      <c r="G62" s="415"/>
      <c r="H62" s="440"/>
      <c r="I62" s="440"/>
      <c r="J62" s="418"/>
    </row>
    <row r="63" spans="1:10" ht="15.75" outlineLevel="1" thickBot="1">
      <c r="A63" s="417"/>
      <c r="B63" s="608" t="s">
        <v>1078</v>
      </c>
      <c r="C63" s="609"/>
      <c r="D63" s="609"/>
      <c r="E63" s="609"/>
      <c r="F63" s="610"/>
      <c r="G63" s="418"/>
      <c r="I63" s="418"/>
    </row>
    <row r="64" spans="1:10" ht="13.5" customHeight="1" outlineLevel="1">
      <c r="A64" s="417"/>
      <c r="B64" s="543" t="s">
        <v>1079</v>
      </c>
      <c r="C64" s="544"/>
      <c r="D64" s="611"/>
      <c r="E64" s="612"/>
      <c r="F64" s="613"/>
      <c r="G64" s="441"/>
      <c r="I64" s="418"/>
    </row>
    <row r="65" spans="1:10" ht="13.5" customHeight="1" outlineLevel="1">
      <c r="A65" s="417"/>
      <c r="B65" s="549" t="s">
        <v>1080</v>
      </c>
      <c r="C65" s="550"/>
      <c r="D65" s="616">
        <f>G65</f>
        <v>0</v>
      </c>
      <c r="E65" s="617"/>
      <c r="F65" s="618"/>
      <c r="G65" s="441"/>
      <c r="I65" s="418"/>
    </row>
    <row r="66" spans="1:10" ht="13.5" customHeight="1" outlineLevel="1">
      <c r="A66" s="417"/>
      <c r="B66" s="549" t="s">
        <v>1081</v>
      </c>
      <c r="C66" s="550"/>
      <c r="D66" s="616">
        <f>G66</f>
        <v>0</v>
      </c>
      <c r="E66" s="617"/>
      <c r="F66" s="618"/>
      <c r="G66" s="441"/>
      <c r="I66" s="418"/>
    </row>
    <row r="67" spans="1:10" ht="13.5" customHeight="1" outlineLevel="1">
      <c r="A67" s="417"/>
      <c r="B67" s="549" t="s">
        <v>1082</v>
      </c>
      <c r="C67" s="550"/>
      <c r="D67" s="616">
        <f>G67</f>
        <v>0</v>
      </c>
      <c r="E67" s="617"/>
      <c r="F67" s="618"/>
      <c r="G67" s="442"/>
    </row>
    <row r="68" spans="1:10" ht="13.5" customHeight="1" outlineLevel="1">
      <c r="A68" s="417"/>
      <c r="B68" s="549" t="s">
        <v>1051</v>
      </c>
      <c r="C68" s="550"/>
      <c r="D68" s="616">
        <f>G68</f>
        <v>0</v>
      </c>
      <c r="E68" s="617"/>
      <c r="F68" s="618"/>
      <c r="G68" s="443"/>
      <c r="I68" s="418"/>
    </row>
    <row r="69" spans="1:10" ht="15" outlineLevel="1" thickBot="1">
      <c r="A69" s="417"/>
      <c r="B69" s="604" t="s">
        <v>1049</v>
      </c>
      <c r="C69" s="605"/>
      <c r="D69" s="619">
        <f>G69</f>
        <v>0</v>
      </c>
      <c r="E69" s="620"/>
      <c r="F69" s="621"/>
      <c r="G69" s="444"/>
      <c r="I69" s="418"/>
    </row>
    <row r="70" spans="1:10" ht="15">
      <c r="B70" s="445"/>
      <c r="C70" s="445"/>
      <c r="D70" s="445"/>
      <c r="E70" s="445"/>
      <c r="F70" s="445"/>
      <c r="G70" s="445"/>
      <c r="H70" s="445"/>
      <c r="I70" s="445"/>
      <c r="J70" s="445"/>
    </row>
  </sheetData>
  <mergeCells count="101">
    <mergeCell ref="B68:C68"/>
    <mergeCell ref="D68:F68"/>
    <mergeCell ref="B69:C69"/>
    <mergeCell ref="D69:F69"/>
    <mergeCell ref="B65:C65"/>
    <mergeCell ref="D65:F65"/>
    <mergeCell ref="B66:C66"/>
    <mergeCell ref="D66:F66"/>
    <mergeCell ref="B67:C67"/>
    <mergeCell ref="D67:F67"/>
    <mergeCell ref="B60:C60"/>
    <mergeCell ref="D60:I60"/>
    <mergeCell ref="B61:C61"/>
    <mergeCell ref="D61:I61"/>
    <mergeCell ref="B63:F63"/>
    <mergeCell ref="B64:C64"/>
    <mergeCell ref="D64:F64"/>
    <mergeCell ref="B57:I57"/>
    <mergeCell ref="B58:C58"/>
    <mergeCell ref="D58:E58"/>
    <mergeCell ref="F58:G58"/>
    <mergeCell ref="H58:I58"/>
    <mergeCell ref="B59:C59"/>
    <mergeCell ref="D59:E59"/>
    <mergeCell ref="F59:G59"/>
    <mergeCell ref="H59:I59"/>
    <mergeCell ref="E51:F51"/>
    <mergeCell ref="E52:F52"/>
    <mergeCell ref="E53:F53"/>
    <mergeCell ref="B54:C54"/>
    <mergeCell ref="E54:F54"/>
    <mergeCell ref="B55:C55"/>
    <mergeCell ref="D55:I55"/>
    <mergeCell ref="B45:C45"/>
    <mergeCell ref="B46:I46"/>
    <mergeCell ref="E47:F47"/>
    <mergeCell ref="E48:F48"/>
    <mergeCell ref="E49:F49"/>
    <mergeCell ref="E50:F50"/>
    <mergeCell ref="B35:C35"/>
    <mergeCell ref="B36:I36"/>
    <mergeCell ref="B37:B38"/>
    <mergeCell ref="C37:C38"/>
    <mergeCell ref="D37:E37"/>
    <mergeCell ref="F37:G37"/>
    <mergeCell ref="H37:I37"/>
    <mergeCell ref="B26:I26"/>
    <mergeCell ref="B27:B28"/>
    <mergeCell ref="C27:C28"/>
    <mergeCell ref="D27:E27"/>
    <mergeCell ref="F27:G27"/>
    <mergeCell ref="H27:I27"/>
    <mergeCell ref="B17:B18"/>
    <mergeCell ref="C17:C18"/>
    <mergeCell ref="D17:E17"/>
    <mergeCell ref="F17:G17"/>
    <mergeCell ref="H17:I17"/>
    <mergeCell ref="B25:C25"/>
    <mergeCell ref="B14:C14"/>
    <mergeCell ref="D14:E14"/>
    <mergeCell ref="F14:G14"/>
    <mergeCell ref="H14:I14"/>
    <mergeCell ref="B15:I15"/>
    <mergeCell ref="B16:I16"/>
    <mergeCell ref="B12:C12"/>
    <mergeCell ref="D12:E12"/>
    <mergeCell ref="F12:G12"/>
    <mergeCell ref="H12:I12"/>
    <mergeCell ref="B13:C13"/>
    <mergeCell ref="D13:I13"/>
    <mergeCell ref="B10:C10"/>
    <mergeCell ref="D10:E10"/>
    <mergeCell ref="F10:G10"/>
    <mergeCell ref="H10:I10"/>
    <mergeCell ref="B11:C11"/>
    <mergeCell ref="D11:E11"/>
    <mergeCell ref="F11:G11"/>
    <mergeCell ref="H11:I11"/>
    <mergeCell ref="B9:C9"/>
    <mergeCell ref="D9:E9"/>
    <mergeCell ref="F9:G9"/>
    <mergeCell ref="H9:I9"/>
    <mergeCell ref="B5:C5"/>
    <mergeCell ref="D5:I5"/>
    <mergeCell ref="B6:C6"/>
    <mergeCell ref="D6:I6"/>
    <mergeCell ref="B7:C7"/>
    <mergeCell ref="D7:E7"/>
    <mergeCell ref="F7:G7"/>
    <mergeCell ref="H7:I7"/>
    <mergeCell ref="B2:I2"/>
    <mergeCell ref="B3:C3"/>
    <mergeCell ref="D3:E3"/>
    <mergeCell ref="F3:G3"/>
    <mergeCell ref="H3:I3"/>
    <mergeCell ref="B4:C4"/>
    <mergeCell ref="D4:I4"/>
    <mergeCell ref="B8:C8"/>
    <mergeCell ref="D8:E8"/>
    <mergeCell ref="F8:G8"/>
    <mergeCell ref="H8:I8"/>
  </mergeCells>
  <dataValidations count="1">
    <dataValidation type="list" allowBlank="1" showInputMessage="1" showErrorMessage="1" sqref="D10" xr:uid="{3BF08702-5828-401D-B110-6794BB05F4F2}">
      <formula1>"Proprietorship, Partnership, Private Ltd Company, Limited Liablity Partnership, Public Ltd Co, Trust, Society"</formula1>
    </dataValidation>
  </dataValidation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6F0DF-BA1D-4DC9-B42C-43D26D62395C}">
  <sheetPr codeName="Sheet29">
    <tabColor theme="3" tint="-0.499984740745262"/>
  </sheetPr>
  <dimension ref="A1:ES10"/>
  <sheetViews>
    <sheetView workbookViewId="0">
      <selection activeCell="D27" sqref="D27:E27"/>
    </sheetView>
  </sheetViews>
  <sheetFormatPr defaultRowHeight="12.75"/>
  <cols>
    <col min="1" max="1" width="2.7109375" style="446" customWidth="1"/>
    <col min="2" max="2" width="3.140625" style="446" customWidth="1"/>
    <col min="3" max="3" width="25.7109375" style="446" customWidth="1"/>
    <col min="4" max="5" width="17.7109375" style="446" customWidth="1"/>
    <col min="6" max="6" width="35.42578125" style="446" customWidth="1"/>
    <col min="7" max="8" width="17.7109375" style="446" customWidth="1"/>
    <col min="9" max="9" width="9.140625" style="446" customWidth="1"/>
    <col min="10" max="16384" width="9.140625" style="446"/>
  </cols>
  <sheetData>
    <row r="1" spans="1:149" ht="13.5" thickBot="1"/>
    <row r="2" spans="1:149" ht="17.25" thickBot="1">
      <c r="A2" s="447"/>
      <c r="B2" s="622" t="s">
        <v>1083</v>
      </c>
      <c r="C2" s="623"/>
      <c r="D2" s="623"/>
      <c r="E2" s="623"/>
      <c r="F2" s="623"/>
      <c r="G2" s="623"/>
      <c r="H2" s="624"/>
    </row>
    <row r="3" spans="1:149">
      <c r="B3" s="625" t="s">
        <v>1005</v>
      </c>
      <c r="C3" s="626"/>
      <c r="D3" s="627"/>
      <c r="E3" s="627"/>
      <c r="F3" s="448" t="s">
        <v>1048</v>
      </c>
      <c r="G3" s="627"/>
      <c r="H3" s="628"/>
    </row>
    <row r="4" spans="1:149" s="450" customFormat="1">
      <c r="A4" s="449"/>
      <c r="B4" s="629"/>
      <c r="C4" s="630"/>
      <c r="D4" s="630"/>
      <c r="E4" s="630"/>
      <c r="F4" s="630"/>
      <c r="G4" s="630"/>
      <c r="H4" s="631"/>
      <c r="J4" s="446"/>
      <c r="K4" s="446"/>
      <c r="L4" s="446"/>
      <c r="M4" s="446"/>
      <c r="N4" s="446"/>
      <c r="O4" s="446"/>
      <c r="P4" s="446"/>
      <c r="Q4" s="446"/>
      <c r="R4" s="446"/>
      <c r="S4" s="446"/>
      <c r="T4" s="446"/>
      <c r="U4" s="446"/>
      <c r="V4" s="446"/>
      <c r="W4" s="446"/>
      <c r="X4" s="446"/>
      <c r="Y4" s="446"/>
      <c r="Z4" s="446"/>
      <c r="AA4" s="446"/>
      <c r="AB4" s="446"/>
      <c r="AC4" s="446"/>
      <c r="AD4" s="446"/>
      <c r="AE4" s="446"/>
      <c r="AF4" s="446"/>
      <c r="AG4" s="446"/>
      <c r="AH4" s="446"/>
      <c r="AI4" s="446"/>
      <c r="AJ4" s="446"/>
      <c r="AK4" s="446"/>
      <c r="AL4" s="446"/>
      <c r="AM4" s="446"/>
      <c r="AN4" s="446"/>
      <c r="AO4" s="446"/>
      <c r="AP4" s="446"/>
      <c r="AQ4" s="446"/>
      <c r="AR4" s="446"/>
      <c r="AS4" s="446"/>
      <c r="AT4" s="446"/>
      <c r="AU4" s="446"/>
      <c r="AV4" s="446"/>
      <c r="AW4" s="446"/>
      <c r="AX4" s="446"/>
      <c r="AY4" s="446"/>
      <c r="AZ4" s="446"/>
      <c r="BA4" s="446"/>
      <c r="BB4" s="446"/>
      <c r="BC4" s="446"/>
      <c r="BD4" s="446"/>
      <c r="BE4" s="446"/>
      <c r="BF4" s="446"/>
      <c r="BG4" s="446"/>
      <c r="BH4" s="446"/>
      <c r="BI4" s="446"/>
      <c r="BJ4" s="446"/>
      <c r="BK4" s="446"/>
      <c r="BL4" s="446"/>
      <c r="BM4" s="446"/>
      <c r="BN4" s="446"/>
      <c r="BO4" s="446"/>
      <c r="BP4" s="446"/>
      <c r="BQ4" s="446"/>
      <c r="BR4" s="446"/>
      <c r="BS4" s="446"/>
      <c r="BT4" s="446"/>
      <c r="BU4" s="446"/>
      <c r="BV4" s="446"/>
      <c r="BW4" s="446"/>
      <c r="BX4" s="446"/>
      <c r="BY4" s="446"/>
      <c r="BZ4" s="446"/>
      <c r="CA4" s="446"/>
      <c r="CB4" s="446"/>
      <c r="CC4" s="446"/>
      <c r="CD4" s="446"/>
      <c r="CE4" s="446"/>
      <c r="CF4" s="446"/>
      <c r="CG4" s="446"/>
      <c r="CH4" s="446"/>
      <c r="CI4" s="446"/>
      <c r="CJ4" s="446"/>
      <c r="CK4" s="446"/>
      <c r="CL4" s="446"/>
      <c r="CM4" s="446"/>
      <c r="CN4" s="446"/>
      <c r="CO4" s="446"/>
      <c r="CP4" s="446"/>
      <c r="CQ4" s="446"/>
      <c r="CR4" s="446"/>
      <c r="CS4" s="446"/>
      <c r="CT4" s="446"/>
      <c r="CU4" s="446"/>
      <c r="CV4" s="446"/>
      <c r="CW4" s="446"/>
      <c r="CX4" s="446"/>
      <c r="CY4" s="446"/>
      <c r="CZ4" s="446"/>
      <c r="DA4" s="446"/>
      <c r="DB4" s="446"/>
      <c r="DC4" s="446"/>
      <c r="DD4" s="446"/>
      <c r="DE4" s="446"/>
      <c r="DF4" s="446"/>
      <c r="DG4" s="446"/>
      <c r="DH4" s="446"/>
      <c r="DI4" s="446"/>
      <c r="DJ4" s="446"/>
      <c r="DK4" s="446"/>
      <c r="DL4" s="446"/>
      <c r="DM4" s="446"/>
      <c r="DN4" s="446"/>
      <c r="DO4" s="446"/>
      <c r="DP4" s="446"/>
      <c r="DQ4" s="446"/>
      <c r="DR4" s="446"/>
      <c r="DS4" s="446"/>
      <c r="DT4" s="446"/>
      <c r="DU4" s="446"/>
      <c r="DV4" s="446"/>
      <c r="DW4" s="446"/>
      <c r="DX4" s="446"/>
      <c r="DY4" s="446"/>
      <c r="DZ4" s="446"/>
      <c r="EA4" s="446"/>
      <c r="EB4" s="446"/>
      <c r="EC4" s="446"/>
      <c r="ED4" s="446"/>
      <c r="EE4" s="446"/>
      <c r="EF4" s="446"/>
      <c r="EG4" s="446"/>
      <c r="EH4" s="446"/>
      <c r="EI4" s="446"/>
      <c r="EJ4" s="446"/>
      <c r="EK4" s="446"/>
      <c r="EL4" s="446"/>
      <c r="EM4" s="446"/>
      <c r="EN4" s="446"/>
      <c r="EO4" s="446"/>
      <c r="EP4" s="446"/>
      <c r="EQ4" s="446"/>
      <c r="ER4" s="446"/>
      <c r="ES4" s="446"/>
    </row>
    <row r="5" spans="1:149">
      <c r="B5" s="638"/>
      <c r="C5" s="451" t="s">
        <v>1084</v>
      </c>
      <c r="D5" s="635"/>
      <c r="E5" s="636"/>
      <c r="F5" s="452"/>
      <c r="G5" s="635"/>
      <c r="H5" s="637"/>
    </row>
    <row r="6" spans="1:149">
      <c r="B6" s="639"/>
      <c r="C6" s="451" t="s">
        <v>1085</v>
      </c>
      <c r="D6" s="635"/>
      <c r="E6" s="636"/>
      <c r="F6" s="452"/>
      <c r="G6" s="635"/>
      <c r="H6" s="637"/>
    </row>
    <row r="7" spans="1:149">
      <c r="B7" s="639"/>
      <c r="C7" s="453" t="s">
        <v>1051</v>
      </c>
      <c r="D7" s="635"/>
      <c r="E7" s="636"/>
      <c r="F7" s="452"/>
      <c r="G7" s="635"/>
      <c r="H7" s="637"/>
    </row>
    <row r="8" spans="1:149">
      <c r="B8" s="639"/>
      <c r="C8" s="454" t="s">
        <v>1086</v>
      </c>
      <c r="D8" s="635"/>
      <c r="E8" s="636"/>
      <c r="F8" s="452"/>
      <c r="G8" s="635"/>
      <c r="H8" s="637"/>
    </row>
    <row r="9" spans="1:149">
      <c r="B9" s="640"/>
      <c r="C9" s="454" t="s">
        <v>1087</v>
      </c>
      <c r="D9" s="635"/>
      <c r="E9" s="636"/>
      <c r="F9" s="455"/>
      <c r="G9" s="635"/>
      <c r="H9" s="637"/>
    </row>
    <row r="10" spans="1:149" s="450" customFormat="1" ht="13.5" thickBot="1">
      <c r="B10" s="632"/>
      <c r="C10" s="633"/>
      <c r="D10" s="633"/>
      <c r="E10" s="633"/>
      <c r="F10" s="633"/>
      <c r="G10" s="633"/>
      <c r="H10" s="634"/>
      <c r="J10" s="446"/>
      <c r="K10" s="446"/>
      <c r="L10" s="446"/>
      <c r="M10" s="446"/>
      <c r="N10" s="446"/>
      <c r="O10" s="446"/>
      <c r="P10" s="446"/>
      <c r="Q10" s="446"/>
      <c r="R10" s="446"/>
      <c r="S10" s="446"/>
      <c r="T10" s="446"/>
      <c r="U10" s="446"/>
      <c r="V10" s="446"/>
      <c r="W10" s="446"/>
      <c r="X10" s="446"/>
      <c r="Y10" s="446"/>
      <c r="Z10" s="446"/>
      <c r="AA10" s="446"/>
      <c r="AB10" s="446"/>
      <c r="AC10" s="446"/>
      <c r="AD10" s="446"/>
      <c r="AE10" s="446"/>
      <c r="AF10" s="446"/>
      <c r="AG10" s="446"/>
      <c r="AH10" s="446"/>
      <c r="AI10" s="446"/>
      <c r="AJ10" s="446"/>
      <c r="AK10" s="446"/>
      <c r="AL10" s="446"/>
      <c r="AM10" s="446"/>
      <c r="AN10" s="446"/>
      <c r="AO10" s="446"/>
      <c r="AP10" s="446"/>
      <c r="AQ10" s="446"/>
      <c r="AR10" s="446"/>
      <c r="AS10" s="446"/>
      <c r="AT10" s="446"/>
      <c r="AU10" s="446"/>
      <c r="AV10" s="446"/>
      <c r="AW10" s="446"/>
      <c r="AX10" s="446"/>
      <c r="AY10" s="446"/>
      <c r="AZ10" s="446"/>
      <c r="BA10" s="446"/>
      <c r="BB10" s="446"/>
      <c r="BC10" s="446"/>
      <c r="BD10" s="446"/>
      <c r="BE10" s="446"/>
      <c r="BF10" s="446"/>
      <c r="BG10" s="446"/>
      <c r="BH10" s="446"/>
      <c r="BI10" s="446"/>
      <c r="BJ10" s="446"/>
      <c r="BK10" s="446"/>
      <c r="BL10" s="446"/>
      <c r="BM10" s="446"/>
      <c r="BN10" s="446"/>
      <c r="BO10" s="446"/>
      <c r="BP10" s="446"/>
      <c r="BQ10" s="446"/>
      <c r="BR10" s="446"/>
      <c r="BS10" s="446"/>
      <c r="BT10" s="446"/>
      <c r="BU10" s="446"/>
      <c r="BV10" s="446"/>
      <c r="BW10" s="446"/>
      <c r="BX10" s="446"/>
      <c r="BY10" s="446"/>
      <c r="BZ10" s="446"/>
      <c r="CA10" s="446"/>
      <c r="CB10" s="446"/>
      <c r="CC10" s="446"/>
      <c r="CD10" s="446"/>
      <c r="CE10" s="446"/>
      <c r="CF10" s="446"/>
      <c r="CG10" s="446"/>
      <c r="CH10" s="446"/>
      <c r="CI10" s="446"/>
      <c r="CJ10" s="446"/>
      <c r="CK10" s="446"/>
      <c r="CL10" s="446"/>
      <c r="CM10" s="446"/>
      <c r="CN10" s="446"/>
      <c r="CO10" s="446"/>
      <c r="CP10" s="446"/>
      <c r="CQ10" s="446"/>
      <c r="CR10" s="446"/>
      <c r="CS10" s="446"/>
      <c r="CT10" s="446"/>
      <c r="CU10" s="446"/>
      <c r="CV10" s="446"/>
      <c r="CW10" s="446"/>
      <c r="CX10" s="446"/>
      <c r="CY10" s="446"/>
      <c r="CZ10" s="446"/>
      <c r="DA10" s="446"/>
      <c r="DB10" s="446"/>
      <c r="DC10" s="446"/>
      <c r="DD10" s="446"/>
      <c r="DE10" s="446"/>
      <c r="DF10" s="446"/>
      <c r="DG10" s="446"/>
      <c r="DH10" s="446"/>
      <c r="DI10" s="446"/>
      <c r="DJ10" s="446"/>
      <c r="DK10" s="446"/>
      <c r="DL10" s="446"/>
      <c r="DM10" s="446"/>
      <c r="DN10" s="446"/>
      <c r="DO10" s="446"/>
      <c r="DP10" s="446"/>
      <c r="DQ10" s="446"/>
      <c r="DR10" s="446"/>
      <c r="DS10" s="446"/>
      <c r="DT10" s="446"/>
      <c r="DU10" s="446"/>
      <c r="DV10" s="446"/>
      <c r="DW10" s="446"/>
      <c r="DX10" s="446"/>
      <c r="DY10" s="446"/>
      <c r="DZ10" s="446"/>
      <c r="EA10" s="446"/>
      <c r="EB10" s="446"/>
      <c r="EC10" s="446"/>
      <c r="ED10" s="446"/>
      <c r="EE10" s="446"/>
      <c r="EF10" s="446"/>
      <c r="EG10" s="446"/>
      <c r="EH10" s="446"/>
      <c r="EI10" s="446"/>
      <c r="EJ10" s="446"/>
      <c r="EK10" s="446"/>
      <c r="EL10" s="446"/>
      <c r="EM10" s="446"/>
      <c r="EN10" s="446"/>
      <c r="EO10" s="446"/>
      <c r="EP10" s="446"/>
      <c r="EQ10" s="446"/>
      <c r="ER10" s="446"/>
      <c r="ES10" s="446"/>
    </row>
  </sheetData>
  <mergeCells count="17">
    <mergeCell ref="B10:H10"/>
    <mergeCell ref="D7:E7"/>
    <mergeCell ref="G7:H7"/>
    <mergeCell ref="D8:E8"/>
    <mergeCell ref="G8:H8"/>
    <mergeCell ref="D9:E9"/>
    <mergeCell ref="G9:H9"/>
    <mergeCell ref="B5:B9"/>
    <mergeCell ref="D5:E5"/>
    <mergeCell ref="G5:H5"/>
    <mergeCell ref="D6:E6"/>
    <mergeCell ref="G6:H6"/>
    <mergeCell ref="B2:H2"/>
    <mergeCell ref="B3:C3"/>
    <mergeCell ref="D3:E3"/>
    <mergeCell ref="G3:H3"/>
    <mergeCell ref="B4:H4"/>
  </mergeCells>
  <dataValidations count="1">
    <dataValidation type="list" allowBlank="1" showInputMessage="1" showErrorMessage="1" sqref="D7:H7" xr:uid="{4B8195CD-856C-455F-BE1F-D6BDBF0F7E6F}">
      <formula1>"Return Submitted and verified, Return Processed and Refund Paid, Successfully e-Verified, ITR Processed, e-Return for this PAN and Acknowledgement Number has been Digitally signed, Return Processed with No Demand and No Refund,No Records found "</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B61B8-A4B3-4CF8-96B9-8EFFB77D7854}">
  <sheetPr codeName="Sheet25">
    <tabColor theme="3" tint="-0.499984740745262"/>
  </sheetPr>
  <dimension ref="B1:J38"/>
  <sheetViews>
    <sheetView showRowColHeaders="0" topLeftCell="A5" workbookViewId="0">
      <selection activeCell="D27" sqref="D27:E27"/>
    </sheetView>
  </sheetViews>
  <sheetFormatPr defaultRowHeight="15"/>
  <cols>
    <col min="1" max="1" width="2.7109375" style="456" customWidth="1"/>
    <col min="2" max="2" width="3.85546875" style="456" customWidth="1"/>
    <col min="3" max="3" width="19.42578125" style="456" customWidth="1"/>
    <col min="4" max="4" width="23.7109375" style="456" customWidth="1"/>
    <col min="5" max="5" width="40.7109375" style="456" customWidth="1"/>
    <col min="6" max="8" width="12.7109375" style="456" customWidth="1"/>
    <col min="9" max="9" width="13.7109375" style="456" customWidth="1"/>
    <col min="10" max="10" width="62.7109375" style="456" customWidth="1"/>
    <col min="11" max="16384" width="9.140625" style="456"/>
  </cols>
  <sheetData>
    <row r="1" spans="2:7" ht="15.75" thickBot="1"/>
    <row r="2" spans="2:7" ht="20.25" customHeight="1" thickBot="1">
      <c r="B2" s="646" t="s">
        <v>1088</v>
      </c>
      <c r="C2" s="647"/>
      <c r="D2" s="647"/>
      <c r="E2" s="647"/>
      <c r="F2" s="647"/>
      <c r="G2" s="648"/>
    </row>
    <row r="3" spans="2:7">
      <c r="B3" s="649" t="s">
        <v>1089</v>
      </c>
      <c r="C3" s="650"/>
      <c r="D3" s="651"/>
      <c r="E3" s="652"/>
      <c r="F3" s="652"/>
      <c r="G3" s="653"/>
    </row>
    <row r="4" spans="2:7">
      <c r="B4" s="641" t="s">
        <v>1090</v>
      </c>
      <c r="C4" s="642"/>
      <c r="D4" s="643"/>
      <c r="E4" s="644"/>
      <c r="F4" s="644"/>
      <c r="G4" s="645"/>
    </row>
    <row r="5" spans="2:7">
      <c r="B5" s="641" t="s">
        <v>1091</v>
      </c>
      <c r="C5" s="642"/>
      <c r="D5" s="643"/>
      <c r="E5" s="644"/>
      <c r="F5" s="644"/>
      <c r="G5" s="645"/>
    </row>
    <row r="6" spans="2:7">
      <c r="B6" s="641" t="s">
        <v>1092</v>
      </c>
      <c r="C6" s="642"/>
      <c r="D6" s="643"/>
      <c r="E6" s="654"/>
      <c r="F6" s="655"/>
      <c r="G6" s="656"/>
    </row>
    <row r="7" spans="2:7">
      <c r="B7" s="641" t="s">
        <v>1093</v>
      </c>
      <c r="C7" s="642"/>
      <c r="D7" s="643"/>
      <c r="E7" s="644"/>
      <c r="F7" s="644"/>
      <c r="G7" s="645"/>
    </row>
    <row r="8" spans="2:7">
      <c r="B8" s="641" t="s">
        <v>1094</v>
      </c>
      <c r="C8" s="642"/>
      <c r="D8" s="643"/>
      <c r="E8" s="644"/>
      <c r="F8" s="644"/>
      <c r="G8" s="645"/>
    </row>
    <row r="9" spans="2:7">
      <c r="B9" s="641" t="s">
        <v>1095</v>
      </c>
      <c r="C9" s="642"/>
      <c r="D9" s="643"/>
      <c r="E9" s="644"/>
      <c r="F9" s="644"/>
      <c r="G9" s="645"/>
    </row>
    <row r="10" spans="2:7">
      <c r="B10" s="641" t="s">
        <v>1096</v>
      </c>
      <c r="C10" s="642"/>
      <c r="D10" s="643"/>
      <c r="E10" s="662"/>
      <c r="F10" s="662"/>
      <c r="G10" s="663"/>
    </row>
    <row r="11" spans="2:7">
      <c r="B11" s="641" t="s">
        <v>1097</v>
      </c>
      <c r="C11" s="642"/>
      <c r="D11" s="643"/>
      <c r="E11" s="662"/>
      <c r="F11" s="662"/>
      <c r="G11" s="663"/>
    </row>
    <row r="12" spans="2:7">
      <c r="B12" s="641" t="s">
        <v>1098</v>
      </c>
      <c r="C12" s="642"/>
      <c r="D12" s="643"/>
      <c r="E12" s="644"/>
      <c r="F12" s="644"/>
      <c r="G12" s="645"/>
    </row>
    <row r="13" spans="2:7">
      <c r="B13" s="641" t="s">
        <v>1052</v>
      </c>
      <c r="C13" s="642"/>
      <c r="D13" s="643"/>
      <c r="E13" s="457"/>
      <c r="F13" s="458" t="s">
        <v>1099</v>
      </c>
      <c r="G13" s="459" t="str">
        <f ca="1">IF(E13&lt;&gt;"",DATEDIF(E13,TODAY(),"Y")&amp;" Years","")</f>
        <v/>
      </c>
    </row>
    <row r="14" spans="2:7" ht="30" customHeight="1">
      <c r="B14" s="641" t="s">
        <v>1100</v>
      </c>
      <c r="C14" s="642"/>
      <c r="D14" s="643"/>
      <c r="E14" s="660"/>
      <c r="F14" s="660"/>
      <c r="G14" s="661"/>
    </row>
    <row r="15" spans="2:7" ht="39" customHeight="1">
      <c r="B15" s="657" t="s">
        <v>1101</v>
      </c>
      <c r="C15" s="658"/>
      <c r="D15" s="659"/>
      <c r="E15" s="660"/>
      <c r="F15" s="660"/>
      <c r="G15" s="661"/>
    </row>
    <row r="16" spans="2:7">
      <c r="B16" s="641" t="s">
        <v>1102</v>
      </c>
      <c r="C16" s="642"/>
      <c r="D16" s="643"/>
      <c r="E16" s="644"/>
      <c r="F16" s="644"/>
      <c r="G16" s="645"/>
    </row>
    <row r="17" spans="2:10">
      <c r="B17" s="641" t="s">
        <v>1103</v>
      </c>
      <c r="C17" s="642"/>
      <c r="D17" s="643"/>
      <c r="E17" s="644"/>
      <c r="F17" s="644"/>
      <c r="G17" s="645"/>
    </row>
    <row r="18" spans="2:10">
      <c r="B18" s="641" t="s">
        <v>1104</v>
      </c>
      <c r="C18" s="642"/>
      <c r="D18" s="643"/>
      <c r="E18" s="644"/>
      <c r="F18" s="644"/>
      <c r="G18" s="645"/>
    </row>
    <row r="19" spans="2:10">
      <c r="B19" s="641" t="s">
        <v>1105</v>
      </c>
      <c r="C19" s="642"/>
      <c r="D19" s="643"/>
      <c r="E19" s="644"/>
      <c r="F19" s="644"/>
      <c r="G19" s="645"/>
    </row>
    <row r="20" spans="2:10">
      <c r="B20" s="641" t="s">
        <v>1106</v>
      </c>
      <c r="C20" s="642"/>
      <c r="D20" s="643"/>
      <c r="E20" s="666"/>
      <c r="F20" s="666"/>
      <c r="G20" s="667"/>
    </row>
    <row r="21" spans="2:10">
      <c r="B21" s="641" t="s">
        <v>1107</v>
      </c>
      <c r="C21" s="642"/>
      <c r="D21" s="643"/>
      <c r="E21" s="666"/>
      <c r="F21" s="666"/>
      <c r="G21" s="667"/>
    </row>
    <row r="22" spans="2:10">
      <c r="B22" s="641" t="s">
        <v>1108</v>
      </c>
      <c r="C22" s="642"/>
      <c r="D22" s="643"/>
      <c r="E22" s="668"/>
      <c r="F22" s="668"/>
      <c r="G22" s="669"/>
    </row>
    <row r="23" spans="2:10" ht="15.75" thickBot="1">
      <c r="B23" s="670" t="s">
        <v>1049</v>
      </c>
      <c r="C23" s="671"/>
      <c r="D23" s="672"/>
      <c r="E23" s="673"/>
      <c r="F23" s="674"/>
      <c r="G23" s="675"/>
    </row>
    <row r="24" spans="2:10" ht="15.75" thickBot="1"/>
    <row r="25" spans="2:10" ht="20.25" customHeight="1" thickBot="1">
      <c r="B25" s="676" t="s">
        <v>1022</v>
      </c>
      <c r="C25" s="677"/>
      <c r="D25" s="677"/>
      <c r="E25" s="678"/>
    </row>
    <row r="26" spans="2:10">
      <c r="B26" s="664" t="s">
        <v>1109</v>
      </c>
      <c r="C26" s="665"/>
      <c r="D26" s="460">
        <f>COUNTIF(H32:H33,"-")</f>
        <v>0</v>
      </c>
      <c r="E26" s="461">
        <f>SUMIF(H32:H33,"-",I32:I33)</f>
        <v>0</v>
      </c>
    </row>
    <row r="27" spans="2:10">
      <c r="B27" s="664" t="s">
        <v>1110</v>
      </c>
      <c r="C27" s="665"/>
      <c r="D27" s="460">
        <f>COUNTIFS(H32:H33,"&lt;&gt;-",H32:H33,"&lt;&gt;")</f>
        <v>0</v>
      </c>
      <c r="E27" s="461">
        <f>SUMIF(H32:H33,"&lt;&gt;-",I32:I33)</f>
        <v>0</v>
      </c>
    </row>
    <row r="28" spans="2:10" ht="15.75" thickBot="1">
      <c r="B28" s="681" t="s">
        <v>145</v>
      </c>
      <c r="C28" s="682"/>
      <c r="D28" s="462">
        <f>SUM(D26:D27)</f>
        <v>0</v>
      </c>
      <c r="E28" s="463">
        <f>+SUM(E26:E27)</f>
        <v>0</v>
      </c>
    </row>
    <row r="29" spans="2:10" ht="15.75" thickBot="1"/>
    <row r="30" spans="2:10" ht="20.25" customHeight="1" thickBot="1">
      <c r="B30" s="676" t="s">
        <v>1111</v>
      </c>
      <c r="C30" s="677"/>
      <c r="D30" s="677"/>
      <c r="E30" s="677"/>
      <c r="F30" s="677"/>
      <c r="G30" s="677"/>
      <c r="H30" s="677"/>
      <c r="I30" s="677"/>
      <c r="J30" s="678"/>
    </row>
    <row r="31" spans="2:10" ht="30">
      <c r="B31" s="464" t="s">
        <v>1024</v>
      </c>
      <c r="C31" s="465" t="s">
        <v>1112</v>
      </c>
      <c r="D31" s="465" t="s">
        <v>1113</v>
      </c>
      <c r="E31" s="465" t="s">
        <v>1114</v>
      </c>
      <c r="F31" s="465" t="s">
        <v>1115</v>
      </c>
      <c r="G31" s="465" t="s">
        <v>1116</v>
      </c>
      <c r="H31" s="465" t="s">
        <v>1117</v>
      </c>
      <c r="I31" s="465" t="s">
        <v>982</v>
      </c>
      <c r="J31" s="466" t="s">
        <v>1069</v>
      </c>
    </row>
    <row r="32" spans="2:10">
      <c r="B32" s="467"/>
      <c r="C32" s="468"/>
      <c r="D32" s="468"/>
      <c r="E32" s="468"/>
      <c r="F32" s="469"/>
      <c r="G32" s="469"/>
      <c r="H32" s="469"/>
      <c r="I32" s="470"/>
      <c r="J32" s="471"/>
    </row>
    <row r="33" spans="2:10" ht="15.75" thickBot="1">
      <c r="B33" s="472"/>
      <c r="C33" s="473"/>
      <c r="D33" s="473"/>
      <c r="E33" s="473"/>
      <c r="F33" s="474"/>
      <c r="G33" s="474"/>
      <c r="H33" s="474"/>
      <c r="I33" s="475"/>
      <c r="J33" s="476"/>
    </row>
    <row r="34" spans="2:10" ht="15.75" thickBot="1">
      <c r="J34" s="477"/>
    </row>
    <row r="35" spans="2:10" ht="20.25" customHeight="1" thickBot="1">
      <c r="B35" s="683" t="s">
        <v>1118</v>
      </c>
      <c r="C35" s="684"/>
      <c r="D35" s="684"/>
      <c r="E35" s="684"/>
      <c r="F35" s="684"/>
      <c r="G35" s="684"/>
      <c r="H35" s="684"/>
      <c r="I35" s="684"/>
      <c r="J35" s="685"/>
    </row>
    <row r="36" spans="2:10" s="480" customFormat="1" ht="30">
      <c r="B36" s="478" t="s">
        <v>1024</v>
      </c>
      <c r="C36" s="479" t="s">
        <v>1119</v>
      </c>
      <c r="D36" s="479" t="s">
        <v>1005</v>
      </c>
      <c r="E36" s="479" t="s">
        <v>1120</v>
      </c>
      <c r="F36" s="479" t="s">
        <v>1121</v>
      </c>
      <c r="G36" s="479" t="s">
        <v>1122</v>
      </c>
      <c r="H36" s="479" t="s">
        <v>1123</v>
      </c>
      <c r="I36" s="686" t="s">
        <v>1124</v>
      </c>
      <c r="J36" s="687"/>
    </row>
    <row r="37" spans="2:10">
      <c r="B37" s="481">
        <v>1</v>
      </c>
      <c r="C37" s="482"/>
      <c r="D37" s="468"/>
      <c r="E37" s="468"/>
      <c r="F37" s="469"/>
      <c r="G37" s="468"/>
      <c r="H37" s="469"/>
      <c r="I37" s="688"/>
      <c r="J37" s="689"/>
    </row>
    <row r="38" spans="2:10" ht="15.75" thickBot="1">
      <c r="B38" s="483"/>
      <c r="C38" s="484"/>
      <c r="D38" s="473"/>
      <c r="E38" s="473"/>
      <c r="F38" s="474"/>
      <c r="G38" s="473"/>
      <c r="H38" s="474"/>
      <c r="I38" s="679"/>
      <c r="J38" s="680"/>
    </row>
  </sheetData>
  <mergeCells count="51">
    <mergeCell ref="I38:J38"/>
    <mergeCell ref="B27:C27"/>
    <mergeCell ref="B28:C28"/>
    <mergeCell ref="B30:J30"/>
    <mergeCell ref="B35:J35"/>
    <mergeCell ref="I36:J36"/>
    <mergeCell ref="I37:J37"/>
    <mergeCell ref="B26:C26"/>
    <mergeCell ref="B19:D19"/>
    <mergeCell ref="E19:G19"/>
    <mergeCell ref="B20:D20"/>
    <mergeCell ref="E20:G20"/>
    <mergeCell ref="B21:D21"/>
    <mergeCell ref="E21:G21"/>
    <mergeCell ref="B22:D22"/>
    <mergeCell ref="E22:G22"/>
    <mergeCell ref="B23:D23"/>
    <mergeCell ref="E23:G23"/>
    <mergeCell ref="B25:E25"/>
    <mergeCell ref="B16:D16"/>
    <mergeCell ref="E16:G16"/>
    <mergeCell ref="B17:D17"/>
    <mergeCell ref="E17:G17"/>
    <mergeCell ref="B18:D18"/>
    <mergeCell ref="E18:G18"/>
    <mergeCell ref="B15:D15"/>
    <mergeCell ref="E15:G15"/>
    <mergeCell ref="B9:D9"/>
    <mergeCell ref="E9:G9"/>
    <mergeCell ref="B10:D10"/>
    <mergeCell ref="E10:G10"/>
    <mergeCell ref="B11:D11"/>
    <mergeCell ref="E11:G11"/>
    <mergeCell ref="B12:D12"/>
    <mergeCell ref="E12:G12"/>
    <mergeCell ref="B13:D13"/>
    <mergeCell ref="B14:D14"/>
    <mergeCell ref="E14:G14"/>
    <mergeCell ref="B6:D6"/>
    <mergeCell ref="E6:G6"/>
    <mergeCell ref="B7:D7"/>
    <mergeCell ref="E7:G7"/>
    <mergeCell ref="B8:D8"/>
    <mergeCell ref="E8:G8"/>
    <mergeCell ref="B5:D5"/>
    <mergeCell ref="E5:G5"/>
    <mergeCell ref="B2:G2"/>
    <mergeCell ref="B3:D3"/>
    <mergeCell ref="E3:G3"/>
    <mergeCell ref="B4:D4"/>
    <mergeCell ref="E4:G4"/>
  </mergeCells>
  <pageMargins left="0.7" right="0.7" top="0.75" bottom="0.75" header="0.3" footer="0.3"/>
  <pageSetup paperSize="9" orientation="portrait" horizontalDpi="4294967292" verticalDpi="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E43A5-24F9-4FA9-9679-9F1F3F0BCB4A}">
  <sheetPr codeName="Sheet26">
    <tabColor theme="3" tint="-0.499984740745262"/>
  </sheetPr>
  <dimension ref="B1:H46"/>
  <sheetViews>
    <sheetView showGridLines="0" showRowColHeaders="0" workbookViewId="0">
      <selection activeCell="D27" sqref="D27:E27"/>
    </sheetView>
  </sheetViews>
  <sheetFormatPr defaultRowHeight="14.25" outlineLevelRow="1"/>
  <cols>
    <col min="1" max="1" width="2.7109375" style="486" customWidth="1"/>
    <col min="2" max="2" width="3.7109375" style="486" customWidth="1"/>
    <col min="3" max="3" width="12.7109375" style="485" customWidth="1"/>
    <col min="4" max="7" width="14.7109375" style="485" customWidth="1"/>
    <col min="8" max="16384" width="9.140625" style="486"/>
  </cols>
  <sheetData>
    <row r="1" spans="2:7" s="485" customFormat="1" ht="13.5" thickBot="1"/>
    <row r="2" spans="2:7" ht="21" customHeight="1" thickBot="1">
      <c r="B2" s="694" t="s">
        <v>1125</v>
      </c>
      <c r="C2" s="695"/>
      <c r="D2" s="695"/>
      <c r="E2" s="695"/>
      <c r="F2" s="695"/>
      <c r="G2" s="696"/>
    </row>
    <row r="3" spans="2:7" ht="15" customHeight="1">
      <c r="B3" s="697" t="s">
        <v>1126</v>
      </c>
      <c r="C3" s="698"/>
      <c r="D3" s="698"/>
      <c r="E3" s="699"/>
      <c r="F3" s="699"/>
      <c r="G3" s="700"/>
    </row>
    <row r="4" spans="2:7" s="487" customFormat="1" ht="28.5" customHeight="1">
      <c r="B4" s="690" t="s">
        <v>1127</v>
      </c>
      <c r="C4" s="691"/>
      <c r="D4" s="691"/>
      <c r="E4" s="692"/>
      <c r="F4" s="692"/>
      <c r="G4" s="693"/>
    </row>
    <row r="5" spans="2:7" s="487" customFormat="1" ht="28.5" customHeight="1">
      <c r="B5" s="690" t="s">
        <v>1128</v>
      </c>
      <c r="C5" s="691"/>
      <c r="D5" s="691"/>
      <c r="E5" s="692"/>
      <c r="F5" s="692"/>
      <c r="G5" s="693"/>
    </row>
    <row r="6" spans="2:7" ht="13.5" customHeight="1">
      <c r="B6" s="701" t="s">
        <v>1129</v>
      </c>
      <c r="C6" s="702"/>
      <c r="D6" s="702"/>
      <c r="E6" s="703"/>
      <c r="F6" s="703"/>
      <c r="G6" s="704"/>
    </row>
    <row r="7" spans="2:7" ht="13.5" customHeight="1">
      <c r="B7" s="701" t="s">
        <v>1130</v>
      </c>
      <c r="C7" s="702"/>
      <c r="D7" s="702"/>
      <c r="E7" s="703"/>
      <c r="F7" s="703"/>
      <c r="G7" s="704"/>
    </row>
    <row r="8" spans="2:7" ht="13.5" customHeight="1">
      <c r="B8" s="701" t="s">
        <v>1131</v>
      </c>
      <c r="C8" s="702"/>
      <c r="D8" s="702"/>
      <c r="E8" s="705"/>
      <c r="F8" s="703"/>
      <c r="G8" s="704"/>
    </row>
    <row r="9" spans="2:7" ht="13.5" customHeight="1">
      <c r="B9" s="701" t="s">
        <v>1132</v>
      </c>
      <c r="C9" s="702"/>
      <c r="D9" s="702"/>
      <c r="E9" s="703"/>
      <c r="F9" s="703"/>
      <c r="G9" s="704"/>
    </row>
    <row r="10" spans="2:7" ht="36.75" customHeight="1">
      <c r="B10" s="701" t="s">
        <v>1133</v>
      </c>
      <c r="C10" s="702"/>
      <c r="D10" s="702"/>
      <c r="E10" s="692"/>
      <c r="F10" s="692"/>
      <c r="G10" s="693"/>
    </row>
    <row r="11" spans="2:7" ht="36.75" customHeight="1">
      <c r="B11" s="701" t="s">
        <v>1134</v>
      </c>
      <c r="C11" s="702"/>
      <c r="D11" s="702"/>
      <c r="E11" s="692"/>
      <c r="F11" s="692"/>
      <c r="G11" s="693"/>
    </row>
    <row r="12" spans="2:7" ht="36.75" customHeight="1">
      <c r="B12" s="701" t="s">
        <v>1135</v>
      </c>
      <c r="C12" s="702"/>
      <c r="D12" s="702"/>
      <c r="E12" s="692"/>
      <c r="F12" s="692"/>
      <c r="G12" s="693"/>
    </row>
    <row r="13" spans="2:7" ht="13.5" customHeight="1">
      <c r="B13" s="701" t="s">
        <v>1136</v>
      </c>
      <c r="C13" s="702"/>
      <c r="D13" s="702"/>
      <c r="E13" s="703"/>
      <c r="F13" s="703"/>
      <c r="G13" s="704"/>
    </row>
    <row r="14" spans="2:7" ht="13.5" customHeight="1">
      <c r="B14" s="701" t="s">
        <v>1049</v>
      </c>
      <c r="C14" s="702"/>
      <c r="D14" s="702"/>
      <c r="E14" s="706"/>
      <c r="F14" s="703"/>
      <c r="G14" s="704"/>
    </row>
    <row r="15" spans="2:7">
      <c r="B15" s="488"/>
      <c r="C15" s="489"/>
      <c r="D15" s="489"/>
      <c r="E15" s="489"/>
      <c r="F15" s="489"/>
      <c r="G15" s="490"/>
    </row>
    <row r="16" spans="2:7" ht="25.5">
      <c r="B16" s="491" t="s">
        <v>1024</v>
      </c>
      <c r="C16" s="492" t="s">
        <v>1137</v>
      </c>
      <c r="D16" s="492" t="s">
        <v>1138</v>
      </c>
      <c r="E16" s="492" t="s">
        <v>1139</v>
      </c>
      <c r="F16" s="492" t="s">
        <v>1140</v>
      </c>
      <c r="G16" s="493" t="s">
        <v>1051</v>
      </c>
    </row>
    <row r="17" spans="2:8" ht="13.5" customHeight="1">
      <c r="B17" s="494"/>
      <c r="C17" s="495"/>
      <c r="D17" s="495"/>
      <c r="E17" s="495"/>
      <c r="F17" s="496"/>
      <c r="G17" s="497"/>
    </row>
    <row r="18" spans="2:8" ht="13.5" customHeight="1">
      <c r="B18" s="494"/>
      <c r="C18" s="495"/>
      <c r="D18" s="495"/>
      <c r="E18" s="495"/>
      <c r="F18" s="496"/>
      <c r="G18" s="497"/>
    </row>
    <row r="19" spans="2:8" ht="13.5" customHeight="1">
      <c r="B19" s="494"/>
      <c r="C19" s="495"/>
      <c r="D19" s="495"/>
      <c r="E19" s="495"/>
      <c r="F19" s="496"/>
      <c r="G19" s="497"/>
    </row>
    <row r="20" spans="2:8" ht="13.5" customHeight="1">
      <c r="B20" s="494"/>
      <c r="C20" s="495"/>
      <c r="D20" s="495"/>
      <c r="E20" s="495"/>
      <c r="F20" s="496"/>
      <c r="G20" s="497"/>
    </row>
    <row r="21" spans="2:8" ht="13.5" customHeight="1">
      <c r="B21" s="494"/>
      <c r="C21" s="495"/>
      <c r="D21" s="495"/>
      <c r="E21" s="495"/>
      <c r="F21" s="496"/>
      <c r="G21" s="497"/>
    </row>
    <row r="22" spans="2:8" ht="13.5" customHeight="1">
      <c r="B22" s="494"/>
      <c r="C22" s="495"/>
      <c r="D22" s="495"/>
      <c r="E22" s="495"/>
      <c r="F22" s="496"/>
      <c r="G22" s="497"/>
    </row>
    <row r="23" spans="2:8" ht="13.5" customHeight="1">
      <c r="B23" s="494"/>
      <c r="C23" s="495"/>
      <c r="D23" s="495"/>
      <c r="E23" s="495"/>
      <c r="F23" s="496"/>
      <c r="G23" s="497"/>
    </row>
    <row r="24" spans="2:8" ht="13.5" customHeight="1">
      <c r="B24" s="494"/>
      <c r="C24" s="495"/>
      <c r="D24" s="495"/>
      <c r="E24" s="495"/>
      <c r="F24" s="496"/>
      <c r="G24" s="497"/>
    </row>
    <row r="25" spans="2:8" ht="13.5" customHeight="1">
      <c r="B25" s="494"/>
      <c r="C25" s="495"/>
      <c r="D25" s="495"/>
      <c r="E25" s="495"/>
      <c r="F25" s="496"/>
      <c r="G25" s="497"/>
    </row>
    <row r="26" spans="2:8" ht="13.5" customHeight="1" thickBot="1">
      <c r="B26" s="498"/>
      <c r="C26" s="499"/>
      <c r="D26" s="499"/>
      <c r="E26" s="499"/>
      <c r="F26" s="500"/>
      <c r="G26" s="501"/>
    </row>
    <row r="27" spans="2:8" ht="15" thickBot="1"/>
    <row r="28" spans="2:8" ht="17.25" outlineLevel="1" thickBot="1">
      <c r="B28" s="694" t="s">
        <v>1141</v>
      </c>
      <c r="C28" s="695"/>
      <c r="D28" s="695"/>
      <c r="E28" s="695"/>
      <c r="F28" s="695"/>
      <c r="G28" s="696"/>
    </row>
    <row r="29" spans="2:8" ht="30" outlineLevel="1">
      <c r="B29" s="709" t="s">
        <v>1142</v>
      </c>
      <c r="C29" s="710"/>
      <c r="D29" s="502"/>
      <c r="E29" s="503"/>
      <c r="F29" s="504" t="s">
        <v>1143</v>
      </c>
      <c r="G29" s="505"/>
    </row>
    <row r="30" spans="2:8" ht="15" outlineLevel="1">
      <c r="B30" s="711" t="s">
        <v>1144</v>
      </c>
      <c r="C30" s="712"/>
      <c r="D30" s="713"/>
      <c r="E30" s="713"/>
      <c r="F30" s="506" t="s">
        <v>1145</v>
      </c>
      <c r="G30" s="507"/>
    </row>
    <row r="31" spans="2:8" outlineLevel="1">
      <c r="B31" s="714" t="s">
        <v>1146</v>
      </c>
      <c r="C31" s="715"/>
      <c r="D31" s="716" t="s">
        <v>1147</v>
      </c>
      <c r="E31" s="716"/>
      <c r="F31" s="716"/>
      <c r="G31" s="717" t="s">
        <v>1148</v>
      </c>
      <c r="H31" s="485"/>
    </row>
    <row r="32" spans="2:8" ht="25.5" outlineLevel="1">
      <c r="B32" s="714"/>
      <c r="C32" s="715"/>
      <c r="D32" s="508" t="s">
        <v>1149</v>
      </c>
      <c r="E32" s="508" t="s">
        <v>1150</v>
      </c>
      <c r="F32" s="508" t="s">
        <v>1151</v>
      </c>
      <c r="G32" s="717"/>
      <c r="H32" s="485"/>
    </row>
    <row r="33" spans="2:8" outlineLevel="1">
      <c r="B33" s="707">
        <v>43556</v>
      </c>
      <c r="C33" s="708"/>
      <c r="D33" s="509"/>
      <c r="E33" s="509"/>
      <c r="F33" s="509"/>
      <c r="G33" s="510">
        <f>SUM(D33:F33)</f>
        <v>0</v>
      </c>
      <c r="H33" s="485"/>
    </row>
    <row r="34" spans="2:8" outlineLevel="1">
      <c r="B34" s="707">
        <f>EDATE(B33,1)</f>
        <v>43586</v>
      </c>
      <c r="C34" s="708"/>
      <c r="D34" s="509"/>
      <c r="E34" s="509"/>
      <c r="F34" s="509"/>
      <c r="G34" s="510">
        <f t="shared" ref="G34:G44" si="0">SUM(D34:F34)</f>
        <v>0</v>
      </c>
      <c r="H34" s="485"/>
    </row>
    <row r="35" spans="2:8" outlineLevel="1">
      <c r="B35" s="707">
        <f t="shared" ref="B35:B44" si="1">EDATE(B34,1)</f>
        <v>43617</v>
      </c>
      <c r="C35" s="708"/>
      <c r="D35" s="509"/>
      <c r="E35" s="509"/>
      <c r="F35" s="509"/>
      <c r="G35" s="510">
        <f t="shared" si="0"/>
        <v>0</v>
      </c>
      <c r="H35" s="485"/>
    </row>
    <row r="36" spans="2:8" outlineLevel="1">
      <c r="B36" s="707">
        <f t="shared" si="1"/>
        <v>43647</v>
      </c>
      <c r="C36" s="708"/>
      <c r="D36" s="509"/>
      <c r="E36" s="509"/>
      <c r="F36" s="509"/>
      <c r="G36" s="510">
        <f t="shared" si="0"/>
        <v>0</v>
      </c>
      <c r="H36" s="485"/>
    </row>
    <row r="37" spans="2:8" outlineLevel="1">
      <c r="B37" s="707">
        <f t="shared" si="1"/>
        <v>43678</v>
      </c>
      <c r="C37" s="708"/>
      <c r="D37" s="509"/>
      <c r="E37" s="509"/>
      <c r="F37" s="509"/>
      <c r="G37" s="510">
        <f t="shared" si="0"/>
        <v>0</v>
      </c>
      <c r="H37" s="485"/>
    </row>
    <row r="38" spans="2:8" outlineLevel="1">
      <c r="B38" s="707">
        <f t="shared" si="1"/>
        <v>43709</v>
      </c>
      <c r="C38" s="708"/>
      <c r="D38" s="509"/>
      <c r="E38" s="509"/>
      <c r="F38" s="509"/>
      <c r="G38" s="510">
        <f t="shared" si="0"/>
        <v>0</v>
      </c>
      <c r="H38" s="485"/>
    </row>
    <row r="39" spans="2:8" outlineLevel="1">
      <c r="B39" s="707">
        <f t="shared" si="1"/>
        <v>43739</v>
      </c>
      <c r="C39" s="708"/>
      <c r="D39" s="509"/>
      <c r="E39" s="509"/>
      <c r="F39" s="509"/>
      <c r="G39" s="510">
        <f t="shared" si="0"/>
        <v>0</v>
      </c>
      <c r="H39" s="485"/>
    </row>
    <row r="40" spans="2:8" outlineLevel="1">
      <c r="B40" s="707">
        <f t="shared" si="1"/>
        <v>43770</v>
      </c>
      <c r="C40" s="708"/>
      <c r="D40" s="509"/>
      <c r="E40" s="509"/>
      <c r="F40" s="509"/>
      <c r="G40" s="510">
        <f t="shared" si="0"/>
        <v>0</v>
      </c>
      <c r="H40" s="485"/>
    </row>
    <row r="41" spans="2:8" outlineLevel="1">
      <c r="B41" s="707">
        <f t="shared" si="1"/>
        <v>43800</v>
      </c>
      <c r="C41" s="708"/>
      <c r="D41" s="509"/>
      <c r="E41" s="509"/>
      <c r="F41" s="509"/>
      <c r="G41" s="510">
        <f t="shared" si="0"/>
        <v>0</v>
      </c>
      <c r="H41" s="485"/>
    </row>
    <row r="42" spans="2:8" outlineLevel="1">
      <c r="B42" s="707">
        <f t="shared" si="1"/>
        <v>43831</v>
      </c>
      <c r="C42" s="708"/>
      <c r="D42" s="509"/>
      <c r="E42" s="509"/>
      <c r="F42" s="509"/>
      <c r="G42" s="510">
        <f t="shared" si="0"/>
        <v>0</v>
      </c>
      <c r="H42" s="485"/>
    </row>
    <row r="43" spans="2:8" outlineLevel="1">
      <c r="B43" s="707">
        <f t="shared" si="1"/>
        <v>43862</v>
      </c>
      <c r="C43" s="708"/>
      <c r="D43" s="509"/>
      <c r="E43" s="509"/>
      <c r="F43" s="509"/>
      <c r="G43" s="510">
        <f t="shared" si="0"/>
        <v>0</v>
      </c>
      <c r="H43" s="485"/>
    </row>
    <row r="44" spans="2:8" outlineLevel="1">
      <c r="B44" s="707">
        <f t="shared" si="1"/>
        <v>43891</v>
      </c>
      <c r="C44" s="708"/>
      <c r="D44" s="509"/>
      <c r="E44" s="509"/>
      <c r="F44" s="509"/>
      <c r="G44" s="510">
        <f t="shared" si="0"/>
        <v>0</v>
      </c>
      <c r="H44" s="485"/>
    </row>
    <row r="45" spans="2:8" ht="15" outlineLevel="1">
      <c r="B45" s="718" t="s">
        <v>1152</v>
      </c>
      <c r="C45" s="719"/>
      <c r="D45" s="511">
        <f>SUM(D33:D44)</f>
        <v>0</v>
      </c>
      <c r="E45" s="511">
        <f>SUM(E33:E44)</f>
        <v>0</v>
      </c>
      <c r="F45" s="511">
        <f>SUM(F33:F44)</f>
        <v>0</v>
      </c>
      <c r="G45" s="512">
        <f>SUM(G33:G44)</f>
        <v>0</v>
      </c>
      <c r="H45" s="485"/>
    </row>
    <row r="46" spans="2:8" ht="15" outlineLevel="1" thickBot="1">
      <c r="B46" s="513" t="s">
        <v>1153</v>
      </c>
      <c r="C46" s="514"/>
      <c r="D46" s="515" t="str">
        <f>IFERROR(_xlfn.IFS($G$30="Monthly",AVERAGE(D33:D44),$G$30="Quaterly",AVERAGE(D33:D36),$G$30="Half Yearly",AVERAGE(D33:D34),$G$30="Annually",D33),"")</f>
        <v/>
      </c>
      <c r="E46" s="515" t="str">
        <f t="shared" ref="E46:G46" si="2">IFERROR(_xlfn.IFS($G$30="Monthly",AVERAGE(E33:E44),$G$30="Quaterly",AVERAGE(E33:E36),$G$30="Half Yearly",AVERAGE(E33:E34),$G$30="Annually",E33),"")</f>
        <v/>
      </c>
      <c r="F46" s="515" t="str">
        <f t="shared" si="2"/>
        <v/>
      </c>
      <c r="G46" s="516" t="str">
        <f t="shared" si="2"/>
        <v/>
      </c>
      <c r="H46" s="485"/>
    </row>
  </sheetData>
  <mergeCells count="45">
    <mergeCell ref="B45:C45"/>
    <mergeCell ref="B39:C39"/>
    <mergeCell ref="B40:C40"/>
    <mergeCell ref="B41:C41"/>
    <mergeCell ref="B42:C42"/>
    <mergeCell ref="B43:C43"/>
    <mergeCell ref="B44:C44"/>
    <mergeCell ref="B38:C38"/>
    <mergeCell ref="B28:G28"/>
    <mergeCell ref="B29:C29"/>
    <mergeCell ref="B30:C30"/>
    <mergeCell ref="D30:E30"/>
    <mergeCell ref="B31:C32"/>
    <mergeCell ref="D31:F31"/>
    <mergeCell ref="G31:G32"/>
    <mergeCell ref="B33:C33"/>
    <mergeCell ref="B34:C34"/>
    <mergeCell ref="B35:C35"/>
    <mergeCell ref="B36:C36"/>
    <mergeCell ref="B37:C37"/>
    <mergeCell ref="B12:D12"/>
    <mergeCell ref="E12:G12"/>
    <mergeCell ref="B13:D13"/>
    <mergeCell ref="E13:G13"/>
    <mergeCell ref="B14:D14"/>
    <mergeCell ref="E14:G14"/>
    <mergeCell ref="B9:D9"/>
    <mergeCell ref="E9:G9"/>
    <mergeCell ref="B10:D10"/>
    <mergeCell ref="E10:G10"/>
    <mergeCell ref="B11:D11"/>
    <mergeCell ref="E11:G11"/>
    <mergeCell ref="B6:D6"/>
    <mergeCell ref="E6:G6"/>
    <mergeCell ref="B7:D7"/>
    <mergeCell ref="E7:G7"/>
    <mergeCell ref="B8:D8"/>
    <mergeCell ref="E8:G8"/>
    <mergeCell ref="B5:D5"/>
    <mergeCell ref="E5:G5"/>
    <mergeCell ref="B2:G2"/>
    <mergeCell ref="B3:D3"/>
    <mergeCell ref="E3:G3"/>
    <mergeCell ref="B4:D4"/>
    <mergeCell ref="E4:G4"/>
  </mergeCells>
  <dataValidations count="1">
    <dataValidation type="list" allowBlank="1" showInputMessage="1" showErrorMessage="1" sqref="G30" xr:uid="{AB38B806-E700-4872-8BB8-A0897E52A167}">
      <formula1>"Monthly,Quaterly,Half Yearly,Annually"</formula1>
    </dataValidation>
  </dataValidations>
  <pageMargins left="0.7" right="0.7" top="0.75" bottom="0.75" header="0.3" footer="0.3"/>
  <pageSetup paperSize="9" orientation="portrait" horizontalDpi="4294967292" verticalDpi="0" copies="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34CF24-A7CE-4C41-8964-24BBFD73671B}">
  <sheetPr codeName="Sheet27">
    <tabColor theme="3" tint="-0.499984740745262"/>
  </sheetPr>
  <dimension ref="A1:H16"/>
  <sheetViews>
    <sheetView showRowColHeaders="0" workbookViewId="0">
      <selection activeCell="D27" sqref="D27:E27"/>
    </sheetView>
  </sheetViews>
  <sheetFormatPr defaultRowHeight="12.75"/>
  <cols>
    <col min="1" max="1" width="2.7109375" style="446" customWidth="1"/>
    <col min="2" max="2" width="3.140625" style="446" customWidth="1"/>
    <col min="3" max="3" width="25.7109375" style="446" customWidth="1"/>
    <col min="4" max="5" width="17.7109375" style="446" customWidth="1"/>
    <col min="6" max="6" width="35.42578125" style="446" customWidth="1"/>
    <col min="7" max="8" width="17.7109375" style="446" customWidth="1"/>
    <col min="9" max="9" width="9.140625" style="446" customWidth="1"/>
    <col min="10" max="16384" width="9.140625" style="446"/>
  </cols>
  <sheetData>
    <row r="1" spans="1:8" ht="13.5" thickBot="1"/>
    <row r="2" spans="1:8" ht="17.25" thickBot="1">
      <c r="A2" s="447"/>
      <c r="B2" s="622" t="s">
        <v>1154</v>
      </c>
      <c r="C2" s="623"/>
      <c r="D2" s="623"/>
      <c r="E2" s="623"/>
      <c r="F2" s="623"/>
      <c r="G2" s="623"/>
      <c r="H2" s="624"/>
    </row>
    <row r="3" spans="1:8">
      <c r="B3" s="723" t="s">
        <v>1155</v>
      </c>
      <c r="C3" s="724"/>
      <c r="D3" s="725"/>
      <c r="E3" s="725"/>
      <c r="F3" s="517" t="s">
        <v>1156</v>
      </c>
      <c r="G3" s="725"/>
      <c r="H3" s="726"/>
    </row>
    <row r="4" spans="1:8" s="450" customFormat="1">
      <c r="A4" s="449"/>
      <c r="B4" s="629"/>
      <c r="C4" s="630"/>
      <c r="D4" s="630"/>
      <c r="E4" s="630"/>
      <c r="F4" s="630"/>
      <c r="G4" s="630"/>
      <c r="H4" s="631"/>
    </row>
    <row r="5" spans="1:8">
      <c r="B5" s="518">
        <v>1</v>
      </c>
      <c r="C5" s="451" t="s">
        <v>1157</v>
      </c>
      <c r="D5" s="720"/>
      <c r="E5" s="720"/>
      <c r="F5" s="519" t="s">
        <v>1119</v>
      </c>
      <c r="G5" s="721"/>
      <c r="H5" s="722"/>
    </row>
    <row r="6" spans="1:8" ht="15">
      <c r="B6" s="520"/>
      <c r="C6" s="521"/>
      <c r="D6" s="727" t="s">
        <v>1048</v>
      </c>
      <c r="E6" s="727"/>
      <c r="F6" s="522" t="s">
        <v>1158</v>
      </c>
      <c r="G6" s="727" t="s">
        <v>1159</v>
      </c>
      <c r="H6" s="728"/>
    </row>
    <row r="7" spans="1:8">
      <c r="B7" s="520"/>
      <c r="C7" s="453" t="s">
        <v>1160</v>
      </c>
      <c r="D7" s="729" t="s">
        <v>1161</v>
      </c>
      <c r="E7" s="729"/>
      <c r="F7" s="452" t="s">
        <v>1161</v>
      </c>
      <c r="G7" s="729" t="s">
        <v>1161</v>
      </c>
      <c r="H7" s="730"/>
    </row>
    <row r="8" spans="1:8" s="523" customFormat="1">
      <c r="B8" s="520"/>
      <c r="C8" s="524" t="s">
        <v>1162</v>
      </c>
      <c r="D8" s="731"/>
      <c r="E8" s="731"/>
      <c r="F8" s="525"/>
      <c r="G8" s="731"/>
      <c r="H8" s="732"/>
    </row>
    <row r="9" spans="1:8">
      <c r="B9" s="520"/>
      <c r="C9" s="453" t="s">
        <v>1163</v>
      </c>
      <c r="D9" s="729"/>
      <c r="E9" s="729"/>
      <c r="F9" s="452"/>
      <c r="G9" s="729"/>
      <c r="H9" s="730"/>
    </row>
    <row r="10" spans="1:8">
      <c r="B10" s="520"/>
      <c r="C10" s="453" t="s">
        <v>1164</v>
      </c>
      <c r="D10" s="729"/>
      <c r="E10" s="729"/>
      <c r="F10" s="526"/>
      <c r="G10" s="733"/>
      <c r="H10" s="734"/>
    </row>
    <row r="11" spans="1:8">
      <c r="B11" s="520"/>
      <c r="C11" s="453" t="s">
        <v>1165</v>
      </c>
      <c r="D11" s="733"/>
      <c r="E11" s="733"/>
      <c r="F11" s="526"/>
      <c r="G11" s="733"/>
      <c r="H11" s="734"/>
    </row>
    <row r="12" spans="1:8">
      <c r="B12" s="520"/>
      <c r="C12" s="453" t="s">
        <v>1069</v>
      </c>
      <c r="D12" s="729"/>
      <c r="E12" s="729"/>
      <c r="F12" s="527"/>
      <c r="G12" s="737"/>
      <c r="H12" s="738"/>
    </row>
    <row r="13" spans="1:8">
      <c r="B13" s="520"/>
      <c r="C13" s="453" t="s">
        <v>1166</v>
      </c>
      <c r="D13" s="733"/>
      <c r="E13" s="733"/>
      <c r="F13" s="526"/>
      <c r="G13" s="733"/>
      <c r="H13" s="734"/>
    </row>
    <row r="14" spans="1:8">
      <c r="B14" s="520"/>
      <c r="C14" s="453" t="s">
        <v>1051</v>
      </c>
      <c r="D14" s="729"/>
      <c r="E14" s="729"/>
      <c r="F14" s="528"/>
      <c r="G14" s="735"/>
      <c r="H14" s="736"/>
    </row>
    <row r="15" spans="1:8">
      <c r="B15" s="520"/>
      <c r="C15" s="453" t="s">
        <v>1049</v>
      </c>
      <c r="D15" s="735"/>
      <c r="E15" s="735"/>
      <c r="F15" s="528"/>
      <c r="G15" s="735"/>
      <c r="H15" s="736"/>
    </row>
    <row r="16" spans="1:8" s="450" customFormat="1" ht="13.5" thickBot="1">
      <c r="B16" s="632"/>
      <c r="C16" s="633"/>
      <c r="D16" s="633"/>
      <c r="E16" s="633"/>
      <c r="F16" s="633"/>
      <c r="G16" s="633"/>
      <c r="H16" s="634"/>
    </row>
  </sheetData>
  <mergeCells count="28">
    <mergeCell ref="D15:E15"/>
    <mergeCell ref="G15:H15"/>
    <mergeCell ref="B16:H16"/>
    <mergeCell ref="D12:E12"/>
    <mergeCell ref="G12:H12"/>
    <mergeCell ref="D13:E13"/>
    <mergeCell ref="G13:H13"/>
    <mergeCell ref="D14:E14"/>
    <mergeCell ref="G14:H14"/>
    <mergeCell ref="D9:E9"/>
    <mergeCell ref="G9:H9"/>
    <mergeCell ref="D10:E10"/>
    <mergeCell ref="G10:H10"/>
    <mergeCell ref="D11:E11"/>
    <mergeCell ref="G11:H11"/>
    <mergeCell ref="D6:E6"/>
    <mergeCell ref="G6:H6"/>
    <mergeCell ref="D7:E7"/>
    <mergeCell ref="G7:H7"/>
    <mergeCell ref="D8:E8"/>
    <mergeCell ref="G8:H8"/>
    <mergeCell ref="D5:E5"/>
    <mergeCell ref="G5:H5"/>
    <mergeCell ref="B2:H2"/>
    <mergeCell ref="B3:C3"/>
    <mergeCell ref="D3:E3"/>
    <mergeCell ref="G3:H3"/>
    <mergeCell ref="B4:H4"/>
  </mergeCells>
  <conditionalFormatting sqref="D8">
    <cfRule type="expression" dxfId="204" priority="3">
      <formula>$D8&lt;&gt;$D10</formula>
    </cfRule>
  </conditionalFormatting>
  <conditionalFormatting sqref="F8">
    <cfRule type="expression" dxfId="203" priority="2">
      <formula>$F8&lt;&gt;$F10</formula>
    </cfRule>
  </conditionalFormatting>
  <conditionalFormatting sqref="G8">
    <cfRule type="expression" dxfId="202" priority="1">
      <formula>$G8&lt;&gt;$G10</formula>
    </cfRule>
  </conditionalFormatting>
  <dataValidations count="2">
    <dataValidation type="list" allowBlank="1" showInputMessage="1" showErrorMessage="1" sqref="D14 F14:G14" xr:uid="{557BBB51-48A2-452A-A750-EDB44B147084}">
      <formula1>"Active,In-Active,Not Valid"</formula1>
    </dataValidation>
    <dataValidation type="list" allowBlank="1" showInputMessage="1" showErrorMessage="1" sqref="D7 F7:G7" xr:uid="{16BFAFF5-0367-4346-AD44-746329F5F225}">
      <formula1>"Available,Not Available"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L107"/>
  <sheetViews>
    <sheetView view="pageBreakPreview" topLeftCell="A37" zoomScale="90" zoomScaleSheetLayoutView="90" workbookViewId="0">
      <selection activeCell="B45" sqref="B45"/>
    </sheetView>
  </sheetViews>
  <sheetFormatPr defaultColWidth="13.5703125" defaultRowHeight="32.1" customHeight="1"/>
  <cols>
    <col min="1" max="1" width="37.28515625" style="115" customWidth="1"/>
    <col min="2" max="2" width="13" style="115" bestFit="1" customWidth="1"/>
    <col min="3" max="3" width="12.7109375" style="115" customWidth="1"/>
    <col min="4" max="4" width="10.140625" style="132" customWidth="1"/>
    <col min="5" max="5" width="12.28515625" style="115" customWidth="1"/>
    <col min="6" max="6" width="15.7109375" style="132" customWidth="1"/>
    <col min="7" max="7" width="12.28515625" style="115" customWidth="1"/>
    <col min="8" max="8" width="15.7109375" style="132" customWidth="1"/>
    <col min="9" max="9" width="17.42578125" style="132" bestFit="1" customWidth="1"/>
    <col min="10" max="10" width="22" style="115" customWidth="1"/>
    <col min="11" max="11" width="12" style="115" customWidth="1"/>
    <col min="12" max="16384" width="13.5703125" style="115"/>
  </cols>
  <sheetData>
    <row r="1" spans="1:10" ht="18">
      <c r="A1" s="740"/>
      <c r="B1" s="740"/>
      <c r="C1" s="740"/>
      <c r="D1" s="740"/>
      <c r="E1" s="740"/>
      <c r="F1" s="740"/>
      <c r="G1" s="740"/>
      <c r="H1" s="740"/>
      <c r="I1" s="741"/>
    </row>
    <row r="2" spans="1:10" ht="7.5" customHeight="1">
      <c r="A2" s="740"/>
      <c r="B2" s="740"/>
      <c r="C2" s="740"/>
      <c r="D2" s="740"/>
      <c r="E2" s="740"/>
      <c r="F2" s="740"/>
      <c r="G2" s="740"/>
      <c r="H2" s="740"/>
      <c r="I2" s="741"/>
    </row>
    <row r="3" spans="1:10" ht="18">
      <c r="A3" s="742" t="s">
        <v>301</v>
      </c>
      <c r="B3" s="116" t="s">
        <v>558</v>
      </c>
      <c r="C3" s="117" t="s">
        <v>303</v>
      </c>
      <c r="D3" s="116" t="s">
        <v>559</v>
      </c>
      <c r="E3" s="117" t="s">
        <v>303</v>
      </c>
      <c r="F3" s="116" t="s">
        <v>560</v>
      </c>
      <c r="G3" s="117" t="s">
        <v>303</v>
      </c>
      <c r="H3" s="116" t="s">
        <v>561</v>
      </c>
      <c r="I3" s="118"/>
    </row>
    <row r="4" spans="1:10" ht="18">
      <c r="A4" s="742"/>
      <c r="B4" s="117" t="s">
        <v>307</v>
      </c>
      <c r="C4" s="116" t="s">
        <v>562</v>
      </c>
      <c r="D4" s="117" t="s">
        <v>307</v>
      </c>
      <c r="E4" s="116" t="s">
        <v>563</v>
      </c>
      <c r="F4" s="117" t="s">
        <v>307</v>
      </c>
      <c r="G4" s="116" t="s">
        <v>564</v>
      </c>
      <c r="H4" s="117" t="s">
        <v>307</v>
      </c>
      <c r="I4" s="118"/>
    </row>
    <row r="5" spans="1:10" ht="18">
      <c r="A5" s="119" t="s">
        <v>185</v>
      </c>
      <c r="B5" s="120">
        <v>599999</v>
      </c>
      <c r="C5" s="121">
        <f>(B5-D5)/D5*100</f>
        <v>85614.142857142855</v>
      </c>
      <c r="D5" s="120">
        <v>700</v>
      </c>
      <c r="E5" s="121" t="e">
        <f>(D5-F5)/F5*100</f>
        <v>#DIV/0!</v>
      </c>
      <c r="F5" s="122">
        <v>0</v>
      </c>
      <c r="G5" s="121" t="e">
        <f>(F5-H5)/H5*100</f>
        <v>#DIV/0!</v>
      </c>
      <c r="H5" s="122">
        <v>0</v>
      </c>
      <c r="I5" s="123"/>
    </row>
    <row r="6" spans="1:10" ht="25.35" customHeight="1">
      <c r="A6" s="124" t="s">
        <v>311</v>
      </c>
      <c r="B6" s="120">
        <v>12</v>
      </c>
      <c r="C6" s="121">
        <f>(B6-D6)/D6*100</f>
        <v>0</v>
      </c>
      <c r="D6" s="120">
        <v>12</v>
      </c>
      <c r="E6" s="121" t="e">
        <f>(D6-F6)/F6*100</f>
        <v>#DIV/0!</v>
      </c>
      <c r="F6" s="120">
        <v>0</v>
      </c>
      <c r="G6" s="121" t="e">
        <f>(F6-H6)/H6*100</f>
        <v>#DIV/0!</v>
      </c>
      <c r="H6" s="120">
        <v>0</v>
      </c>
      <c r="I6" s="123"/>
    </row>
    <row r="7" spans="1:10" ht="18">
      <c r="A7" s="124" t="s">
        <v>312</v>
      </c>
      <c r="B7" s="120">
        <v>5</v>
      </c>
      <c r="C7" s="121">
        <f>(B7-D7)/D7*100</f>
        <v>0</v>
      </c>
      <c r="D7" s="120">
        <v>5</v>
      </c>
      <c r="E7" s="121" t="e">
        <f>(D7-F7)/F7*100</f>
        <v>#DIV/0!</v>
      </c>
      <c r="F7" s="120">
        <v>0</v>
      </c>
      <c r="G7" s="121" t="e">
        <f>(F7-H7)/H7*100</f>
        <v>#DIV/0!</v>
      </c>
      <c r="H7" s="120">
        <v>0</v>
      </c>
      <c r="I7" s="123"/>
    </row>
    <row r="8" spans="1:10" ht="18.75" thickBot="1">
      <c r="A8" s="125" t="s">
        <v>313</v>
      </c>
      <c r="B8" s="126">
        <f>B5+B6+B7</f>
        <v>600016</v>
      </c>
      <c r="C8" s="121">
        <f>(B8-D8)/D8*100</f>
        <v>83584.239888423981</v>
      </c>
      <c r="D8" s="126">
        <f>D5+D6+D7</f>
        <v>717</v>
      </c>
      <c r="E8" s="121" t="e">
        <f>(D8-F8)/F8*100</f>
        <v>#DIV/0!</v>
      </c>
      <c r="F8" s="126">
        <f>F5+F6+F7</f>
        <v>0</v>
      </c>
      <c r="G8" s="121" t="e">
        <f>(F8-H8)/H8*100</f>
        <v>#DIV/0!</v>
      </c>
      <c r="H8" s="126">
        <f>H5+H6+H7</f>
        <v>0</v>
      </c>
      <c r="I8" s="123"/>
    </row>
    <row r="9" spans="1:10" ht="39" thickBot="1">
      <c r="A9" s="125"/>
      <c r="B9" s="126"/>
      <c r="C9" s="127" t="s">
        <v>565</v>
      </c>
      <c r="D9" s="126"/>
      <c r="E9" s="127" t="s">
        <v>566</v>
      </c>
      <c r="F9" s="128"/>
      <c r="G9" s="127" t="s">
        <v>567</v>
      </c>
      <c r="H9" s="128"/>
      <c r="I9" s="129" t="s">
        <v>568</v>
      </c>
    </row>
    <row r="10" spans="1:10" ht="18.75" thickBot="1">
      <c r="A10" s="130" t="s">
        <v>314</v>
      </c>
      <c r="B10" s="120">
        <v>1</v>
      </c>
      <c r="C10" s="121">
        <f t="shared" ref="C10:C29" si="0">B10/$B$5*100</f>
        <v>1.6666694444490742E-4</v>
      </c>
      <c r="D10" s="120">
        <v>1</v>
      </c>
      <c r="E10" s="121">
        <f t="shared" ref="E10:E29" si="1">D10/$D$5*100</f>
        <v>0.14285714285714285</v>
      </c>
      <c r="F10" s="120">
        <v>0</v>
      </c>
      <c r="G10" s="121" t="e">
        <f t="shared" ref="G10:G29" si="2">F10/$F$5*100</f>
        <v>#DIV/0!</v>
      </c>
      <c r="H10" s="120">
        <v>0</v>
      </c>
      <c r="I10" s="131" t="e">
        <f t="shared" ref="I10:I29" si="3">H10/$H$5*100</f>
        <v>#DIV/0!</v>
      </c>
    </row>
    <row r="11" spans="1:10" ht="18.75" thickBot="1">
      <c r="A11" s="130" t="s">
        <v>315</v>
      </c>
      <c r="B11" s="120">
        <v>0</v>
      </c>
      <c r="C11" s="121">
        <f t="shared" si="0"/>
        <v>0</v>
      </c>
      <c r="D11" s="120">
        <v>50</v>
      </c>
      <c r="E11" s="121">
        <f t="shared" si="1"/>
        <v>7.1428571428571423</v>
      </c>
      <c r="F11" s="122">
        <v>0</v>
      </c>
      <c r="G11" s="121" t="e">
        <f t="shared" si="2"/>
        <v>#DIV/0!</v>
      </c>
      <c r="H11" s="122">
        <v>0</v>
      </c>
      <c r="I11" s="131" t="e">
        <f t="shared" si="3"/>
        <v>#DIV/0!</v>
      </c>
      <c r="J11" s="132"/>
    </row>
    <row r="12" spans="1:10" ht="18.75" thickBot="1">
      <c r="A12" s="130" t="s">
        <v>316</v>
      </c>
      <c r="B12" s="120">
        <v>850</v>
      </c>
      <c r="C12" s="121">
        <f t="shared" si="0"/>
        <v>0.14166690277817129</v>
      </c>
      <c r="D12" s="120">
        <v>600</v>
      </c>
      <c r="E12" s="121">
        <f t="shared" si="1"/>
        <v>85.714285714285708</v>
      </c>
      <c r="F12" s="122">
        <v>0</v>
      </c>
      <c r="G12" s="121" t="e">
        <f t="shared" si="2"/>
        <v>#DIV/0!</v>
      </c>
      <c r="H12" s="122">
        <v>0</v>
      </c>
      <c r="I12" s="131" t="e">
        <f t="shared" si="3"/>
        <v>#DIV/0!</v>
      </c>
    </row>
    <row r="13" spans="1:10" ht="18.75" thickBot="1">
      <c r="A13" s="133" t="s">
        <v>317</v>
      </c>
      <c r="B13" s="134">
        <f>B8-B10-B11-B12</f>
        <v>599165</v>
      </c>
      <c r="C13" s="121">
        <f t="shared" si="0"/>
        <v>99.860999768332945</v>
      </c>
      <c r="D13" s="134">
        <f>D8-D10-D11-D12</f>
        <v>66</v>
      </c>
      <c r="E13" s="121">
        <f t="shared" si="1"/>
        <v>9.4285714285714288</v>
      </c>
      <c r="F13" s="134">
        <f>F8-F10-F11-F12</f>
        <v>0</v>
      </c>
      <c r="G13" s="121" t="e">
        <f t="shared" si="2"/>
        <v>#DIV/0!</v>
      </c>
      <c r="H13" s="134">
        <f>H8-H10-H11-H12</f>
        <v>0</v>
      </c>
      <c r="I13" s="131" t="e">
        <f t="shared" si="3"/>
        <v>#DIV/0!</v>
      </c>
    </row>
    <row r="14" spans="1:10" ht="18.75" thickBot="1">
      <c r="A14" s="135" t="s">
        <v>318</v>
      </c>
      <c r="B14" s="120">
        <v>3</v>
      </c>
      <c r="C14" s="121">
        <f t="shared" si="0"/>
        <v>5.000008333347222E-4</v>
      </c>
      <c r="D14" s="120">
        <v>3</v>
      </c>
      <c r="E14" s="121">
        <f t="shared" si="1"/>
        <v>0.4285714285714286</v>
      </c>
      <c r="F14" s="122">
        <v>0</v>
      </c>
      <c r="G14" s="121" t="e">
        <f t="shared" si="2"/>
        <v>#DIV/0!</v>
      </c>
      <c r="H14" s="122">
        <v>0</v>
      </c>
      <c r="I14" s="131" t="e">
        <f t="shared" si="3"/>
        <v>#DIV/0!</v>
      </c>
      <c r="J14" s="132"/>
    </row>
    <row r="15" spans="1:10" ht="18.75" thickBot="1">
      <c r="A15" s="135" t="s">
        <v>319</v>
      </c>
      <c r="B15" s="120">
        <v>2</v>
      </c>
      <c r="C15" s="121">
        <f t="shared" si="0"/>
        <v>3.3333388888981484E-4</v>
      </c>
      <c r="D15" s="120">
        <v>2</v>
      </c>
      <c r="E15" s="121">
        <f t="shared" si="1"/>
        <v>0.2857142857142857</v>
      </c>
      <c r="F15" s="122">
        <v>0</v>
      </c>
      <c r="G15" s="121" t="e">
        <f t="shared" si="2"/>
        <v>#DIV/0!</v>
      </c>
      <c r="H15" s="122">
        <v>0</v>
      </c>
      <c r="I15" s="131" t="e">
        <f t="shared" si="3"/>
        <v>#DIV/0!</v>
      </c>
      <c r="J15" s="132"/>
    </row>
    <row r="16" spans="1:10" ht="18.75" thickBot="1">
      <c r="A16" s="133" t="s">
        <v>320</v>
      </c>
      <c r="B16" s="134">
        <f>B13-B14-B15</f>
        <v>599160</v>
      </c>
      <c r="C16" s="121">
        <f t="shared" si="0"/>
        <v>99.860166433610715</v>
      </c>
      <c r="D16" s="134">
        <f>D13-D14-D15</f>
        <v>61</v>
      </c>
      <c r="E16" s="121">
        <f t="shared" si="1"/>
        <v>8.7142857142857153</v>
      </c>
      <c r="F16" s="134">
        <f>F13-F14-F15</f>
        <v>0</v>
      </c>
      <c r="G16" s="121" t="e">
        <f t="shared" si="2"/>
        <v>#DIV/0!</v>
      </c>
      <c r="H16" s="134">
        <f>H13-H14-H15</f>
        <v>0</v>
      </c>
      <c r="I16" s="131" t="e">
        <f t="shared" si="3"/>
        <v>#DIV/0!</v>
      </c>
    </row>
    <row r="17" spans="1:12" ht="18.75" thickBot="1">
      <c r="A17" s="136" t="s">
        <v>218</v>
      </c>
      <c r="B17" s="120">
        <v>1</v>
      </c>
      <c r="C17" s="121">
        <f t="shared" si="0"/>
        <v>1.6666694444490742E-4</v>
      </c>
      <c r="D17" s="120">
        <v>0.25</v>
      </c>
      <c r="E17" s="121">
        <f t="shared" si="1"/>
        <v>3.5714285714285712E-2</v>
      </c>
      <c r="F17" s="122">
        <v>0</v>
      </c>
      <c r="G17" s="121" t="e">
        <f t="shared" si="2"/>
        <v>#DIV/0!</v>
      </c>
      <c r="H17" s="122">
        <v>0</v>
      </c>
      <c r="I17" s="131" t="e">
        <f t="shared" si="3"/>
        <v>#DIV/0!</v>
      </c>
      <c r="L17" s="137"/>
    </row>
    <row r="18" spans="1:12" s="137" customFormat="1" ht="18.75" thickBot="1">
      <c r="A18" s="130" t="s">
        <v>321</v>
      </c>
      <c r="B18" s="120">
        <v>34</v>
      </c>
      <c r="C18" s="121">
        <f t="shared" si="0"/>
        <v>5.6666761111268515E-3</v>
      </c>
      <c r="D18" s="120">
        <v>34</v>
      </c>
      <c r="E18" s="121">
        <f t="shared" si="1"/>
        <v>4.8571428571428568</v>
      </c>
      <c r="F18" s="122">
        <v>0</v>
      </c>
      <c r="G18" s="121" t="e">
        <f t="shared" si="2"/>
        <v>#DIV/0!</v>
      </c>
      <c r="H18" s="122">
        <v>0</v>
      </c>
      <c r="I18" s="131" t="e">
        <f t="shared" si="3"/>
        <v>#DIV/0!</v>
      </c>
      <c r="L18" s="115"/>
    </row>
    <row r="19" spans="1:12" s="137" customFormat="1" ht="18.75" thickBot="1">
      <c r="A19" s="130" t="s">
        <v>322</v>
      </c>
      <c r="B19" s="120">
        <v>1</v>
      </c>
      <c r="C19" s="121">
        <f t="shared" si="0"/>
        <v>1.6666694444490742E-4</v>
      </c>
      <c r="D19" s="120">
        <v>1</v>
      </c>
      <c r="E19" s="121">
        <f t="shared" si="1"/>
        <v>0.14285714285714285</v>
      </c>
      <c r="F19" s="122">
        <v>1</v>
      </c>
      <c r="G19" s="121" t="e">
        <f t="shared" si="2"/>
        <v>#DIV/0!</v>
      </c>
      <c r="H19" s="122">
        <v>1</v>
      </c>
      <c r="I19" s="131" t="e">
        <f t="shared" si="3"/>
        <v>#DIV/0!</v>
      </c>
      <c r="L19" s="115"/>
    </row>
    <row r="20" spans="1:12" s="137" customFormat="1" ht="18.75" thickBot="1">
      <c r="A20" s="130" t="s">
        <v>323</v>
      </c>
      <c r="B20" s="120">
        <v>1</v>
      </c>
      <c r="C20" s="121">
        <f t="shared" si="0"/>
        <v>1.6666694444490742E-4</v>
      </c>
      <c r="D20" s="120">
        <v>1</v>
      </c>
      <c r="E20" s="121">
        <f t="shared" si="1"/>
        <v>0.14285714285714285</v>
      </c>
      <c r="F20" s="122">
        <v>1</v>
      </c>
      <c r="G20" s="121" t="e">
        <f t="shared" si="2"/>
        <v>#DIV/0!</v>
      </c>
      <c r="H20" s="122">
        <v>1</v>
      </c>
      <c r="I20" s="131" t="e">
        <f t="shared" si="3"/>
        <v>#DIV/0!</v>
      </c>
      <c r="L20" s="115"/>
    </row>
    <row r="21" spans="1:12" s="137" customFormat="1" ht="18.75" thickBot="1">
      <c r="A21" s="130" t="s">
        <v>324</v>
      </c>
      <c r="B21" s="120">
        <v>5</v>
      </c>
      <c r="C21" s="121">
        <f t="shared" si="0"/>
        <v>8.3333472222453715E-4</v>
      </c>
      <c r="D21" s="120">
        <v>5</v>
      </c>
      <c r="E21" s="121">
        <f t="shared" si="1"/>
        <v>0.7142857142857143</v>
      </c>
      <c r="F21" s="122">
        <v>0</v>
      </c>
      <c r="G21" s="121" t="e">
        <f t="shared" si="2"/>
        <v>#DIV/0!</v>
      </c>
      <c r="H21" s="122">
        <v>0</v>
      </c>
      <c r="I21" s="131" t="e">
        <f t="shared" si="3"/>
        <v>#DIV/0!</v>
      </c>
      <c r="L21" s="115"/>
    </row>
    <row r="22" spans="1:12" ht="18.75" thickBot="1">
      <c r="A22" s="136" t="s">
        <v>325</v>
      </c>
      <c r="B22" s="120">
        <v>6</v>
      </c>
      <c r="C22" s="121">
        <f t="shared" si="0"/>
        <v>1.0000016666694444E-3</v>
      </c>
      <c r="D22" s="120">
        <v>6</v>
      </c>
      <c r="E22" s="121">
        <f t="shared" si="1"/>
        <v>0.85714285714285721</v>
      </c>
      <c r="F22" s="122">
        <v>0</v>
      </c>
      <c r="G22" s="121" t="e">
        <f t="shared" si="2"/>
        <v>#DIV/0!</v>
      </c>
      <c r="H22" s="122">
        <v>0</v>
      </c>
      <c r="I22" s="131" t="e">
        <f t="shared" si="3"/>
        <v>#DIV/0!</v>
      </c>
    </row>
    <row r="23" spans="1:12" ht="18.75" thickBot="1">
      <c r="A23" s="138" t="s">
        <v>326</v>
      </c>
      <c r="B23" s="139">
        <f>B16-B17-B18-B22-B21-B19-B20</f>
        <v>599112</v>
      </c>
      <c r="C23" s="121">
        <f t="shared" si="0"/>
        <v>99.852166420277371</v>
      </c>
      <c r="D23" s="139">
        <f>D16-D17-D18-D22-D21-D19-D20</f>
        <v>13.75</v>
      </c>
      <c r="E23" s="121">
        <f t="shared" si="1"/>
        <v>1.9642857142857142</v>
      </c>
      <c r="F23" s="139">
        <f>F16-F17-F18-F22-F21-F19-F20</f>
        <v>-2</v>
      </c>
      <c r="G23" s="121" t="e">
        <f t="shared" si="2"/>
        <v>#DIV/0!</v>
      </c>
      <c r="H23" s="139">
        <f>H16-H17-H18-H22-H21-H19-H20</f>
        <v>-2</v>
      </c>
      <c r="I23" s="131" t="e">
        <f t="shared" si="3"/>
        <v>#DIV/0!</v>
      </c>
    </row>
    <row r="24" spans="1:12" ht="18.75" thickBot="1">
      <c r="A24" s="124" t="s">
        <v>327</v>
      </c>
      <c r="B24" s="120">
        <v>1</v>
      </c>
      <c r="C24" s="121">
        <f t="shared" si="0"/>
        <v>1.6666694444490742E-4</v>
      </c>
      <c r="D24" s="120">
        <v>1</v>
      </c>
      <c r="E24" s="121">
        <f t="shared" si="1"/>
        <v>0.14285714285714285</v>
      </c>
      <c r="F24" s="120">
        <v>0</v>
      </c>
      <c r="G24" s="121" t="e">
        <f t="shared" si="2"/>
        <v>#DIV/0!</v>
      </c>
      <c r="H24" s="120">
        <v>0</v>
      </c>
      <c r="I24" s="131" t="e">
        <f t="shared" si="3"/>
        <v>#DIV/0!</v>
      </c>
      <c r="K24" s="140"/>
    </row>
    <row r="25" spans="1:12" ht="18.75" thickBot="1">
      <c r="A25" s="141" t="s">
        <v>186</v>
      </c>
      <c r="B25" s="126">
        <f>B23-B24</f>
        <v>599111</v>
      </c>
      <c r="C25" s="142">
        <f t="shared" si="0"/>
        <v>99.851999753332919</v>
      </c>
      <c r="D25" s="126">
        <f>D23-D24</f>
        <v>12.75</v>
      </c>
      <c r="E25" s="142">
        <f t="shared" si="1"/>
        <v>1.8214285714285714</v>
      </c>
      <c r="F25" s="126">
        <f>F23-F24</f>
        <v>-2</v>
      </c>
      <c r="G25" s="121" t="e">
        <f t="shared" si="2"/>
        <v>#DIV/0!</v>
      </c>
      <c r="H25" s="126">
        <f>H23-H24</f>
        <v>-2</v>
      </c>
      <c r="I25" s="131" t="e">
        <f t="shared" si="3"/>
        <v>#DIV/0!</v>
      </c>
      <c r="J25" s="143"/>
    </row>
    <row r="26" spans="1:12" ht="18.75" thickBot="1">
      <c r="A26" s="138" t="s">
        <v>328</v>
      </c>
      <c r="B26" s="139">
        <f>B25+B17+B22</f>
        <v>599118</v>
      </c>
      <c r="C26" s="121">
        <f t="shared" si="0"/>
        <v>99.853166421944039</v>
      </c>
      <c r="D26" s="139">
        <f>D25+D17+D22</f>
        <v>19</v>
      </c>
      <c r="E26" s="121">
        <f t="shared" si="1"/>
        <v>2.7142857142857144</v>
      </c>
      <c r="F26" s="139">
        <f>F25+F17+F22</f>
        <v>-2</v>
      </c>
      <c r="G26" s="121" t="e">
        <f t="shared" si="2"/>
        <v>#DIV/0!</v>
      </c>
      <c r="H26" s="139">
        <f>H25+H17+H22</f>
        <v>-2</v>
      </c>
      <c r="I26" s="131" t="e">
        <f t="shared" si="3"/>
        <v>#DIV/0!</v>
      </c>
    </row>
    <row r="27" spans="1:12" ht="18.75" thickBot="1">
      <c r="A27" s="144" t="s">
        <v>329</v>
      </c>
      <c r="B27" s="120">
        <v>1</v>
      </c>
      <c r="C27" s="121">
        <f t="shared" si="0"/>
        <v>1.6666694444490742E-4</v>
      </c>
      <c r="D27" s="120">
        <v>1</v>
      </c>
      <c r="E27" s="121">
        <f t="shared" si="1"/>
        <v>0.14285714285714285</v>
      </c>
      <c r="F27" s="120">
        <v>0</v>
      </c>
      <c r="G27" s="121" t="e">
        <f t="shared" si="2"/>
        <v>#DIV/0!</v>
      </c>
      <c r="H27" s="120">
        <v>0</v>
      </c>
      <c r="I27" s="131" t="e">
        <f t="shared" si="3"/>
        <v>#DIV/0!</v>
      </c>
    </row>
    <row r="28" spans="1:12" ht="18.75" thickBot="1">
      <c r="A28" s="144" t="s">
        <v>220</v>
      </c>
      <c r="B28" s="120">
        <v>1</v>
      </c>
      <c r="C28" s="121">
        <f t="shared" si="0"/>
        <v>1.6666694444490742E-4</v>
      </c>
      <c r="D28" s="120">
        <v>1</v>
      </c>
      <c r="E28" s="121">
        <f t="shared" si="1"/>
        <v>0.14285714285714285</v>
      </c>
      <c r="F28" s="120">
        <v>0</v>
      </c>
      <c r="G28" s="121" t="e">
        <f t="shared" si="2"/>
        <v>#DIV/0!</v>
      </c>
      <c r="H28" s="120">
        <v>0</v>
      </c>
      <c r="I28" s="131" t="e">
        <f t="shared" si="3"/>
        <v>#DIV/0!</v>
      </c>
    </row>
    <row r="29" spans="1:12" ht="18.75" thickBot="1">
      <c r="A29" s="145" t="s">
        <v>187</v>
      </c>
      <c r="B29" s="146">
        <f>B26+B27+B28</f>
        <v>599120</v>
      </c>
      <c r="C29" s="142">
        <f t="shared" si="0"/>
        <v>99.853499755832928</v>
      </c>
      <c r="D29" s="146">
        <f>D26+D27+D28</f>
        <v>21</v>
      </c>
      <c r="E29" s="142">
        <f t="shared" si="1"/>
        <v>3</v>
      </c>
      <c r="F29" s="146">
        <f>F26+F27+F28</f>
        <v>-2</v>
      </c>
      <c r="G29" s="121" t="e">
        <f t="shared" si="2"/>
        <v>#DIV/0!</v>
      </c>
      <c r="H29" s="146">
        <f>H26+H27+H28</f>
        <v>-2</v>
      </c>
      <c r="I29" s="131" t="e">
        <f t="shared" si="3"/>
        <v>#DIV/0!</v>
      </c>
    </row>
    <row r="30" spans="1:12" ht="18.75" thickBot="1">
      <c r="A30" s="145"/>
      <c r="B30" s="146"/>
      <c r="C30" s="142"/>
      <c r="D30" s="146"/>
      <c r="E30" s="142"/>
      <c r="F30" s="146"/>
      <c r="G30" s="142"/>
      <c r="H30" s="146"/>
      <c r="I30" s="147"/>
      <c r="J30" s="148"/>
    </row>
    <row r="31" spans="1:12" ht="18">
      <c r="A31" s="149"/>
      <c r="B31" s="150"/>
      <c r="C31" s="151"/>
      <c r="D31" s="150"/>
      <c r="E31" s="151"/>
      <c r="F31" s="150"/>
      <c r="G31" s="151"/>
      <c r="H31" s="150"/>
      <c r="I31" s="152" t="s">
        <v>330</v>
      </c>
    </row>
    <row r="32" spans="1:12" ht="18">
      <c r="A32" s="742" t="s">
        <v>331</v>
      </c>
      <c r="B32" s="743" t="str">
        <f>B3</f>
        <v>31.03.2021</v>
      </c>
      <c r="C32" s="153" t="s">
        <v>303</v>
      </c>
      <c r="D32" s="743" t="str">
        <f>D3</f>
        <v>31.03.2020</v>
      </c>
      <c r="E32" s="153" t="s">
        <v>303</v>
      </c>
      <c r="F32" s="743" t="str">
        <f>F3</f>
        <v>31.03.2019</v>
      </c>
      <c r="G32" s="153" t="s">
        <v>303</v>
      </c>
      <c r="H32" s="744" t="s">
        <v>306</v>
      </c>
      <c r="I32" s="154"/>
    </row>
    <row r="33" spans="1:10" ht="18">
      <c r="A33" s="742"/>
      <c r="B33" s="743"/>
      <c r="C33" s="155" t="str">
        <f>C4</f>
        <v>In 2021</v>
      </c>
      <c r="D33" s="743"/>
      <c r="E33" s="155" t="str">
        <f>E4</f>
        <v>In 2020</v>
      </c>
      <c r="F33" s="743"/>
      <c r="G33" s="155" t="str">
        <f>G4</f>
        <v>In 2019</v>
      </c>
      <c r="H33" s="744"/>
      <c r="I33" s="156"/>
    </row>
    <row r="34" spans="1:10" ht="18">
      <c r="A34" s="157" t="s">
        <v>332</v>
      </c>
      <c r="B34" s="120">
        <v>10</v>
      </c>
      <c r="C34" s="121" t="e">
        <f t="shared" ref="C34:C65" si="4">(B34-D34)/D34*100</f>
        <v>#DIV/0!</v>
      </c>
      <c r="D34" s="120">
        <v>0</v>
      </c>
      <c r="E34" s="121" t="e">
        <f t="shared" ref="E34:E65" si="5">(D34-F34)/F34*100</f>
        <v>#DIV/0!</v>
      </c>
      <c r="F34" s="120">
        <v>0</v>
      </c>
      <c r="G34" s="121" t="e">
        <f t="shared" ref="G34:G65" si="6">(F34-H34)/H34*100</f>
        <v>#DIV/0!</v>
      </c>
      <c r="H34" s="120">
        <v>0</v>
      </c>
      <c r="I34" s="115"/>
    </row>
    <row r="35" spans="1:10" ht="26.25">
      <c r="A35" s="157" t="s">
        <v>333</v>
      </c>
      <c r="B35" s="120">
        <v>12</v>
      </c>
      <c r="C35" s="121" t="e">
        <f t="shared" si="4"/>
        <v>#DIV/0!</v>
      </c>
      <c r="D35" s="120">
        <v>0</v>
      </c>
      <c r="E35" s="121" t="e">
        <f t="shared" si="5"/>
        <v>#DIV/0!</v>
      </c>
      <c r="F35" s="122">
        <v>0</v>
      </c>
      <c r="G35" s="121" t="e">
        <f t="shared" si="6"/>
        <v>#DIV/0!</v>
      </c>
      <c r="H35" s="122">
        <v>0</v>
      </c>
      <c r="I35" s="115"/>
    </row>
    <row r="36" spans="1:10" ht="18">
      <c r="A36" s="158" t="s">
        <v>188</v>
      </c>
      <c r="B36" s="126">
        <f>SUM(B34:B35)</f>
        <v>22</v>
      </c>
      <c r="C36" s="121" t="e">
        <f t="shared" si="4"/>
        <v>#DIV/0!</v>
      </c>
      <c r="D36" s="126">
        <f>SUM(D34:D35)</f>
        <v>0</v>
      </c>
      <c r="E36" s="121" t="e">
        <f t="shared" si="5"/>
        <v>#DIV/0!</v>
      </c>
      <c r="F36" s="139">
        <f>SUM(F34:F35)</f>
        <v>0</v>
      </c>
      <c r="G36" s="121" t="e">
        <f t="shared" si="6"/>
        <v>#DIV/0!</v>
      </c>
      <c r="H36" s="139">
        <f>SUM(H34:H35)</f>
        <v>0</v>
      </c>
      <c r="I36" s="115"/>
    </row>
    <row r="37" spans="1:10" ht="18">
      <c r="A37" s="157" t="s">
        <v>334</v>
      </c>
      <c r="B37" s="120">
        <v>0</v>
      </c>
      <c r="C37" s="121" t="e">
        <f t="shared" si="4"/>
        <v>#DIV/0!</v>
      </c>
      <c r="D37" s="120">
        <v>0</v>
      </c>
      <c r="E37" s="121" t="e">
        <f t="shared" si="5"/>
        <v>#DIV/0!</v>
      </c>
      <c r="F37" s="120">
        <v>0</v>
      </c>
      <c r="G37" s="121" t="e">
        <f t="shared" si="6"/>
        <v>#DIV/0!</v>
      </c>
      <c r="H37" s="120">
        <v>0</v>
      </c>
      <c r="I37" s="115"/>
    </row>
    <row r="38" spans="1:10" ht="18">
      <c r="A38" s="158" t="s">
        <v>335</v>
      </c>
      <c r="B38" s="126">
        <f>B34+B35+B43-B62-B64-B52</f>
        <v>22</v>
      </c>
      <c r="C38" s="121" t="e">
        <f t="shared" si="4"/>
        <v>#DIV/0!</v>
      </c>
      <c r="D38" s="126">
        <f>D34+D35+D43-D62-D64-D52</f>
        <v>0</v>
      </c>
      <c r="E38" s="121" t="e">
        <f t="shared" si="5"/>
        <v>#DIV/0!</v>
      </c>
      <c r="F38" s="139">
        <f>F34+F35+F43-F62-F64-F52</f>
        <v>0</v>
      </c>
      <c r="G38" s="121" t="e">
        <f t="shared" si="6"/>
        <v>#DIV/0!</v>
      </c>
      <c r="H38" s="139">
        <f>H34+H35+H43-H62-H64-H52</f>
        <v>0</v>
      </c>
      <c r="I38" s="115"/>
    </row>
    <row r="39" spans="1:10" ht="18">
      <c r="A39" s="157" t="s">
        <v>189</v>
      </c>
      <c r="B39" s="120">
        <v>10</v>
      </c>
      <c r="C39" s="121" t="e">
        <f t="shared" si="4"/>
        <v>#DIV/0!</v>
      </c>
      <c r="D39" s="120">
        <v>0</v>
      </c>
      <c r="E39" s="121" t="e">
        <f t="shared" si="5"/>
        <v>#DIV/0!</v>
      </c>
      <c r="F39" s="122">
        <v>0</v>
      </c>
      <c r="G39" s="121" t="e">
        <f t="shared" si="6"/>
        <v>#DIV/0!</v>
      </c>
      <c r="H39" s="122">
        <v>0</v>
      </c>
    </row>
    <row r="40" spans="1:10" ht="18">
      <c r="A40" s="157" t="s">
        <v>190</v>
      </c>
      <c r="B40" s="120">
        <v>1</v>
      </c>
      <c r="C40" s="121" t="e">
        <f t="shared" si="4"/>
        <v>#DIV/0!</v>
      </c>
      <c r="D40" s="120">
        <v>0</v>
      </c>
      <c r="E40" s="121" t="e">
        <f t="shared" si="5"/>
        <v>#DIV/0!</v>
      </c>
      <c r="F40" s="122">
        <v>0</v>
      </c>
      <c r="G40" s="121" t="e">
        <f t="shared" si="6"/>
        <v>#DIV/0!</v>
      </c>
      <c r="H40" s="122">
        <v>0</v>
      </c>
      <c r="I40" s="159"/>
      <c r="J40" s="160"/>
    </row>
    <row r="41" spans="1:10" ht="18">
      <c r="A41" s="161" t="s">
        <v>336</v>
      </c>
      <c r="B41" s="162">
        <f>B39+B40</f>
        <v>11</v>
      </c>
      <c r="C41" s="121" t="e">
        <f t="shared" si="4"/>
        <v>#DIV/0!</v>
      </c>
      <c r="D41" s="162">
        <f>D39+D40</f>
        <v>0</v>
      </c>
      <c r="E41" s="121" t="e">
        <f t="shared" si="5"/>
        <v>#DIV/0!</v>
      </c>
      <c r="F41" s="162">
        <f>F39+F40</f>
        <v>0</v>
      </c>
      <c r="G41" s="121" t="e">
        <f t="shared" si="6"/>
        <v>#DIV/0!</v>
      </c>
      <c r="H41" s="162">
        <f>H39+H40</f>
        <v>0</v>
      </c>
      <c r="I41" s="115"/>
      <c r="J41" s="160"/>
    </row>
    <row r="42" spans="1:10" ht="18">
      <c r="A42" s="157" t="s">
        <v>337</v>
      </c>
      <c r="B42" s="120">
        <v>1</v>
      </c>
      <c r="C42" s="121" t="e">
        <f t="shared" si="4"/>
        <v>#DIV/0!</v>
      </c>
      <c r="D42" s="120">
        <v>0</v>
      </c>
      <c r="E42" s="121" t="e">
        <f t="shared" si="5"/>
        <v>#DIV/0!</v>
      </c>
      <c r="F42" s="122">
        <v>0</v>
      </c>
      <c r="G42" s="121" t="e">
        <f t="shared" si="6"/>
        <v>#DIV/0!</v>
      </c>
      <c r="H42" s="122">
        <v>0</v>
      </c>
      <c r="I42" s="115"/>
    </row>
    <row r="43" spans="1:10" ht="26.25">
      <c r="A43" s="163" t="s">
        <v>338</v>
      </c>
      <c r="B43" s="120">
        <v>0</v>
      </c>
      <c r="C43" s="121" t="e">
        <f t="shared" si="4"/>
        <v>#DIV/0!</v>
      </c>
      <c r="D43" s="120">
        <v>0</v>
      </c>
      <c r="E43" s="121" t="e">
        <f t="shared" si="5"/>
        <v>#DIV/0!</v>
      </c>
      <c r="F43" s="122">
        <v>0</v>
      </c>
      <c r="G43" s="121" t="e">
        <f t="shared" si="6"/>
        <v>#DIV/0!</v>
      </c>
      <c r="H43" s="122">
        <v>0</v>
      </c>
      <c r="I43" s="115"/>
    </row>
    <row r="44" spans="1:10" ht="18">
      <c r="A44" s="164" t="s">
        <v>339</v>
      </c>
      <c r="B44" s="165">
        <f>B45+B46</f>
        <v>1</v>
      </c>
      <c r="C44" s="121" t="e">
        <f t="shared" si="4"/>
        <v>#DIV/0!</v>
      </c>
      <c r="D44" s="165">
        <f>D45+D46</f>
        <v>0</v>
      </c>
      <c r="E44" s="121" t="e">
        <f t="shared" si="5"/>
        <v>#DIV/0!</v>
      </c>
      <c r="F44" s="165">
        <f>F45+F46</f>
        <v>0</v>
      </c>
      <c r="G44" s="121" t="e">
        <f t="shared" si="6"/>
        <v>#DIV/0!</v>
      </c>
      <c r="H44" s="165">
        <f>H45+H46</f>
        <v>0</v>
      </c>
      <c r="I44" s="115"/>
    </row>
    <row r="45" spans="1:10" ht="18">
      <c r="A45" s="166" t="s">
        <v>340</v>
      </c>
      <c r="B45" s="120">
        <v>1</v>
      </c>
      <c r="C45" s="121" t="e">
        <f t="shared" si="4"/>
        <v>#DIV/0!</v>
      </c>
      <c r="D45" s="120">
        <v>0</v>
      </c>
      <c r="E45" s="121" t="e">
        <f t="shared" si="5"/>
        <v>#DIV/0!</v>
      </c>
      <c r="F45" s="122">
        <v>0</v>
      </c>
      <c r="G45" s="121" t="e">
        <f t="shared" si="6"/>
        <v>#DIV/0!</v>
      </c>
      <c r="H45" s="122">
        <v>0</v>
      </c>
      <c r="I45" s="115"/>
    </row>
    <row r="46" spans="1:10" ht="18">
      <c r="A46" s="157" t="s">
        <v>341</v>
      </c>
      <c r="B46" s="120">
        <v>0</v>
      </c>
      <c r="C46" s="121" t="e">
        <f t="shared" si="4"/>
        <v>#DIV/0!</v>
      </c>
      <c r="D46" s="120">
        <v>0</v>
      </c>
      <c r="E46" s="121" t="e">
        <f t="shared" si="5"/>
        <v>#DIV/0!</v>
      </c>
      <c r="F46" s="122">
        <v>0</v>
      </c>
      <c r="G46" s="121" t="e">
        <f t="shared" si="6"/>
        <v>#DIV/0!</v>
      </c>
      <c r="H46" s="122">
        <v>0</v>
      </c>
      <c r="I46" s="115"/>
    </row>
    <row r="47" spans="1:10" ht="18">
      <c r="A47" s="167" t="s">
        <v>342</v>
      </c>
      <c r="B47" s="139">
        <f>B41+B42+B44</f>
        <v>13</v>
      </c>
      <c r="C47" s="121" t="e">
        <f t="shared" si="4"/>
        <v>#DIV/0!</v>
      </c>
      <c r="D47" s="139">
        <f>D41+D42+D44</f>
        <v>0</v>
      </c>
      <c r="E47" s="121" t="e">
        <f t="shared" si="5"/>
        <v>#DIV/0!</v>
      </c>
      <c r="F47" s="139">
        <f>F41+F42+F44</f>
        <v>0</v>
      </c>
      <c r="G47" s="121" t="e">
        <f t="shared" si="6"/>
        <v>#DIV/0!</v>
      </c>
      <c r="H47" s="139">
        <f>H41+H42+H44</f>
        <v>0</v>
      </c>
      <c r="I47" s="115"/>
    </row>
    <row r="48" spans="1:10" ht="18">
      <c r="A48" s="201" t="s">
        <v>343</v>
      </c>
      <c r="B48" s="202">
        <f>B36+B37+B41+B42+B43+B44</f>
        <v>35</v>
      </c>
      <c r="C48" s="203" t="e">
        <f t="shared" si="4"/>
        <v>#DIV/0!</v>
      </c>
      <c r="D48" s="202">
        <f>D36+D37+D41+D42+D43+D44</f>
        <v>0</v>
      </c>
      <c r="E48" s="203" t="e">
        <f t="shared" si="5"/>
        <v>#DIV/0!</v>
      </c>
      <c r="F48" s="202">
        <f>F36+F37+F41+F42+F43+F44</f>
        <v>0</v>
      </c>
      <c r="G48" s="203" t="e">
        <f t="shared" si="6"/>
        <v>#DIV/0!</v>
      </c>
      <c r="H48" s="202">
        <f>H36+H37+H41+H42+H43+H44</f>
        <v>0</v>
      </c>
      <c r="I48" s="115"/>
    </row>
    <row r="49" spans="1:9" ht="18">
      <c r="A49" s="163" t="s">
        <v>344</v>
      </c>
      <c r="B49" s="120">
        <v>0</v>
      </c>
      <c r="C49" s="121" t="e">
        <f t="shared" si="4"/>
        <v>#DIV/0!</v>
      </c>
      <c r="D49" s="120">
        <v>0</v>
      </c>
      <c r="E49" s="121" t="e">
        <f t="shared" si="5"/>
        <v>#DIV/0!</v>
      </c>
      <c r="F49" s="122">
        <v>0</v>
      </c>
      <c r="G49" s="121" t="e">
        <f t="shared" si="6"/>
        <v>#DIV/0!</v>
      </c>
      <c r="H49" s="122">
        <v>0</v>
      </c>
      <c r="I49" s="168"/>
    </row>
    <row r="50" spans="1:9" ht="18">
      <c r="A50" s="169" t="s">
        <v>345</v>
      </c>
      <c r="B50" s="139">
        <f>B51+B53+B52</f>
        <v>0</v>
      </c>
      <c r="C50" s="121" t="e">
        <f t="shared" si="4"/>
        <v>#DIV/0!</v>
      </c>
      <c r="D50" s="139">
        <f>D51+D53+D52</f>
        <v>0</v>
      </c>
      <c r="E50" s="121" t="e">
        <f t="shared" si="5"/>
        <v>#DIV/0!</v>
      </c>
      <c r="F50" s="139">
        <f>F51+F53+F52</f>
        <v>0</v>
      </c>
      <c r="G50" s="121" t="e">
        <f t="shared" si="6"/>
        <v>#DIV/0!</v>
      </c>
      <c r="H50" s="139">
        <f>H51+H53+H52</f>
        <v>0</v>
      </c>
      <c r="I50" s="115"/>
    </row>
    <row r="51" spans="1:9" ht="18">
      <c r="A51" s="170" t="s">
        <v>346</v>
      </c>
      <c r="B51" s="120">
        <v>0</v>
      </c>
      <c r="C51" s="121" t="e">
        <f t="shared" si="4"/>
        <v>#DIV/0!</v>
      </c>
      <c r="D51" s="120">
        <v>0</v>
      </c>
      <c r="E51" s="121" t="e">
        <f t="shared" si="5"/>
        <v>#DIV/0!</v>
      </c>
      <c r="F51" s="122">
        <v>0</v>
      </c>
      <c r="G51" s="121" t="e">
        <f t="shared" si="6"/>
        <v>#DIV/0!</v>
      </c>
      <c r="H51" s="122">
        <v>0</v>
      </c>
      <c r="I51" s="115"/>
    </row>
    <row r="52" spans="1:9" ht="18">
      <c r="A52" s="170" t="s">
        <v>347</v>
      </c>
      <c r="B52" s="120">
        <v>0</v>
      </c>
      <c r="C52" s="121" t="e">
        <f t="shared" si="4"/>
        <v>#DIV/0!</v>
      </c>
      <c r="D52" s="120">
        <v>0</v>
      </c>
      <c r="E52" s="121" t="e">
        <f t="shared" si="5"/>
        <v>#DIV/0!</v>
      </c>
      <c r="F52" s="120">
        <v>0</v>
      </c>
      <c r="G52" s="121" t="e">
        <f t="shared" si="6"/>
        <v>#DIV/0!</v>
      </c>
      <c r="H52" s="120">
        <v>0</v>
      </c>
      <c r="I52" s="115"/>
    </row>
    <row r="53" spans="1:9" ht="18">
      <c r="A53" s="170" t="s">
        <v>348</v>
      </c>
      <c r="B53" s="120">
        <v>0</v>
      </c>
      <c r="C53" s="121" t="e">
        <f t="shared" si="4"/>
        <v>#DIV/0!</v>
      </c>
      <c r="D53" s="120">
        <v>0</v>
      </c>
      <c r="E53" s="121" t="e">
        <f t="shared" si="5"/>
        <v>#DIV/0!</v>
      </c>
      <c r="F53" s="120">
        <v>0</v>
      </c>
      <c r="G53" s="121" t="e">
        <f t="shared" si="6"/>
        <v>#DIV/0!</v>
      </c>
      <c r="H53" s="120">
        <v>0</v>
      </c>
      <c r="I53" s="115"/>
    </row>
    <row r="54" spans="1:9" ht="18">
      <c r="A54" s="171" t="s">
        <v>349</v>
      </c>
      <c r="B54" s="165">
        <f>B56+B57+B60+B61+B55</f>
        <v>2</v>
      </c>
      <c r="C54" s="121" t="e">
        <f t="shared" si="4"/>
        <v>#DIV/0!</v>
      </c>
      <c r="D54" s="165">
        <f>D56+D57+D60+D61+D55</f>
        <v>0</v>
      </c>
      <c r="E54" s="121" t="e">
        <f t="shared" si="5"/>
        <v>#DIV/0!</v>
      </c>
      <c r="F54" s="165">
        <f>F56+F57+F60+F61+F55</f>
        <v>0</v>
      </c>
      <c r="G54" s="121" t="e">
        <f t="shared" si="6"/>
        <v>#DIV/0!</v>
      </c>
      <c r="H54" s="165">
        <f>H56+H57+H60+H61+H55</f>
        <v>0</v>
      </c>
      <c r="I54" s="115"/>
    </row>
    <row r="55" spans="1:9" ht="18">
      <c r="A55" s="172" t="s">
        <v>350</v>
      </c>
      <c r="B55" s="120">
        <v>0</v>
      </c>
      <c r="C55" s="121" t="e">
        <f t="shared" si="4"/>
        <v>#DIV/0!</v>
      </c>
      <c r="D55" s="120">
        <v>0</v>
      </c>
      <c r="E55" s="121" t="e">
        <f t="shared" si="5"/>
        <v>#DIV/0!</v>
      </c>
      <c r="F55" s="120">
        <v>0</v>
      </c>
      <c r="G55" s="121" t="e">
        <f t="shared" si="6"/>
        <v>#DIV/0!</v>
      </c>
      <c r="H55" s="120">
        <v>0</v>
      </c>
      <c r="I55" s="115"/>
    </row>
    <row r="56" spans="1:9" ht="18">
      <c r="A56" s="163" t="s">
        <v>351</v>
      </c>
      <c r="B56" s="120">
        <v>0</v>
      </c>
      <c r="C56" s="121" t="e">
        <f t="shared" si="4"/>
        <v>#DIV/0!</v>
      </c>
      <c r="D56" s="120">
        <v>0</v>
      </c>
      <c r="E56" s="121" t="e">
        <f t="shared" si="5"/>
        <v>#DIV/0!</v>
      </c>
      <c r="F56" s="122">
        <v>0</v>
      </c>
      <c r="G56" s="121" t="e">
        <f t="shared" si="6"/>
        <v>#DIV/0!</v>
      </c>
      <c r="H56" s="122">
        <v>0</v>
      </c>
      <c r="I56" s="115"/>
    </row>
    <row r="57" spans="1:9" ht="18">
      <c r="A57" s="173" t="s">
        <v>352</v>
      </c>
      <c r="B57" s="165">
        <f>B58+B59</f>
        <v>2</v>
      </c>
      <c r="C57" s="121" t="e">
        <f t="shared" si="4"/>
        <v>#DIV/0!</v>
      </c>
      <c r="D57" s="165">
        <f>D58+D59</f>
        <v>0</v>
      </c>
      <c r="E57" s="121" t="e">
        <f t="shared" si="5"/>
        <v>#DIV/0!</v>
      </c>
      <c r="F57" s="165">
        <f>F58+F59</f>
        <v>0</v>
      </c>
      <c r="G57" s="121" t="e">
        <f t="shared" si="6"/>
        <v>#DIV/0!</v>
      </c>
      <c r="H57" s="165">
        <f>H58+H59</f>
        <v>0</v>
      </c>
      <c r="I57" s="115"/>
    </row>
    <row r="58" spans="1:9" ht="18">
      <c r="A58" s="163" t="s">
        <v>353</v>
      </c>
      <c r="B58" s="120">
        <v>1</v>
      </c>
      <c r="C58" s="121" t="e">
        <f t="shared" si="4"/>
        <v>#DIV/0!</v>
      </c>
      <c r="D58" s="120">
        <v>0</v>
      </c>
      <c r="E58" s="121" t="e">
        <f t="shared" si="5"/>
        <v>#DIV/0!</v>
      </c>
      <c r="F58" s="120">
        <v>0</v>
      </c>
      <c r="G58" s="121" t="e">
        <f t="shared" si="6"/>
        <v>#DIV/0!</v>
      </c>
      <c r="H58" s="120">
        <v>0</v>
      </c>
      <c r="I58" s="115"/>
    </row>
    <row r="59" spans="1:9" ht="18">
      <c r="A59" s="163" t="s">
        <v>354</v>
      </c>
      <c r="B59" s="120">
        <v>1</v>
      </c>
      <c r="C59" s="121" t="e">
        <f t="shared" si="4"/>
        <v>#DIV/0!</v>
      </c>
      <c r="D59" s="120">
        <v>0</v>
      </c>
      <c r="E59" s="121" t="e">
        <f t="shared" si="5"/>
        <v>#DIV/0!</v>
      </c>
      <c r="F59" s="122">
        <v>0</v>
      </c>
      <c r="G59" s="121" t="e">
        <f t="shared" si="6"/>
        <v>#DIV/0!</v>
      </c>
      <c r="H59" s="122">
        <v>0</v>
      </c>
      <c r="I59" s="115"/>
    </row>
    <row r="60" spans="1:9" ht="18">
      <c r="A60" s="163" t="s">
        <v>355</v>
      </c>
      <c r="B60" s="120">
        <v>0</v>
      </c>
      <c r="C60" s="121" t="e">
        <f t="shared" si="4"/>
        <v>#DIV/0!</v>
      </c>
      <c r="D60" s="120">
        <v>0</v>
      </c>
      <c r="E60" s="121" t="e">
        <f t="shared" si="5"/>
        <v>#DIV/0!</v>
      </c>
      <c r="F60" s="122">
        <v>0</v>
      </c>
      <c r="G60" s="121" t="e">
        <f t="shared" si="6"/>
        <v>#DIV/0!</v>
      </c>
      <c r="H60" s="122">
        <v>0</v>
      </c>
      <c r="I60" s="168"/>
    </row>
    <row r="61" spans="1:9" ht="18">
      <c r="A61" s="174" t="s">
        <v>356</v>
      </c>
      <c r="B61" s="175">
        <f>B62+B63</f>
        <v>0</v>
      </c>
      <c r="C61" s="121" t="e">
        <f t="shared" si="4"/>
        <v>#DIV/0!</v>
      </c>
      <c r="D61" s="175">
        <f>D62+D63</f>
        <v>0</v>
      </c>
      <c r="E61" s="121" t="e">
        <f t="shared" si="5"/>
        <v>#DIV/0!</v>
      </c>
      <c r="F61" s="175">
        <f>F62+F63</f>
        <v>0</v>
      </c>
      <c r="G61" s="121" t="e">
        <f t="shared" si="6"/>
        <v>#DIV/0!</v>
      </c>
      <c r="H61" s="175">
        <f>H62+H63</f>
        <v>0</v>
      </c>
      <c r="I61" s="115"/>
    </row>
    <row r="62" spans="1:9" ht="26.25">
      <c r="A62" s="157" t="s">
        <v>357</v>
      </c>
      <c r="B62" s="120">
        <v>0</v>
      </c>
      <c r="C62" s="121" t="e">
        <f t="shared" si="4"/>
        <v>#DIV/0!</v>
      </c>
      <c r="D62" s="120">
        <v>0</v>
      </c>
      <c r="E62" s="121" t="e">
        <f t="shared" si="5"/>
        <v>#DIV/0!</v>
      </c>
      <c r="F62" s="120">
        <v>0</v>
      </c>
      <c r="G62" s="121" t="e">
        <f t="shared" si="6"/>
        <v>#DIV/0!</v>
      </c>
      <c r="H62" s="120">
        <v>0</v>
      </c>
      <c r="I62" s="115"/>
    </row>
    <row r="63" spans="1:9" ht="18">
      <c r="A63" s="157" t="s">
        <v>358</v>
      </c>
      <c r="B63" s="120">
        <v>0</v>
      </c>
      <c r="C63" s="121" t="e">
        <f t="shared" si="4"/>
        <v>#DIV/0!</v>
      </c>
      <c r="D63" s="120">
        <v>0</v>
      </c>
      <c r="E63" s="121" t="e">
        <f t="shared" si="5"/>
        <v>#DIV/0!</v>
      </c>
      <c r="F63" s="122">
        <v>0</v>
      </c>
      <c r="G63" s="121" t="e">
        <f t="shared" si="6"/>
        <v>#DIV/0!</v>
      </c>
      <c r="H63" s="122">
        <v>0</v>
      </c>
      <c r="I63" s="115"/>
    </row>
    <row r="64" spans="1:9" ht="26.25">
      <c r="A64" s="157" t="s">
        <v>359</v>
      </c>
      <c r="B64" s="120">
        <v>0</v>
      </c>
      <c r="C64" s="121" t="e">
        <f t="shared" si="4"/>
        <v>#DIV/0!</v>
      </c>
      <c r="D64" s="120">
        <v>0</v>
      </c>
      <c r="E64" s="121" t="e">
        <f t="shared" si="5"/>
        <v>#DIV/0!</v>
      </c>
      <c r="F64" s="120">
        <v>0</v>
      </c>
      <c r="G64" s="121" t="e">
        <f t="shared" si="6"/>
        <v>#DIV/0!</v>
      </c>
      <c r="H64" s="120">
        <v>0</v>
      </c>
      <c r="I64" s="115"/>
    </row>
    <row r="65" spans="1:10" ht="18">
      <c r="A65" s="201" t="s">
        <v>343</v>
      </c>
      <c r="B65" s="204">
        <f>B49+B50+B54+B64</f>
        <v>2</v>
      </c>
      <c r="C65" s="203" t="e">
        <f t="shared" si="4"/>
        <v>#DIV/0!</v>
      </c>
      <c r="D65" s="204">
        <f>D49+D50+D54+D64</f>
        <v>0</v>
      </c>
      <c r="E65" s="203" t="e">
        <f t="shared" si="5"/>
        <v>#DIV/0!</v>
      </c>
      <c r="F65" s="204">
        <f>F49+F50+F54+F64</f>
        <v>0</v>
      </c>
      <c r="G65" s="203" t="e">
        <f t="shared" si="6"/>
        <v>#DIV/0!</v>
      </c>
      <c r="H65" s="204">
        <f>H49+H50+H54+H64</f>
        <v>0</v>
      </c>
      <c r="I65" s="156"/>
    </row>
    <row r="66" spans="1:10" ht="18">
      <c r="A66" s="176"/>
      <c r="B66" s="176"/>
      <c r="C66" s="176"/>
      <c r="D66" s="176"/>
      <c r="E66" s="176"/>
      <c r="F66" s="176"/>
      <c r="G66" s="176"/>
      <c r="H66" s="176"/>
      <c r="I66" s="115"/>
      <c r="J66" s="132"/>
    </row>
    <row r="67" spans="1:10" ht="18">
      <c r="A67" s="739" t="s">
        <v>360</v>
      </c>
      <c r="B67" s="739"/>
      <c r="C67" s="739"/>
      <c r="D67" s="739"/>
      <c r="E67" s="739"/>
      <c r="F67" s="739"/>
      <c r="G67" s="739"/>
      <c r="H67" s="739"/>
      <c r="I67" s="115"/>
    </row>
    <row r="68" spans="1:10" ht="18">
      <c r="A68" s="739"/>
      <c r="B68" s="739"/>
      <c r="C68" s="739"/>
      <c r="D68" s="739"/>
      <c r="E68" s="739"/>
      <c r="F68" s="739"/>
      <c r="G68" s="739"/>
      <c r="H68" s="739"/>
      <c r="I68" s="115"/>
    </row>
    <row r="69" spans="1:10" ht="18.75" thickBot="1">
      <c r="A69" s="177" t="s">
        <v>361</v>
      </c>
      <c r="B69" s="178">
        <f>B57/B5*365</f>
        <v>1.2166686944478241E-3</v>
      </c>
      <c r="C69" s="177"/>
      <c r="D69" s="178">
        <f>D57/D5*365</f>
        <v>0</v>
      </c>
      <c r="E69" s="177"/>
      <c r="F69" s="178" t="e">
        <f>F57/F5*365</f>
        <v>#DIV/0!</v>
      </c>
      <c r="G69" s="177"/>
      <c r="H69" s="178" t="e">
        <f>H57/H5*365</f>
        <v>#DIV/0!</v>
      </c>
      <c r="I69" s="179"/>
    </row>
    <row r="70" spans="1:10" ht="18">
      <c r="A70" s="177" t="s">
        <v>362</v>
      </c>
      <c r="B70" s="178">
        <f>B56/(B10+B11+B12)*365</f>
        <v>0</v>
      </c>
      <c r="C70" s="177"/>
      <c r="D70" s="178">
        <f>D56/(D10+D11+D12)*365</f>
        <v>0</v>
      </c>
      <c r="E70" s="177"/>
      <c r="F70" s="178" t="e">
        <f>F56/(F10+F11+F12)*365</f>
        <v>#DIV/0!</v>
      </c>
      <c r="G70" s="177"/>
      <c r="H70" s="178" t="e">
        <f>H56/(H10+H11+H12)*365</f>
        <v>#DIV/0!</v>
      </c>
      <c r="I70" s="115"/>
    </row>
    <row r="71" spans="1:10" ht="18">
      <c r="A71" s="177" t="s">
        <v>363</v>
      </c>
      <c r="B71" s="178">
        <f>B56/(B11+B10+B12)</f>
        <v>0</v>
      </c>
      <c r="C71" s="177"/>
      <c r="D71" s="178">
        <f>D56/(D11+D10+D12)</f>
        <v>0</v>
      </c>
      <c r="E71" s="177"/>
      <c r="F71" s="178" t="e">
        <f>F56/(F11+F10+F12)</f>
        <v>#DIV/0!</v>
      </c>
      <c r="G71" s="177"/>
      <c r="H71" s="178" t="e">
        <f>H56/(H11+H10+H12)</f>
        <v>#DIV/0!</v>
      </c>
      <c r="I71" s="115"/>
    </row>
    <row r="72" spans="1:10" ht="18.75" thickBot="1">
      <c r="A72" s="177" t="s">
        <v>364</v>
      </c>
      <c r="B72" s="178">
        <f>B54/(B44+B40)</f>
        <v>1</v>
      </c>
      <c r="C72" s="177"/>
      <c r="D72" s="178" t="e">
        <f>D54/(D44+D40)</f>
        <v>#DIV/0!</v>
      </c>
      <c r="E72" s="177"/>
      <c r="F72" s="178" t="e">
        <f>F54/(F44+F40)</f>
        <v>#DIV/0!</v>
      </c>
      <c r="G72" s="177"/>
      <c r="H72" s="178" t="e">
        <f>H54/(H44+H40)</f>
        <v>#DIV/0!</v>
      </c>
      <c r="I72" s="115"/>
    </row>
    <row r="73" spans="1:10" ht="18.75" thickBot="1">
      <c r="A73" s="177" t="s">
        <v>365</v>
      </c>
      <c r="B73" s="178">
        <f>(B54-B56)/(B44+B40)</f>
        <v>1</v>
      </c>
      <c r="C73" s="177"/>
      <c r="D73" s="178" t="e">
        <f>(D54-D56)/(D44+D40)</f>
        <v>#DIV/0!</v>
      </c>
      <c r="E73" s="177"/>
      <c r="F73" s="178" t="e">
        <f>(F54-F56)/(F44+F40)</f>
        <v>#DIV/0!</v>
      </c>
      <c r="G73" s="177"/>
      <c r="H73" s="178" t="e">
        <f>(H54-H56)/(H44+H40)</f>
        <v>#DIV/0!</v>
      </c>
      <c r="I73" s="180"/>
    </row>
    <row r="74" spans="1:10" ht="18.75" thickBot="1">
      <c r="A74" s="177" t="s">
        <v>366</v>
      </c>
      <c r="B74" s="178">
        <f>(B39+B40+B42)/B36</f>
        <v>0.54545454545454541</v>
      </c>
      <c r="C74" s="177"/>
      <c r="D74" s="178" t="e">
        <f>(D39+D40+D42)/D36</f>
        <v>#DIV/0!</v>
      </c>
      <c r="E74" s="177"/>
      <c r="F74" s="178" t="e">
        <f>(F39+F40+F42)/F36</f>
        <v>#DIV/0!</v>
      </c>
      <c r="G74" s="177"/>
      <c r="H74" s="178" t="e">
        <f>(H39+H40+H42)/H36</f>
        <v>#DIV/0!</v>
      </c>
      <c r="I74" s="180"/>
    </row>
    <row r="75" spans="1:10" ht="18">
      <c r="A75" s="177" t="s">
        <v>367</v>
      </c>
      <c r="B75" s="178">
        <f>B16/(B18+B19+B20+B21)</f>
        <v>14613.658536585366</v>
      </c>
      <c r="C75" s="177"/>
      <c r="D75" s="178">
        <f>D16/(D18+D19+D20+D21)</f>
        <v>1.4878048780487805</v>
      </c>
      <c r="E75" s="177"/>
      <c r="F75" s="178">
        <f>F16/(F18+F19+F20+F21)</f>
        <v>0</v>
      </c>
      <c r="G75" s="177"/>
      <c r="H75" s="178">
        <f>H16/(H18+H19+H20+H21)</f>
        <v>0</v>
      </c>
      <c r="I75" s="115"/>
    </row>
    <row r="76" spans="1:10" ht="18">
      <c r="A76" s="177" t="s">
        <v>368</v>
      </c>
      <c r="B76" s="178">
        <f>$B$16/($B$18+$B$19+$B$20+$B$21+($B$39+$B$42)/5)</f>
        <v>13869.444444444443</v>
      </c>
      <c r="C76" s="177"/>
      <c r="D76" s="178">
        <f>$D$16/($D$18+$D$19+$D$20+$D$21+($D$39+$D$42)/5)</f>
        <v>1.4878048780487805</v>
      </c>
      <c r="E76" s="177"/>
      <c r="F76" s="178">
        <f>$F$16/($F$18+$F$19+$F$20+$F$21+($F$39+$F$42)/5)</f>
        <v>0</v>
      </c>
      <c r="G76" s="177"/>
      <c r="H76" s="178">
        <f>$H$16/($H$18+$H$19+$H$20+$H$21+($H$39+$H$42)/5)</f>
        <v>0</v>
      </c>
      <c r="I76" s="115"/>
    </row>
    <row r="77" spans="1:10" ht="18">
      <c r="A77" s="177" t="s">
        <v>369</v>
      </c>
      <c r="B77" s="178">
        <f>$B$16/($B$18+$B$19+$B$20+$B$21+($B$39+$B$42)/5+('Normal &amp; CGTMSE Eligibility'!F43))</f>
        <v>6.1364069307518827</v>
      </c>
      <c r="C77" s="177"/>
      <c r="D77" s="178">
        <f>$D$16/($D$18+$D$19+$D$20+$D$21+($D$39+$D$42)/5+('Normal &amp; CGTMSE Eligibility'!F43))</f>
        <v>6.2475675454228886E-4</v>
      </c>
      <c r="E77" s="177"/>
      <c r="F77" s="178">
        <f>$F$16/($F$18+$F$19+$F$20+$F$21+($F$39+$F$42)/5+('Normal &amp; CGTMSE Eligibility'!F43))</f>
        <v>0</v>
      </c>
      <c r="G77" s="177"/>
      <c r="H77" s="178">
        <f>$H$16/($H$18+$H$19+$H$20+$H$21+($H$39+$H$42)/5+('Normal &amp; CGTMSE Eligibility'!F43))</f>
        <v>0</v>
      </c>
      <c r="I77" s="115"/>
    </row>
    <row r="78" spans="1:10" ht="18">
      <c r="A78" s="177" t="s">
        <v>370</v>
      </c>
      <c r="B78" s="178">
        <f>(B13-B7)/B5*100</f>
        <v>99.860166433610715</v>
      </c>
      <c r="C78" s="177"/>
      <c r="D78" s="178">
        <f>(D13-D7)/D5*100</f>
        <v>8.7142857142857153</v>
      </c>
      <c r="E78" s="177"/>
      <c r="F78" s="178" t="e">
        <f>(F13-F7)/F5*100</f>
        <v>#DIV/0!</v>
      </c>
      <c r="G78" s="177"/>
      <c r="H78" s="178" t="e">
        <f>(H13-H7)/H5*100</f>
        <v>#DIV/0!</v>
      </c>
      <c r="I78" s="115"/>
    </row>
    <row r="79" spans="1:10" ht="18">
      <c r="A79" s="177" t="s">
        <v>371</v>
      </c>
      <c r="B79" s="178">
        <f>(B25-B7)/B5*100</f>
        <v>99.851166418610688</v>
      </c>
      <c r="C79" s="177"/>
      <c r="D79" s="178">
        <f>(D25-D7)/D5*100</f>
        <v>1.107142857142857</v>
      </c>
      <c r="E79" s="177"/>
      <c r="F79" s="178" t="e">
        <f>(F25-F7)/F5*100</f>
        <v>#DIV/0!</v>
      </c>
      <c r="G79" s="177"/>
      <c r="H79" s="178" t="e">
        <f>(H25-H7)/H5*100</f>
        <v>#DIV/0!</v>
      </c>
      <c r="I79" s="115"/>
    </row>
    <row r="80" spans="1:10" ht="18">
      <c r="A80" s="177" t="s">
        <v>372</v>
      </c>
      <c r="B80" s="178">
        <f>(B26-B7)/B5*100</f>
        <v>99.852333087221808</v>
      </c>
      <c r="C80" s="177"/>
      <c r="D80" s="178">
        <f>(D26-D7)/D5*100</f>
        <v>2</v>
      </c>
      <c r="E80" s="177"/>
      <c r="F80" s="178" t="e">
        <f>(F26-F7)/F5*100</f>
        <v>#DIV/0!</v>
      </c>
      <c r="G80" s="177"/>
      <c r="H80" s="178" t="e">
        <f>(H26-H7)/H5*100</f>
        <v>#DIV/0!</v>
      </c>
      <c r="I80" s="115"/>
    </row>
    <row r="81" spans="1:10" ht="18">
      <c r="A81" s="177" t="s">
        <v>373</v>
      </c>
      <c r="B81" s="181">
        <f>(B5-D5)/D5*100</f>
        <v>85614.142857142855</v>
      </c>
      <c r="C81" s="182"/>
      <c r="D81" s="181" t="e">
        <f>(D5-F5)/F5*100</f>
        <v>#DIV/0!</v>
      </c>
      <c r="E81" s="182"/>
      <c r="F81" s="181" t="e">
        <f>#N/A</f>
        <v>#N/A</v>
      </c>
      <c r="G81" s="182"/>
      <c r="H81" s="181" t="e">
        <f>#N/A</f>
        <v>#N/A</v>
      </c>
      <c r="I81" s="115"/>
      <c r="J81" s="132"/>
    </row>
    <row r="82" spans="1:10" ht="18">
      <c r="A82" s="177" t="s">
        <v>374</v>
      </c>
      <c r="B82" s="181">
        <f>(B25-D25)/D25*100</f>
        <v>4698809.8039215682</v>
      </c>
      <c r="C82" s="182"/>
      <c r="D82" s="181">
        <f>(D25-F25)/F25*100</f>
        <v>-737.5</v>
      </c>
      <c r="E82" s="182"/>
      <c r="F82" s="181" t="e">
        <f>#N/A</f>
        <v>#N/A</v>
      </c>
      <c r="G82" s="182"/>
      <c r="H82" s="181" t="e">
        <f>#N/A</f>
        <v>#N/A</v>
      </c>
      <c r="I82" s="115"/>
    </row>
    <row r="83" spans="1:10" ht="18">
      <c r="A83" s="177"/>
      <c r="B83" s="178"/>
      <c r="C83" s="177"/>
      <c r="D83" s="178"/>
      <c r="E83" s="177"/>
      <c r="F83" s="178"/>
      <c r="G83" s="177"/>
      <c r="H83" s="178"/>
      <c r="I83" s="115"/>
    </row>
    <row r="84" spans="1:10" ht="18">
      <c r="A84" s="183" t="s">
        <v>375</v>
      </c>
      <c r="B84" s="178"/>
      <c r="C84" s="177"/>
      <c r="D84" s="178"/>
      <c r="E84" s="177"/>
      <c r="F84" s="178"/>
      <c r="G84" s="177"/>
      <c r="H84" s="178"/>
      <c r="I84" s="115"/>
    </row>
    <row r="85" spans="1:10" ht="18">
      <c r="A85" s="183"/>
      <c r="B85" s="178"/>
      <c r="C85" s="177"/>
      <c r="D85" s="178"/>
      <c r="E85" s="177"/>
      <c r="F85" s="178"/>
      <c r="G85" s="177"/>
      <c r="H85" s="178"/>
      <c r="I85" s="115"/>
    </row>
    <row r="86" spans="1:10" ht="18">
      <c r="A86" s="177" t="s">
        <v>376</v>
      </c>
      <c r="B86" s="178">
        <f>B25</f>
        <v>599111</v>
      </c>
      <c r="C86" s="177"/>
      <c r="D86" s="178">
        <f>D25</f>
        <v>12.75</v>
      </c>
      <c r="E86" s="177"/>
      <c r="F86" s="178">
        <f>F25</f>
        <v>-2</v>
      </c>
      <c r="G86" s="177"/>
      <c r="H86" s="178">
        <f>H25</f>
        <v>-2</v>
      </c>
      <c r="I86" s="115"/>
    </row>
    <row r="87" spans="1:10" ht="18">
      <c r="A87" s="177" t="s">
        <v>377</v>
      </c>
      <c r="B87" s="178"/>
      <c r="C87" s="177"/>
      <c r="D87" s="178"/>
      <c r="E87" s="177"/>
      <c r="F87" s="178"/>
      <c r="G87" s="177"/>
      <c r="H87" s="178"/>
      <c r="I87" s="115"/>
    </row>
    <row r="88" spans="1:10" ht="18">
      <c r="A88" s="177" t="s">
        <v>378</v>
      </c>
      <c r="B88" s="178">
        <f>B17</f>
        <v>1</v>
      </c>
      <c r="C88" s="177"/>
      <c r="D88" s="178">
        <f>D17</f>
        <v>0.25</v>
      </c>
      <c r="E88" s="177"/>
      <c r="F88" s="178">
        <f>F17</f>
        <v>0</v>
      </c>
      <c r="G88" s="177"/>
      <c r="H88" s="178">
        <f>H17</f>
        <v>0</v>
      </c>
      <c r="I88" s="115"/>
    </row>
    <row r="89" spans="1:10" ht="18">
      <c r="A89" s="177" t="s">
        <v>379</v>
      </c>
      <c r="B89" s="178">
        <f>B22</f>
        <v>6</v>
      </c>
      <c r="C89" s="177"/>
      <c r="D89" s="178">
        <f>D22</f>
        <v>6</v>
      </c>
      <c r="E89" s="177"/>
      <c r="F89" s="178">
        <f>F22</f>
        <v>0</v>
      </c>
      <c r="G89" s="177"/>
      <c r="H89" s="178">
        <f>H22</f>
        <v>0</v>
      </c>
      <c r="I89" s="115"/>
    </row>
    <row r="90" spans="1:10" ht="18">
      <c r="A90" s="177" t="s">
        <v>380</v>
      </c>
      <c r="B90" s="178">
        <f>B27</f>
        <v>1</v>
      </c>
      <c r="C90" s="177"/>
      <c r="D90" s="178">
        <f>D27</f>
        <v>1</v>
      </c>
      <c r="E90" s="177"/>
      <c r="F90" s="178">
        <f>F27</f>
        <v>0</v>
      </c>
      <c r="G90" s="177"/>
      <c r="H90" s="178">
        <f>H27</f>
        <v>0</v>
      </c>
      <c r="I90" s="115"/>
    </row>
    <row r="91" spans="1:10" ht="18">
      <c r="A91" s="177" t="s">
        <v>381</v>
      </c>
      <c r="B91" s="178">
        <f>B28</f>
        <v>1</v>
      </c>
      <c r="C91" s="177"/>
      <c r="D91" s="178">
        <f>D28</f>
        <v>1</v>
      </c>
      <c r="E91" s="177"/>
      <c r="F91" s="178">
        <f>F28</f>
        <v>0</v>
      </c>
      <c r="G91" s="177"/>
      <c r="H91" s="178">
        <f>H28</f>
        <v>0</v>
      </c>
      <c r="I91" s="115"/>
    </row>
    <row r="92" spans="1:10" ht="18">
      <c r="A92" s="177" t="s">
        <v>382</v>
      </c>
      <c r="B92" s="178">
        <f>B24</f>
        <v>1</v>
      </c>
      <c r="C92" s="177"/>
      <c r="D92" s="178">
        <f>D24</f>
        <v>1</v>
      </c>
      <c r="E92" s="177"/>
      <c r="F92" s="178">
        <f>F24</f>
        <v>0</v>
      </c>
      <c r="G92" s="177"/>
      <c r="H92" s="178">
        <f>H24</f>
        <v>0</v>
      </c>
      <c r="I92" s="115"/>
    </row>
    <row r="93" spans="1:10" ht="18">
      <c r="A93" s="177" t="s">
        <v>383</v>
      </c>
      <c r="B93" s="178">
        <f>B18+B19+B20+B21</f>
        <v>41</v>
      </c>
      <c r="C93" s="177"/>
      <c r="D93" s="178">
        <f>D18+D19+D20+D21</f>
        <v>41</v>
      </c>
      <c r="E93" s="177"/>
      <c r="F93" s="178">
        <f>F18+F19+F20+F21</f>
        <v>2</v>
      </c>
      <c r="G93" s="177"/>
      <c r="H93" s="178">
        <f>H18+H19+H20+H21</f>
        <v>2</v>
      </c>
      <c r="I93" s="115"/>
    </row>
    <row r="94" spans="1:10" ht="26.25">
      <c r="A94" s="184" t="s">
        <v>384</v>
      </c>
      <c r="B94" s="185">
        <f>-B7</f>
        <v>-5</v>
      </c>
      <c r="C94" s="183"/>
      <c r="D94" s="185">
        <f>-D7</f>
        <v>-5</v>
      </c>
      <c r="E94" s="183"/>
      <c r="F94" s="185">
        <f>-F7</f>
        <v>0</v>
      </c>
      <c r="G94" s="183"/>
      <c r="H94" s="185">
        <f>-H7</f>
        <v>0</v>
      </c>
      <c r="I94" s="156"/>
    </row>
    <row r="95" spans="1:10" ht="18">
      <c r="A95" s="184"/>
      <c r="B95" s="185"/>
      <c r="C95" s="183"/>
      <c r="D95" s="185"/>
      <c r="E95" s="183"/>
      <c r="F95" s="185"/>
      <c r="G95" s="183"/>
      <c r="H95" s="185"/>
      <c r="I95" s="156"/>
    </row>
    <row r="96" spans="1:10" ht="18">
      <c r="A96" s="177" t="s">
        <v>385</v>
      </c>
      <c r="B96" s="178">
        <f>SUM(B86:B94)</f>
        <v>599157</v>
      </c>
      <c r="C96" s="177"/>
      <c r="D96" s="178">
        <f>SUM(D86:D94)</f>
        <v>58</v>
      </c>
      <c r="E96" s="177"/>
      <c r="F96" s="178">
        <f>SUM(F86:F94)</f>
        <v>0</v>
      </c>
      <c r="G96" s="177"/>
      <c r="H96" s="178">
        <f>SUM(H86:H94)</f>
        <v>0</v>
      </c>
      <c r="I96" s="115"/>
    </row>
    <row r="97" spans="1:9" ht="18">
      <c r="A97" s="177" t="s">
        <v>386</v>
      </c>
      <c r="B97" s="178">
        <f>D57-B57</f>
        <v>-2</v>
      </c>
      <c r="C97" s="177"/>
      <c r="D97" s="178">
        <f>F57-D57</f>
        <v>0</v>
      </c>
      <c r="E97" s="177"/>
      <c r="F97" s="178">
        <f>J57-F57</f>
        <v>0</v>
      </c>
      <c r="G97" s="177"/>
      <c r="H97" s="178">
        <f>L57-H57</f>
        <v>0</v>
      </c>
      <c r="I97" s="115"/>
    </row>
    <row r="98" spans="1:9" ht="18">
      <c r="A98" s="177" t="s">
        <v>387</v>
      </c>
      <c r="B98" s="178">
        <f>D56-B56</f>
        <v>0</v>
      </c>
      <c r="C98" s="177"/>
      <c r="D98" s="178">
        <f>F56-D56</f>
        <v>0</v>
      </c>
      <c r="E98" s="177"/>
      <c r="F98" s="178">
        <f>J56-F56</f>
        <v>0</v>
      </c>
      <c r="G98" s="177"/>
      <c r="H98" s="178">
        <f>L56-H56</f>
        <v>0</v>
      </c>
      <c r="I98" s="115"/>
    </row>
    <row r="99" spans="1:9" ht="18">
      <c r="A99" s="177" t="s">
        <v>388</v>
      </c>
      <c r="B99" s="178">
        <f>D61-B61</f>
        <v>0</v>
      </c>
      <c r="C99" s="177"/>
      <c r="D99" s="178">
        <f>F61-D61</f>
        <v>0</v>
      </c>
      <c r="E99" s="177"/>
      <c r="F99" s="178">
        <f>J61-F61</f>
        <v>0</v>
      </c>
      <c r="G99" s="177"/>
      <c r="H99" s="178">
        <f>L61-H61</f>
        <v>0</v>
      </c>
      <c r="I99" s="115"/>
    </row>
    <row r="100" spans="1:9" ht="18">
      <c r="A100" s="177" t="s">
        <v>389</v>
      </c>
      <c r="B100" s="178">
        <f>B44-D44</f>
        <v>1</v>
      </c>
      <c r="C100" s="177"/>
      <c r="D100" s="178">
        <f>D44-F44</f>
        <v>0</v>
      </c>
      <c r="E100" s="177"/>
      <c r="F100" s="178">
        <f>F44-J44</f>
        <v>0</v>
      </c>
      <c r="G100" s="177"/>
      <c r="H100" s="178">
        <f>H44-L44</f>
        <v>0</v>
      </c>
      <c r="I100" s="115"/>
    </row>
    <row r="101" spans="1:9" ht="18">
      <c r="A101" s="177" t="s">
        <v>390</v>
      </c>
      <c r="B101" s="178">
        <f>SUM(B97:B100)</f>
        <v>-1</v>
      </c>
      <c r="C101" s="177"/>
      <c r="D101" s="178">
        <f>SUM(D97:D100)</f>
        <v>0</v>
      </c>
      <c r="E101" s="177"/>
      <c r="F101" s="178">
        <f>SUM(F97:F100)</f>
        <v>0</v>
      </c>
      <c r="G101" s="177"/>
      <c r="H101" s="178">
        <f>SUM(H97:H100)</f>
        <v>0</v>
      </c>
      <c r="I101" s="115"/>
    </row>
    <row r="102" spans="1:9" ht="18">
      <c r="A102" s="183" t="s">
        <v>391</v>
      </c>
      <c r="B102" s="185">
        <f>B96+B101</f>
        <v>599156</v>
      </c>
      <c r="C102" s="183"/>
      <c r="D102" s="185">
        <f>D96+D101</f>
        <v>58</v>
      </c>
      <c r="E102" s="183"/>
      <c r="F102" s="185">
        <f>F96+F101</f>
        <v>0</v>
      </c>
      <c r="G102" s="183"/>
      <c r="H102" s="185">
        <f>H96+H101</f>
        <v>0</v>
      </c>
      <c r="I102" s="156"/>
    </row>
    <row r="103" spans="1:9" ht="18">
      <c r="A103" s="183"/>
      <c r="B103" s="185"/>
      <c r="C103" s="183"/>
      <c r="D103" s="185"/>
      <c r="E103" s="183"/>
      <c r="F103" s="185"/>
      <c r="G103" s="183"/>
      <c r="H103" s="185"/>
      <c r="I103" s="156"/>
    </row>
    <row r="104" spans="1:9" ht="18">
      <c r="A104" s="177" t="s">
        <v>392</v>
      </c>
      <c r="B104" s="178">
        <f>B24</f>
        <v>1</v>
      </c>
      <c r="C104" s="177"/>
      <c r="D104" s="178">
        <f>D24</f>
        <v>1</v>
      </c>
      <c r="E104" s="177"/>
      <c r="F104" s="178">
        <f>F24</f>
        <v>0</v>
      </c>
      <c r="G104" s="177"/>
      <c r="H104" s="178">
        <f>H24</f>
        <v>0</v>
      </c>
      <c r="I104" s="115"/>
    </row>
    <row r="105" spans="1:9" ht="18">
      <c r="A105" s="177"/>
      <c r="B105" s="178"/>
      <c r="C105" s="177"/>
      <c r="D105" s="178"/>
      <c r="E105" s="177"/>
      <c r="F105" s="178"/>
      <c r="G105" s="177"/>
      <c r="H105" s="178"/>
      <c r="I105" s="115"/>
    </row>
    <row r="106" spans="1:9" ht="18">
      <c r="A106" s="183" t="s">
        <v>393</v>
      </c>
      <c r="B106" s="178">
        <f>B102-B104</f>
        <v>599155</v>
      </c>
      <c r="C106" s="177"/>
      <c r="D106" s="178">
        <f>D102-D104</f>
        <v>57</v>
      </c>
      <c r="E106" s="177"/>
      <c r="F106" s="178">
        <f>F102-F104</f>
        <v>0</v>
      </c>
      <c r="G106" s="177"/>
      <c r="H106" s="178">
        <f>H102-H104</f>
        <v>0</v>
      </c>
      <c r="I106" s="115"/>
    </row>
    <row r="107" spans="1:9" ht="18"/>
  </sheetData>
  <mergeCells count="9">
    <mergeCell ref="A67:H68"/>
    <mergeCell ref="A1:H2"/>
    <mergeCell ref="I1:I2"/>
    <mergeCell ref="A3:A4"/>
    <mergeCell ref="A32:A33"/>
    <mergeCell ref="B32:B33"/>
    <mergeCell ref="D32:D33"/>
    <mergeCell ref="F32:F33"/>
    <mergeCell ref="H32:H33"/>
  </mergeCells>
  <conditionalFormatting sqref="B65 B48">
    <cfRule type="expression" dxfId="201" priority="4">
      <formula>$B$48&lt;&gt;$B$65</formula>
    </cfRule>
  </conditionalFormatting>
  <conditionalFormatting sqref="D65 D48">
    <cfRule type="expression" dxfId="200" priority="3">
      <formula>$D$48&lt;&gt;$D$65</formula>
    </cfRule>
  </conditionalFormatting>
  <conditionalFormatting sqref="F48 F65">
    <cfRule type="expression" dxfId="199" priority="2">
      <formula>$F$65&lt;&gt;$F$48</formula>
    </cfRule>
  </conditionalFormatting>
  <conditionalFormatting sqref="H48 H65">
    <cfRule type="expression" dxfId="198" priority="1">
      <formula>$H$48&lt;&gt;$H$65</formula>
    </cfRule>
  </conditionalFormatting>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L107"/>
  <sheetViews>
    <sheetView view="pageBreakPreview" topLeftCell="A47" zoomScale="90" zoomScaleSheetLayoutView="90" workbookViewId="0">
      <selection activeCell="B59" sqref="B59"/>
    </sheetView>
  </sheetViews>
  <sheetFormatPr defaultColWidth="13.5703125" defaultRowHeight="32.1" customHeight="1"/>
  <cols>
    <col min="1" max="1" width="37.28515625" style="115" customWidth="1"/>
    <col min="2" max="2" width="10.42578125" style="115" customWidth="1"/>
    <col min="3" max="3" width="12.7109375" style="115" customWidth="1"/>
    <col min="4" max="4" width="10.140625" style="132" customWidth="1"/>
    <col min="5" max="5" width="12.28515625" style="115" customWidth="1"/>
    <col min="6" max="6" width="15.7109375" style="132" customWidth="1"/>
    <col min="7" max="7" width="12.28515625" style="115" customWidth="1"/>
    <col min="8" max="8" width="15.7109375" style="132" customWidth="1"/>
    <col min="9" max="9" width="17.42578125" style="132" bestFit="1" customWidth="1"/>
    <col min="10" max="10" width="22" style="115" customWidth="1"/>
    <col min="11" max="11" width="12" style="115" customWidth="1"/>
    <col min="12" max="16384" width="13.5703125" style="115"/>
  </cols>
  <sheetData>
    <row r="1" spans="1:10" ht="18">
      <c r="A1" s="740"/>
      <c r="B1" s="740"/>
      <c r="C1" s="740"/>
      <c r="D1" s="740"/>
      <c r="E1" s="740"/>
      <c r="F1" s="740"/>
      <c r="G1" s="740"/>
      <c r="H1" s="740"/>
      <c r="I1" s="741"/>
    </row>
    <row r="2" spans="1:10" ht="7.5" customHeight="1">
      <c r="A2" s="740"/>
      <c r="B2" s="740"/>
      <c r="C2" s="740"/>
      <c r="D2" s="740"/>
      <c r="E2" s="740"/>
      <c r="F2" s="740"/>
      <c r="G2" s="740"/>
      <c r="H2" s="740"/>
      <c r="I2" s="741"/>
    </row>
    <row r="3" spans="1:10" ht="18">
      <c r="A3" s="742" t="s">
        <v>301</v>
      </c>
      <c r="B3" s="116" t="s">
        <v>558</v>
      </c>
      <c r="C3" s="117" t="s">
        <v>303</v>
      </c>
      <c r="D3" s="116" t="s">
        <v>559</v>
      </c>
      <c r="E3" s="117" t="s">
        <v>303</v>
      </c>
      <c r="F3" s="116" t="s">
        <v>560</v>
      </c>
      <c r="G3" s="117" t="s">
        <v>303</v>
      </c>
      <c r="H3" s="116" t="s">
        <v>561</v>
      </c>
      <c r="I3" s="118"/>
    </row>
    <row r="4" spans="1:10" ht="18">
      <c r="A4" s="742"/>
      <c r="B4" s="117" t="s">
        <v>307</v>
      </c>
      <c r="C4" s="116" t="s">
        <v>562</v>
      </c>
      <c r="D4" s="117" t="s">
        <v>307</v>
      </c>
      <c r="E4" s="116" t="s">
        <v>563</v>
      </c>
      <c r="F4" s="117" t="s">
        <v>307</v>
      </c>
      <c r="G4" s="116" t="s">
        <v>564</v>
      </c>
      <c r="H4" s="117" t="s">
        <v>307</v>
      </c>
      <c r="I4" s="118"/>
    </row>
    <row r="5" spans="1:10" ht="18">
      <c r="A5" s="119" t="s">
        <v>185</v>
      </c>
      <c r="B5" s="120"/>
      <c r="C5" s="121" t="e">
        <f>(B5-D5)/D5*100</f>
        <v>#DIV/0!</v>
      </c>
      <c r="D5" s="120"/>
      <c r="E5" s="121" t="e">
        <f>(D5-F5)/F5*100</f>
        <v>#DIV/0!</v>
      </c>
      <c r="F5" s="122"/>
      <c r="G5" s="121" t="e">
        <f>(F5-H5)/H5*100</f>
        <v>#DIV/0!</v>
      </c>
      <c r="H5" s="122"/>
      <c r="I5" s="123"/>
    </row>
    <row r="6" spans="1:10" ht="25.35" customHeight="1">
      <c r="A6" s="124" t="s">
        <v>311</v>
      </c>
      <c r="B6" s="120"/>
      <c r="C6" s="121" t="e">
        <f>(B6-D6)/D6*100</f>
        <v>#DIV/0!</v>
      </c>
      <c r="D6" s="120"/>
      <c r="E6" s="121" t="e">
        <f>(D6-F6)/F6*100</f>
        <v>#DIV/0!</v>
      </c>
      <c r="F6" s="120"/>
      <c r="G6" s="121" t="e">
        <f>(F6-H6)/H6*100</f>
        <v>#DIV/0!</v>
      </c>
      <c r="H6" s="120"/>
      <c r="I6" s="123"/>
    </row>
    <row r="7" spans="1:10" ht="18">
      <c r="A7" s="124" t="s">
        <v>312</v>
      </c>
      <c r="B7" s="120"/>
      <c r="C7" s="121" t="e">
        <f>(B7-D7)/D7*100</f>
        <v>#DIV/0!</v>
      </c>
      <c r="D7" s="120"/>
      <c r="E7" s="121" t="e">
        <f>(D7-F7)/F7*100</f>
        <v>#DIV/0!</v>
      </c>
      <c r="F7" s="120"/>
      <c r="G7" s="121" t="e">
        <f>(F7-H7)/H7*100</f>
        <v>#DIV/0!</v>
      </c>
      <c r="H7" s="120"/>
      <c r="I7" s="123"/>
    </row>
    <row r="8" spans="1:10" ht="18.75" thickBot="1">
      <c r="A8" s="125" t="s">
        <v>313</v>
      </c>
      <c r="B8" s="126">
        <f>B5+B6+B7</f>
        <v>0</v>
      </c>
      <c r="C8" s="121" t="e">
        <f>(B8-D8)/D8*100</f>
        <v>#DIV/0!</v>
      </c>
      <c r="D8" s="126">
        <f>D5+D6+D7</f>
        <v>0</v>
      </c>
      <c r="E8" s="121" t="e">
        <f>(D8-F8)/F8*100</f>
        <v>#DIV/0!</v>
      </c>
      <c r="F8" s="126">
        <f>F5+F6+F7</f>
        <v>0</v>
      </c>
      <c r="G8" s="121" t="e">
        <f>(F8-H8)/H8*100</f>
        <v>#DIV/0!</v>
      </c>
      <c r="H8" s="126">
        <f>H5+H6+H7</f>
        <v>0</v>
      </c>
      <c r="I8" s="123"/>
    </row>
    <row r="9" spans="1:10" ht="39" thickBot="1">
      <c r="A9" s="125"/>
      <c r="B9" s="126"/>
      <c r="C9" s="127" t="s">
        <v>565</v>
      </c>
      <c r="D9" s="126"/>
      <c r="E9" s="127" t="s">
        <v>566</v>
      </c>
      <c r="F9" s="128"/>
      <c r="G9" s="127" t="s">
        <v>567</v>
      </c>
      <c r="H9" s="128"/>
      <c r="I9" s="129" t="s">
        <v>568</v>
      </c>
    </row>
    <row r="10" spans="1:10" ht="18.75" thickBot="1">
      <c r="A10" s="130" t="s">
        <v>314</v>
      </c>
      <c r="B10" s="120"/>
      <c r="C10" s="121" t="e">
        <f t="shared" ref="C10:C29" si="0">B10/$B$5*100</f>
        <v>#DIV/0!</v>
      </c>
      <c r="D10" s="120"/>
      <c r="E10" s="121" t="e">
        <f t="shared" ref="E10:E29" si="1">D10/$D$5*100</f>
        <v>#DIV/0!</v>
      </c>
      <c r="F10" s="120"/>
      <c r="G10" s="121" t="e">
        <f t="shared" ref="G10:G29" si="2">F10/$F$5*100</f>
        <v>#DIV/0!</v>
      </c>
      <c r="H10" s="120"/>
      <c r="I10" s="131" t="e">
        <f t="shared" ref="I10:I29" si="3">H10/$H$5*100</f>
        <v>#DIV/0!</v>
      </c>
    </row>
    <row r="11" spans="1:10" ht="18.75" thickBot="1">
      <c r="A11" s="130" t="s">
        <v>315</v>
      </c>
      <c r="B11" s="120"/>
      <c r="C11" s="121" t="e">
        <f t="shared" si="0"/>
        <v>#DIV/0!</v>
      </c>
      <c r="D11" s="120"/>
      <c r="E11" s="121" t="e">
        <f t="shared" si="1"/>
        <v>#DIV/0!</v>
      </c>
      <c r="F11" s="122"/>
      <c r="G11" s="121" t="e">
        <f t="shared" si="2"/>
        <v>#DIV/0!</v>
      </c>
      <c r="H11" s="122"/>
      <c r="I11" s="131" t="e">
        <f t="shared" si="3"/>
        <v>#DIV/0!</v>
      </c>
      <c r="J11" s="132"/>
    </row>
    <row r="12" spans="1:10" ht="18.75" thickBot="1">
      <c r="A12" s="130" t="s">
        <v>316</v>
      </c>
      <c r="B12" s="120"/>
      <c r="C12" s="121" t="e">
        <f t="shared" si="0"/>
        <v>#DIV/0!</v>
      </c>
      <c r="D12" s="120"/>
      <c r="E12" s="121" t="e">
        <f t="shared" si="1"/>
        <v>#DIV/0!</v>
      </c>
      <c r="F12" s="122"/>
      <c r="G12" s="121" t="e">
        <f t="shared" si="2"/>
        <v>#DIV/0!</v>
      </c>
      <c r="H12" s="122"/>
      <c r="I12" s="131" t="e">
        <f t="shared" si="3"/>
        <v>#DIV/0!</v>
      </c>
    </row>
    <row r="13" spans="1:10" ht="18.75" thickBot="1">
      <c r="A13" s="133" t="s">
        <v>317</v>
      </c>
      <c r="B13" s="134">
        <f>B8-B10-B11-B12</f>
        <v>0</v>
      </c>
      <c r="C13" s="121" t="e">
        <f t="shared" si="0"/>
        <v>#DIV/0!</v>
      </c>
      <c r="D13" s="134">
        <f>D8-D10-D11-D12</f>
        <v>0</v>
      </c>
      <c r="E13" s="121" t="e">
        <f t="shared" si="1"/>
        <v>#DIV/0!</v>
      </c>
      <c r="F13" s="134">
        <f>F8-F10-F11-F12</f>
        <v>0</v>
      </c>
      <c r="G13" s="121" t="e">
        <f t="shared" si="2"/>
        <v>#DIV/0!</v>
      </c>
      <c r="H13" s="134">
        <f>H8-H10-H11-H12</f>
        <v>0</v>
      </c>
      <c r="I13" s="131" t="e">
        <f t="shared" si="3"/>
        <v>#DIV/0!</v>
      </c>
    </row>
    <row r="14" spans="1:10" ht="18.75" thickBot="1">
      <c r="A14" s="135" t="s">
        <v>318</v>
      </c>
      <c r="B14" s="120"/>
      <c r="C14" s="121" t="e">
        <f t="shared" si="0"/>
        <v>#DIV/0!</v>
      </c>
      <c r="D14" s="120"/>
      <c r="E14" s="121" t="e">
        <f t="shared" si="1"/>
        <v>#DIV/0!</v>
      </c>
      <c r="F14" s="122"/>
      <c r="G14" s="121" t="e">
        <f t="shared" si="2"/>
        <v>#DIV/0!</v>
      </c>
      <c r="H14" s="122"/>
      <c r="I14" s="131" t="e">
        <f t="shared" si="3"/>
        <v>#DIV/0!</v>
      </c>
      <c r="J14" s="132"/>
    </row>
    <row r="15" spans="1:10" ht="18.75" thickBot="1">
      <c r="A15" s="135" t="s">
        <v>319</v>
      </c>
      <c r="B15" s="120"/>
      <c r="C15" s="121" t="e">
        <f t="shared" si="0"/>
        <v>#DIV/0!</v>
      </c>
      <c r="D15" s="120"/>
      <c r="E15" s="121" t="e">
        <f t="shared" si="1"/>
        <v>#DIV/0!</v>
      </c>
      <c r="F15" s="122"/>
      <c r="G15" s="121" t="e">
        <f t="shared" si="2"/>
        <v>#DIV/0!</v>
      </c>
      <c r="H15" s="122"/>
      <c r="I15" s="131" t="e">
        <f t="shared" si="3"/>
        <v>#DIV/0!</v>
      </c>
      <c r="J15" s="132"/>
    </row>
    <row r="16" spans="1:10" ht="18.75" thickBot="1">
      <c r="A16" s="133" t="s">
        <v>320</v>
      </c>
      <c r="B16" s="134">
        <f>B13-B14-B15</f>
        <v>0</v>
      </c>
      <c r="C16" s="121" t="e">
        <f t="shared" si="0"/>
        <v>#DIV/0!</v>
      </c>
      <c r="D16" s="134">
        <f>D13-D14-D15</f>
        <v>0</v>
      </c>
      <c r="E16" s="121" t="e">
        <f t="shared" si="1"/>
        <v>#DIV/0!</v>
      </c>
      <c r="F16" s="134">
        <f>F13-F14-F15</f>
        <v>0</v>
      </c>
      <c r="G16" s="121" t="e">
        <f t="shared" si="2"/>
        <v>#DIV/0!</v>
      </c>
      <c r="H16" s="134">
        <f>H13-H14-H15</f>
        <v>0</v>
      </c>
      <c r="I16" s="131" t="e">
        <f t="shared" si="3"/>
        <v>#DIV/0!</v>
      </c>
    </row>
    <row r="17" spans="1:12" ht="18.75" thickBot="1">
      <c r="A17" s="136" t="s">
        <v>218</v>
      </c>
      <c r="B17" s="120"/>
      <c r="C17" s="121" t="e">
        <f t="shared" si="0"/>
        <v>#DIV/0!</v>
      </c>
      <c r="D17" s="120"/>
      <c r="E17" s="121" t="e">
        <f t="shared" si="1"/>
        <v>#DIV/0!</v>
      </c>
      <c r="F17" s="122"/>
      <c r="G17" s="121" t="e">
        <f t="shared" si="2"/>
        <v>#DIV/0!</v>
      </c>
      <c r="H17" s="122"/>
      <c r="I17" s="131" t="e">
        <f t="shared" si="3"/>
        <v>#DIV/0!</v>
      </c>
      <c r="L17" s="137"/>
    </row>
    <row r="18" spans="1:12" s="137" customFormat="1" ht="18.75" thickBot="1">
      <c r="A18" s="130" t="s">
        <v>321</v>
      </c>
      <c r="B18" s="120"/>
      <c r="C18" s="121" t="e">
        <f t="shared" si="0"/>
        <v>#DIV/0!</v>
      </c>
      <c r="D18" s="120"/>
      <c r="E18" s="121" t="e">
        <f t="shared" si="1"/>
        <v>#DIV/0!</v>
      </c>
      <c r="F18" s="122"/>
      <c r="G18" s="121" t="e">
        <f t="shared" si="2"/>
        <v>#DIV/0!</v>
      </c>
      <c r="H18" s="122"/>
      <c r="I18" s="131" t="e">
        <f t="shared" si="3"/>
        <v>#DIV/0!</v>
      </c>
      <c r="L18" s="115"/>
    </row>
    <row r="19" spans="1:12" s="137" customFormat="1" ht="18.75" thickBot="1">
      <c r="A19" s="130" t="s">
        <v>322</v>
      </c>
      <c r="B19" s="120"/>
      <c r="C19" s="121" t="e">
        <f t="shared" si="0"/>
        <v>#DIV/0!</v>
      </c>
      <c r="D19" s="120"/>
      <c r="E19" s="121" t="e">
        <f t="shared" si="1"/>
        <v>#DIV/0!</v>
      </c>
      <c r="F19" s="122"/>
      <c r="G19" s="121" t="e">
        <f t="shared" si="2"/>
        <v>#DIV/0!</v>
      </c>
      <c r="H19" s="122"/>
      <c r="I19" s="131" t="e">
        <f t="shared" si="3"/>
        <v>#DIV/0!</v>
      </c>
      <c r="L19" s="115"/>
    </row>
    <row r="20" spans="1:12" s="137" customFormat="1" ht="18.75" thickBot="1">
      <c r="A20" s="130" t="s">
        <v>323</v>
      </c>
      <c r="B20" s="120"/>
      <c r="C20" s="121" t="e">
        <f t="shared" si="0"/>
        <v>#DIV/0!</v>
      </c>
      <c r="D20" s="120"/>
      <c r="E20" s="121" t="e">
        <f t="shared" si="1"/>
        <v>#DIV/0!</v>
      </c>
      <c r="F20" s="122"/>
      <c r="G20" s="121" t="e">
        <f t="shared" si="2"/>
        <v>#DIV/0!</v>
      </c>
      <c r="H20" s="122"/>
      <c r="I20" s="131" t="e">
        <f t="shared" si="3"/>
        <v>#DIV/0!</v>
      </c>
      <c r="L20" s="115"/>
    </row>
    <row r="21" spans="1:12" s="137" customFormat="1" ht="18.75" thickBot="1">
      <c r="A21" s="130" t="s">
        <v>324</v>
      </c>
      <c r="B21" s="120"/>
      <c r="C21" s="121" t="e">
        <f t="shared" si="0"/>
        <v>#DIV/0!</v>
      </c>
      <c r="D21" s="120"/>
      <c r="E21" s="121" t="e">
        <f t="shared" si="1"/>
        <v>#DIV/0!</v>
      </c>
      <c r="F21" s="122"/>
      <c r="G21" s="121" t="e">
        <f t="shared" si="2"/>
        <v>#DIV/0!</v>
      </c>
      <c r="H21" s="122"/>
      <c r="I21" s="131" t="e">
        <f t="shared" si="3"/>
        <v>#DIV/0!</v>
      </c>
      <c r="L21" s="115"/>
    </row>
    <row r="22" spans="1:12" ht="18.75" thickBot="1">
      <c r="A22" s="136" t="s">
        <v>325</v>
      </c>
      <c r="B22" s="120"/>
      <c r="C22" s="121" t="e">
        <f t="shared" si="0"/>
        <v>#DIV/0!</v>
      </c>
      <c r="D22" s="120"/>
      <c r="E22" s="121" t="e">
        <f t="shared" si="1"/>
        <v>#DIV/0!</v>
      </c>
      <c r="F22" s="122"/>
      <c r="G22" s="121" t="e">
        <f t="shared" si="2"/>
        <v>#DIV/0!</v>
      </c>
      <c r="H22" s="122"/>
      <c r="I22" s="131" t="e">
        <f t="shared" si="3"/>
        <v>#DIV/0!</v>
      </c>
    </row>
    <row r="23" spans="1:12" ht="18.75" thickBot="1">
      <c r="A23" s="138" t="s">
        <v>326</v>
      </c>
      <c r="B23" s="139">
        <f>B16-B17-B18-B22-B21-B19-B20</f>
        <v>0</v>
      </c>
      <c r="C23" s="121" t="e">
        <f t="shared" si="0"/>
        <v>#DIV/0!</v>
      </c>
      <c r="D23" s="139">
        <f>D16-D17-D18-D22-D21-D19-D20</f>
        <v>0</v>
      </c>
      <c r="E23" s="121" t="e">
        <f t="shared" si="1"/>
        <v>#DIV/0!</v>
      </c>
      <c r="F23" s="139">
        <f>F16-F17-F18-F22-F21-F19-F20</f>
        <v>0</v>
      </c>
      <c r="G23" s="121" t="e">
        <f t="shared" si="2"/>
        <v>#DIV/0!</v>
      </c>
      <c r="H23" s="139">
        <f>H16-H17-H18-H22-H21-H19-H20</f>
        <v>0</v>
      </c>
      <c r="I23" s="131" t="e">
        <f t="shared" si="3"/>
        <v>#DIV/0!</v>
      </c>
    </row>
    <row r="24" spans="1:12" ht="18.75" thickBot="1">
      <c r="A24" s="124" t="s">
        <v>327</v>
      </c>
      <c r="B24" s="120"/>
      <c r="C24" s="121" t="e">
        <f t="shared" si="0"/>
        <v>#DIV/0!</v>
      </c>
      <c r="D24" s="120"/>
      <c r="E24" s="121" t="e">
        <f t="shared" si="1"/>
        <v>#DIV/0!</v>
      </c>
      <c r="F24" s="120"/>
      <c r="G24" s="121" t="e">
        <f t="shared" si="2"/>
        <v>#DIV/0!</v>
      </c>
      <c r="H24" s="120"/>
      <c r="I24" s="131" t="e">
        <f t="shared" si="3"/>
        <v>#DIV/0!</v>
      </c>
      <c r="K24" s="140"/>
    </row>
    <row r="25" spans="1:12" ht="18.75" thickBot="1">
      <c r="A25" s="141" t="s">
        <v>186</v>
      </c>
      <c r="B25" s="126">
        <f>B23-B24</f>
        <v>0</v>
      </c>
      <c r="C25" s="142" t="e">
        <f t="shared" si="0"/>
        <v>#DIV/0!</v>
      </c>
      <c r="D25" s="126">
        <f>D23-D24</f>
        <v>0</v>
      </c>
      <c r="E25" s="142" t="e">
        <f t="shared" si="1"/>
        <v>#DIV/0!</v>
      </c>
      <c r="F25" s="126">
        <f>F23-F24</f>
        <v>0</v>
      </c>
      <c r="G25" s="121" t="e">
        <f t="shared" si="2"/>
        <v>#DIV/0!</v>
      </c>
      <c r="H25" s="126">
        <f>H23-H24</f>
        <v>0</v>
      </c>
      <c r="I25" s="131" t="e">
        <f t="shared" si="3"/>
        <v>#DIV/0!</v>
      </c>
      <c r="J25" s="143"/>
    </row>
    <row r="26" spans="1:12" ht="18.75" thickBot="1">
      <c r="A26" s="138" t="s">
        <v>328</v>
      </c>
      <c r="B26" s="139">
        <f>B25+B17+B22</f>
        <v>0</v>
      </c>
      <c r="C26" s="121" t="e">
        <f t="shared" si="0"/>
        <v>#DIV/0!</v>
      </c>
      <c r="D26" s="139">
        <f>D25+D17+D22</f>
        <v>0</v>
      </c>
      <c r="E26" s="121" t="e">
        <f t="shared" si="1"/>
        <v>#DIV/0!</v>
      </c>
      <c r="F26" s="139">
        <f>F25+F17+F22</f>
        <v>0</v>
      </c>
      <c r="G26" s="121" t="e">
        <f t="shared" si="2"/>
        <v>#DIV/0!</v>
      </c>
      <c r="H26" s="139">
        <f>H25+H17+H22</f>
        <v>0</v>
      </c>
      <c r="I26" s="131" t="e">
        <f t="shared" si="3"/>
        <v>#DIV/0!</v>
      </c>
    </row>
    <row r="27" spans="1:12" ht="18.75" thickBot="1">
      <c r="A27" s="144" t="s">
        <v>329</v>
      </c>
      <c r="B27" s="120"/>
      <c r="C27" s="121" t="e">
        <f t="shared" si="0"/>
        <v>#DIV/0!</v>
      </c>
      <c r="D27" s="120"/>
      <c r="E27" s="121" t="e">
        <f t="shared" si="1"/>
        <v>#DIV/0!</v>
      </c>
      <c r="F27" s="120"/>
      <c r="G27" s="121" t="e">
        <f t="shared" si="2"/>
        <v>#DIV/0!</v>
      </c>
      <c r="H27" s="120"/>
      <c r="I27" s="131" t="e">
        <f t="shared" si="3"/>
        <v>#DIV/0!</v>
      </c>
    </row>
    <row r="28" spans="1:12" ht="18.75" thickBot="1">
      <c r="A28" s="144" t="s">
        <v>220</v>
      </c>
      <c r="B28" s="120"/>
      <c r="C28" s="121" t="e">
        <f t="shared" si="0"/>
        <v>#DIV/0!</v>
      </c>
      <c r="D28" s="120"/>
      <c r="E28" s="121" t="e">
        <f t="shared" si="1"/>
        <v>#DIV/0!</v>
      </c>
      <c r="F28" s="120"/>
      <c r="G28" s="121" t="e">
        <f t="shared" si="2"/>
        <v>#DIV/0!</v>
      </c>
      <c r="H28" s="120"/>
      <c r="I28" s="131" t="e">
        <f t="shared" si="3"/>
        <v>#DIV/0!</v>
      </c>
    </row>
    <row r="29" spans="1:12" ht="18.75" thickBot="1">
      <c r="A29" s="145" t="s">
        <v>187</v>
      </c>
      <c r="B29" s="146">
        <f>B26+B27+B28</f>
        <v>0</v>
      </c>
      <c r="C29" s="142" t="e">
        <f t="shared" si="0"/>
        <v>#DIV/0!</v>
      </c>
      <c r="D29" s="146">
        <f>D26+D27+D28</f>
        <v>0</v>
      </c>
      <c r="E29" s="142" t="e">
        <f t="shared" si="1"/>
        <v>#DIV/0!</v>
      </c>
      <c r="F29" s="146">
        <f>F26+F27+F28</f>
        <v>0</v>
      </c>
      <c r="G29" s="121" t="e">
        <f t="shared" si="2"/>
        <v>#DIV/0!</v>
      </c>
      <c r="H29" s="146">
        <f>H26+H27+H28</f>
        <v>0</v>
      </c>
      <c r="I29" s="131" t="e">
        <f t="shared" si="3"/>
        <v>#DIV/0!</v>
      </c>
    </row>
    <row r="30" spans="1:12" ht="18.75" thickBot="1">
      <c r="A30" s="145"/>
      <c r="B30" s="146"/>
      <c r="C30" s="142"/>
      <c r="D30" s="146"/>
      <c r="E30" s="142"/>
      <c r="F30" s="146"/>
      <c r="G30" s="142"/>
      <c r="H30" s="146"/>
      <c r="I30" s="147"/>
      <c r="J30" s="148"/>
    </row>
    <row r="31" spans="1:12" ht="18">
      <c r="A31" s="149"/>
      <c r="B31" s="150"/>
      <c r="C31" s="151"/>
      <c r="D31" s="150"/>
      <c r="E31" s="151"/>
      <c r="F31" s="150"/>
      <c r="G31" s="151"/>
      <c r="H31" s="150"/>
      <c r="I31" s="152" t="s">
        <v>330</v>
      </c>
    </row>
    <row r="32" spans="1:12" ht="18">
      <c r="A32" s="742" t="s">
        <v>331</v>
      </c>
      <c r="B32" s="743" t="str">
        <f>B3</f>
        <v>31.03.2021</v>
      </c>
      <c r="C32" s="153" t="s">
        <v>303</v>
      </c>
      <c r="D32" s="743" t="str">
        <f>D3</f>
        <v>31.03.2020</v>
      </c>
      <c r="E32" s="153" t="s">
        <v>303</v>
      </c>
      <c r="F32" s="743" t="str">
        <f>F3</f>
        <v>31.03.2019</v>
      </c>
      <c r="G32" s="153" t="s">
        <v>303</v>
      </c>
      <c r="H32" s="744" t="s">
        <v>306</v>
      </c>
      <c r="I32" s="154"/>
    </row>
    <row r="33" spans="1:10" ht="18">
      <c r="A33" s="742"/>
      <c r="B33" s="743"/>
      <c r="C33" s="155" t="str">
        <f>C4</f>
        <v>In 2021</v>
      </c>
      <c r="D33" s="743"/>
      <c r="E33" s="155" t="str">
        <f>E4</f>
        <v>In 2020</v>
      </c>
      <c r="F33" s="743"/>
      <c r="G33" s="155" t="str">
        <f>G4</f>
        <v>In 2019</v>
      </c>
      <c r="H33" s="744"/>
      <c r="I33" s="156"/>
    </row>
    <row r="34" spans="1:10" ht="18">
      <c r="A34" s="157" t="s">
        <v>332</v>
      </c>
      <c r="B34" s="120"/>
      <c r="C34" s="121" t="e">
        <f t="shared" ref="C34:C65" si="4">(B34-D34)/D34*100</f>
        <v>#DIV/0!</v>
      </c>
      <c r="D34" s="120"/>
      <c r="E34" s="121" t="e">
        <f t="shared" ref="E34:E65" si="5">(D34-F34)/F34*100</f>
        <v>#DIV/0!</v>
      </c>
      <c r="F34" s="120"/>
      <c r="G34" s="121" t="e">
        <f t="shared" ref="G34:G65" si="6">(F34-H34)/H34*100</f>
        <v>#DIV/0!</v>
      </c>
      <c r="H34" s="120"/>
      <c r="I34" s="115"/>
    </row>
    <row r="35" spans="1:10" ht="26.25">
      <c r="A35" s="157" t="s">
        <v>333</v>
      </c>
      <c r="B35" s="120"/>
      <c r="C35" s="121" t="e">
        <f t="shared" si="4"/>
        <v>#DIV/0!</v>
      </c>
      <c r="D35" s="120"/>
      <c r="E35" s="121" t="e">
        <f t="shared" si="5"/>
        <v>#DIV/0!</v>
      </c>
      <c r="F35" s="122"/>
      <c r="G35" s="121" t="e">
        <f t="shared" si="6"/>
        <v>#DIV/0!</v>
      </c>
      <c r="H35" s="122"/>
      <c r="I35" s="115"/>
    </row>
    <row r="36" spans="1:10" ht="18">
      <c r="A36" s="158" t="s">
        <v>188</v>
      </c>
      <c r="B36" s="126">
        <f>SUM(B34:B35)</f>
        <v>0</v>
      </c>
      <c r="C36" s="121" t="e">
        <f t="shared" si="4"/>
        <v>#DIV/0!</v>
      </c>
      <c r="D36" s="126">
        <f>SUM(D34:D35)</f>
        <v>0</v>
      </c>
      <c r="E36" s="121" t="e">
        <f t="shared" si="5"/>
        <v>#DIV/0!</v>
      </c>
      <c r="F36" s="139">
        <f>SUM(F34:F35)</f>
        <v>0</v>
      </c>
      <c r="G36" s="121" t="e">
        <f t="shared" si="6"/>
        <v>#DIV/0!</v>
      </c>
      <c r="H36" s="139">
        <f>SUM(H34:H35)</f>
        <v>0</v>
      </c>
      <c r="I36" s="115"/>
    </row>
    <row r="37" spans="1:10" ht="18">
      <c r="A37" s="157" t="s">
        <v>334</v>
      </c>
      <c r="B37" s="120"/>
      <c r="C37" s="121" t="e">
        <f t="shared" si="4"/>
        <v>#DIV/0!</v>
      </c>
      <c r="D37" s="120"/>
      <c r="E37" s="121" t="e">
        <f t="shared" si="5"/>
        <v>#DIV/0!</v>
      </c>
      <c r="F37" s="120"/>
      <c r="G37" s="121" t="e">
        <f t="shared" si="6"/>
        <v>#DIV/0!</v>
      </c>
      <c r="H37" s="120"/>
      <c r="I37" s="115"/>
    </row>
    <row r="38" spans="1:10" ht="18">
      <c r="A38" s="158" t="s">
        <v>335</v>
      </c>
      <c r="B38" s="126">
        <f>B34+B35+B43-B62-B64-B52</f>
        <v>0</v>
      </c>
      <c r="C38" s="121" t="e">
        <f t="shared" si="4"/>
        <v>#DIV/0!</v>
      </c>
      <c r="D38" s="126">
        <f>D34+D35+D43-D62-D64-D52</f>
        <v>0</v>
      </c>
      <c r="E38" s="121" t="e">
        <f t="shared" si="5"/>
        <v>#DIV/0!</v>
      </c>
      <c r="F38" s="139">
        <f>F34+F35+F43-F62-F64-F52</f>
        <v>0</v>
      </c>
      <c r="G38" s="121" t="e">
        <f t="shared" si="6"/>
        <v>#DIV/0!</v>
      </c>
      <c r="H38" s="139">
        <f>H34+H35+H43-H62-H64-H52</f>
        <v>0</v>
      </c>
      <c r="I38" s="115"/>
    </row>
    <row r="39" spans="1:10" ht="18">
      <c r="A39" s="157" t="s">
        <v>189</v>
      </c>
      <c r="B39" s="120"/>
      <c r="C39" s="121" t="e">
        <f t="shared" si="4"/>
        <v>#DIV/0!</v>
      </c>
      <c r="D39" s="120"/>
      <c r="E39" s="121" t="e">
        <f t="shared" si="5"/>
        <v>#DIV/0!</v>
      </c>
      <c r="F39" s="122"/>
      <c r="G39" s="121" t="e">
        <f t="shared" si="6"/>
        <v>#DIV/0!</v>
      </c>
      <c r="H39" s="122"/>
    </row>
    <row r="40" spans="1:10" ht="18">
      <c r="A40" s="157" t="s">
        <v>190</v>
      </c>
      <c r="B40" s="120"/>
      <c r="C40" s="121" t="e">
        <f t="shared" si="4"/>
        <v>#DIV/0!</v>
      </c>
      <c r="D40" s="120"/>
      <c r="E40" s="121" t="e">
        <f t="shared" si="5"/>
        <v>#DIV/0!</v>
      </c>
      <c r="F40" s="122"/>
      <c r="G40" s="121" t="e">
        <f t="shared" si="6"/>
        <v>#DIV/0!</v>
      </c>
      <c r="H40" s="122"/>
      <c r="I40" s="159"/>
      <c r="J40" s="160"/>
    </row>
    <row r="41" spans="1:10" ht="18">
      <c r="A41" s="161" t="s">
        <v>336</v>
      </c>
      <c r="B41" s="162">
        <f>B39+B40</f>
        <v>0</v>
      </c>
      <c r="C41" s="121" t="e">
        <f t="shared" si="4"/>
        <v>#DIV/0!</v>
      </c>
      <c r="D41" s="162">
        <f>D39+D40</f>
        <v>0</v>
      </c>
      <c r="E41" s="121" t="e">
        <f t="shared" si="5"/>
        <v>#DIV/0!</v>
      </c>
      <c r="F41" s="162">
        <f>F39+F40</f>
        <v>0</v>
      </c>
      <c r="G41" s="121" t="e">
        <f t="shared" si="6"/>
        <v>#DIV/0!</v>
      </c>
      <c r="H41" s="162">
        <f>H39+H40</f>
        <v>0</v>
      </c>
      <c r="I41" s="115"/>
      <c r="J41" s="160"/>
    </row>
    <row r="42" spans="1:10" ht="18">
      <c r="A42" s="157" t="s">
        <v>337</v>
      </c>
      <c r="B42" s="120"/>
      <c r="C42" s="121" t="e">
        <f t="shared" si="4"/>
        <v>#DIV/0!</v>
      </c>
      <c r="D42" s="120"/>
      <c r="E42" s="121" t="e">
        <f t="shared" si="5"/>
        <v>#DIV/0!</v>
      </c>
      <c r="F42" s="122"/>
      <c r="G42" s="121" t="e">
        <f t="shared" si="6"/>
        <v>#DIV/0!</v>
      </c>
      <c r="H42" s="122"/>
      <c r="I42" s="115"/>
    </row>
    <row r="43" spans="1:10" ht="26.25">
      <c r="A43" s="163" t="s">
        <v>338</v>
      </c>
      <c r="B43" s="120"/>
      <c r="C43" s="121" t="e">
        <f t="shared" si="4"/>
        <v>#DIV/0!</v>
      </c>
      <c r="D43" s="120"/>
      <c r="E43" s="121" t="e">
        <f t="shared" si="5"/>
        <v>#DIV/0!</v>
      </c>
      <c r="F43" s="122"/>
      <c r="G43" s="121" t="e">
        <f t="shared" si="6"/>
        <v>#DIV/0!</v>
      </c>
      <c r="H43" s="122"/>
      <c r="I43" s="115"/>
    </row>
    <row r="44" spans="1:10" ht="18">
      <c r="A44" s="164" t="s">
        <v>339</v>
      </c>
      <c r="B44" s="165">
        <f>B45+B46</f>
        <v>0</v>
      </c>
      <c r="C44" s="121" t="e">
        <f t="shared" si="4"/>
        <v>#DIV/0!</v>
      </c>
      <c r="D44" s="165">
        <f>D45+D46</f>
        <v>0</v>
      </c>
      <c r="E44" s="121" t="e">
        <f t="shared" si="5"/>
        <v>#DIV/0!</v>
      </c>
      <c r="F44" s="165">
        <f>F45+F46</f>
        <v>0</v>
      </c>
      <c r="G44" s="121" t="e">
        <f t="shared" si="6"/>
        <v>#DIV/0!</v>
      </c>
      <c r="H44" s="165">
        <f>H45+H46</f>
        <v>0</v>
      </c>
      <c r="I44" s="115"/>
    </row>
    <row r="45" spans="1:10" ht="18">
      <c r="A45" s="166" t="s">
        <v>340</v>
      </c>
      <c r="B45" s="120"/>
      <c r="C45" s="121" t="e">
        <f t="shared" si="4"/>
        <v>#DIV/0!</v>
      </c>
      <c r="D45" s="120"/>
      <c r="E45" s="121" t="e">
        <f t="shared" si="5"/>
        <v>#DIV/0!</v>
      </c>
      <c r="F45" s="122"/>
      <c r="G45" s="121" t="e">
        <f t="shared" si="6"/>
        <v>#DIV/0!</v>
      </c>
      <c r="H45" s="122"/>
      <c r="I45" s="115"/>
    </row>
    <row r="46" spans="1:10" ht="18">
      <c r="A46" s="157" t="s">
        <v>341</v>
      </c>
      <c r="B46" s="120"/>
      <c r="C46" s="121" t="e">
        <f t="shared" si="4"/>
        <v>#DIV/0!</v>
      </c>
      <c r="D46" s="120"/>
      <c r="E46" s="121" t="e">
        <f t="shared" si="5"/>
        <v>#DIV/0!</v>
      </c>
      <c r="F46" s="122"/>
      <c r="G46" s="121" t="e">
        <f t="shared" si="6"/>
        <v>#DIV/0!</v>
      </c>
      <c r="H46" s="122"/>
      <c r="I46" s="115"/>
    </row>
    <row r="47" spans="1:10" ht="18">
      <c r="A47" s="167" t="s">
        <v>342</v>
      </c>
      <c r="B47" s="139">
        <f>B41+B42+B44</f>
        <v>0</v>
      </c>
      <c r="C47" s="121" t="e">
        <f t="shared" si="4"/>
        <v>#DIV/0!</v>
      </c>
      <c r="D47" s="139">
        <f>D41+D42+D44</f>
        <v>0</v>
      </c>
      <c r="E47" s="121" t="e">
        <f t="shared" si="5"/>
        <v>#DIV/0!</v>
      </c>
      <c r="F47" s="139">
        <f>F41+F42+F44</f>
        <v>0</v>
      </c>
      <c r="G47" s="121" t="e">
        <f t="shared" si="6"/>
        <v>#DIV/0!</v>
      </c>
      <c r="H47" s="139">
        <f>H41+H42+H44</f>
        <v>0</v>
      </c>
      <c r="I47" s="115"/>
    </row>
    <row r="48" spans="1:10" ht="18">
      <c r="A48" s="201" t="s">
        <v>343</v>
      </c>
      <c r="B48" s="202">
        <f>B36+B37+B41+B42+B43+B44</f>
        <v>0</v>
      </c>
      <c r="C48" s="203" t="e">
        <f t="shared" si="4"/>
        <v>#DIV/0!</v>
      </c>
      <c r="D48" s="202">
        <f>D36+D37+D41+D42+D43+D44</f>
        <v>0</v>
      </c>
      <c r="E48" s="203" t="e">
        <f t="shared" si="5"/>
        <v>#DIV/0!</v>
      </c>
      <c r="F48" s="202">
        <f>F36+F37+F41+F42+F43+F44</f>
        <v>0</v>
      </c>
      <c r="G48" s="203" t="e">
        <f t="shared" si="6"/>
        <v>#DIV/0!</v>
      </c>
      <c r="H48" s="202">
        <f>H36+H37+H41+H42+H43+H44</f>
        <v>0</v>
      </c>
      <c r="I48" s="115"/>
    </row>
    <row r="49" spans="1:9" ht="18">
      <c r="A49" s="163" t="s">
        <v>344</v>
      </c>
      <c r="B49" s="120"/>
      <c r="C49" s="121" t="e">
        <f t="shared" si="4"/>
        <v>#DIV/0!</v>
      </c>
      <c r="D49" s="120"/>
      <c r="E49" s="121" t="e">
        <f t="shared" si="5"/>
        <v>#DIV/0!</v>
      </c>
      <c r="F49" s="122"/>
      <c r="G49" s="121" t="e">
        <f t="shared" si="6"/>
        <v>#DIV/0!</v>
      </c>
      <c r="H49" s="122"/>
      <c r="I49" s="168"/>
    </row>
    <row r="50" spans="1:9" ht="18">
      <c r="A50" s="169" t="s">
        <v>345</v>
      </c>
      <c r="B50" s="139">
        <f>B51+B53+B52</f>
        <v>0</v>
      </c>
      <c r="C50" s="121" t="e">
        <f t="shared" si="4"/>
        <v>#DIV/0!</v>
      </c>
      <c r="D50" s="139">
        <f>D51+D53+D52</f>
        <v>0</v>
      </c>
      <c r="E50" s="121" t="e">
        <f t="shared" si="5"/>
        <v>#DIV/0!</v>
      </c>
      <c r="F50" s="139">
        <f>F51+F53+F52</f>
        <v>0</v>
      </c>
      <c r="G50" s="121" t="e">
        <f t="shared" si="6"/>
        <v>#DIV/0!</v>
      </c>
      <c r="H50" s="139">
        <f>H51+H53+H52</f>
        <v>0</v>
      </c>
      <c r="I50" s="115"/>
    </row>
    <row r="51" spans="1:9" ht="18">
      <c r="A51" s="170" t="s">
        <v>346</v>
      </c>
      <c r="B51" s="120"/>
      <c r="C51" s="121" t="e">
        <f t="shared" si="4"/>
        <v>#DIV/0!</v>
      </c>
      <c r="D51" s="120"/>
      <c r="E51" s="121" t="e">
        <f t="shared" si="5"/>
        <v>#DIV/0!</v>
      </c>
      <c r="F51" s="122"/>
      <c r="G51" s="121" t="e">
        <f t="shared" si="6"/>
        <v>#DIV/0!</v>
      </c>
      <c r="H51" s="122"/>
      <c r="I51" s="115"/>
    </row>
    <row r="52" spans="1:9" ht="18">
      <c r="A52" s="170" t="s">
        <v>347</v>
      </c>
      <c r="B52" s="120"/>
      <c r="C52" s="121" t="e">
        <f t="shared" si="4"/>
        <v>#DIV/0!</v>
      </c>
      <c r="D52" s="120"/>
      <c r="E52" s="121" t="e">
        <f t="shared" si="5"/>
        <v>#DIV/0!</v>
      </c>
      <c r="F52" s="120"/>
      <c r="G52" s="121" t="e">
        <f t="shared" si="6"/>
        <v>#DIV/0!</v>
      </c>
      <c r="H52" s="120"/>
      <c r="I52" s="115"/>
    </row>
    <row r="53" spans="1:9" ht="18">
      <c r="A53" s="170" t="s">
        <v>348</v>
      </c>
      <c r="B53" s="120"/>
      <c r="C53" s="121" t="e">
        <f t="shared" si="4"/>
        <v>#DIV/0!</v>
      </c>
      <c r="D53" s="120"/>
      <c r="E53" s="121" t="e">
        <f t="shared" si="5"/>
        <v>#DIV/0!</v>
      </c>
      <c r="F53" s="120"/>
      <c r="G53" s="121" t="e">
        <f t="shared" si="6"/>
        <v>#DIV/0!</v>
      </c>
      <c r="H53" s="120"/>
      <c r="I53" s="115"/>
    </row>
    <row r="54" spans="1:9" ht="18">
      <c r="A54" s="171" t="s">
        <v>349</v>
      </c>
      <c r="B54" s="165">
        <f>B56+B57+B60+B61+B55</f>
        <v>0</v>
      </c>
      <c r="C54" s="121" t="e">
        <f t="shared" si="4"/>
        <v>#DIV/0!</v>
      </c>
      <c r="D54" s="165">
        <f>D56+D57+D60+D61+D55</f>
        <v>0</v>
      </c>
      <c r="E54" s="121" t="e">
        <f t="shared" si="5"/>
        <v>#DIV/0!</v>
      </c>
      <c r="F54" s="165">
        <f>F56+F57+F60+F61+F55</f>
        <v>0</v>
      </c>
      <c r="G54" s="121" t="e">
        <f t="shared" si="6"/>
        <v>#DIV/0!</v>
      </c>
      <c r="H54" s="165">
        <f>H56+H57+H60+H61+H55</f>
        <v>0</v>
      </c>
      <c r="I54" s="115"/>
    </row>
    <row r="55" spans="1:9" ht="18">
      <c r="A55" s="172" t="s">
        <v>350</v>
      </c>
      <c r="B55" s="120"/>
      <c r="C55" s="121" t="e">
        <f t="shared" si="4"/>
        <v>#DIV/0!</v>
      </c>
      <c r="D55" s="120"/>
      <c r="E55" s="121" t="e">
        <f t="shared" si="5"/>
        <v>#DIV/0!</v>
      </c>
      <c r="F55" s="120"/>
      <c r="G55" s="121" t="e">
        <f t="shared" si="6"/>
        <v>#DIV/0!</v>
      </c>
      <c r="H55" s="120"/>
      <c r="I55" s="115"/>
    </row>
    <row r="56" spans="1:9" ht="18">
      <c r="A56" s="163" t="s">
        <v>351</v>
      </c>
      <c r="B56" s="120"/>
      <c r="C56" s="121" t="e">
        <f t="shared" si="4"/>
        <v>#DIV/0!</v>
      </c>
      <c r="D56" s="120"/>
      <c r="E56" s="121" t="e">
        <f t="shared" si="5"/>
        <v>#DIV/0!</v>
      </c>
      <c r="F56" s="122"/>
      <c r="G56" s="121" t="e">
        <f t="shared" si="6"/>
        <v>#DIV/0!</v>
      </c>
      <c r="H56" s="122"/>
      <c r="I56" s="115"/>
    </row>
    <row r="57" spans="1:9" ht="18">
      <c r="A57" s="173" t="s">
        <v>352</v>
      </c>
      <c r="B57" s="165">
        <f>B58+B59</f>
        <v>0</v>
      </c>
      <c r="C57" s="121" t="e">
        <f t="shared" si="4"/>
        <v>#DIV/0!</v>
      </c>
      <c r="D57" s="165">
        <f>D58+D59</f>
        <v>0</v>
      </c>
      <c r="E57" s="121" t="e">
        <f t="shared" si="5"/>
        <v>#DIV/0!</v>
      </c>
      <c r="F57" s="165">
        <f>F58+F59</f>
        <v>0</v>
      </c>
      <c r="G57" s="121" t="e">
        <f t="shared" si="6"/>
        <v>#DIV/0!</v>
      </c>
      <c r="H57" s="165">
        <f>H58+H59</f>
        <v>0</v>
      </c>
      <c r="I57" s="115"/>
    </row>
    <row r="58" spans="1:9" ht="18">
      <c r="A58" s="163" t="s">
        <v>353</v>
      </c>
      <c r="B58" s="120"/>
      <c r="C58" s="121" t="e">
        <f t="shared" si="4"/>
        <v>#DIV/0!</v>
      </c>
      <c r="D58" s="120"/>
      <c r="E58" s="121" t="e">
        <f t="shared" si="5"/>
        <v>#DIV/0!</v>
      </c>
      <c r="F58" s="120"/>
      <c r="G58" s="121" t="e">
        <f t="shared" si="6"/>
        <v>#DIV/0!</v>
      </c>
      <c r="H58" s="120"/>
      <c r="I58" s="115"/>
    </row>
    <row r="59" spans="1:9" ht="18">
      <c r="A59" s="163" t="s">
        <v>354</v>
      </c>
      <c r="B59" s="120"/>
      <c r="C59" s="121" t="e">
        <f t="shared" si="4"/>
        <v>#DIV/0!</v>
      </c>
      <c r="D59" s="120"/>
      <c r="E59" s="121" t="e">
        <f t="shared" si="5"/>
        <v>#DIV/0!</v>
      </c>
      <c r="F59" s="122"/>
      <c r="G59" s="121" t="e">
        <f t="shared" si="6"/>
        <v>#DIV/0!</v>
      </c>
      <c r="H59" s="122"/>
      <c r="I59" s="115"/>
    </row>
    <row r="60" spans="1:9" ht="18">
      <c r="A60" s="163" t="s">
        <v>355</v>
      </c>
      <c r="B60" s="120"/>
      <c r="C60" s="121" t="e">
        <f t="shared" si="4"/>
        <v>#DIV/0!</v>
      </c>
      <c r="D60" s="120"/>
      <c r="E60" s="121" t="e">
        <f t="shared" si="5"/>
        <v>#DIV/0!</v>
      </c>
      <c r="F60" s="122"/>
      <c r="G60" s="121" t="e">
        <f t="shared" si="6"/>
        <v>#DIV/0!</v>
      </c>
      <c r="H60" s="122"/>
      <c r="I60" s="168"/>
    </row>
    <row r="61" spans="1:9" ht="18">
      <c r="A61" s="174" t="s">
        <v>356</v>
      </c>
      <c r="B61" s="175">
        <f>B62+B63</f>
        <v>0</v>
      </c>
      <c r="C61" s="121" t="e">
        <f t="shared" si="4"/>
        <v>#DIV/0!</v>
      </c>
      <c r="D61" s="175">
        <f>D62+D63</f>
        <v>0</v>
      </c>
      <c r="E61" s="121" t="e">
        <f t="shared" si="5"/>
        <v>#DIV/0!</v>
      </c>
      <c r="F61" s="175">
        <f>F62+F63</f>
        <v>0</v>
      </c>
      <c r="G61" s="121" t="e">
        <f t="shared" si="6"/>
        <v>#DIV/0!</v>
      </c>
      <c r="H61" s="175">
        <f>H62+H63</f>
        <v>0</v>
      </c>
      <c r="I61" s="115"/>
    </row>
    <row r="62" spans="1:9" ht="26.25">
      <c r="A62" s="157" t="s">
        <v>357</v>
      </c>
      <c r="B62" s="120"/>
      <c r="C62" s="121" t="e">
        <f t="shared" si="4"/>
        <v>#DIV/0!</v>
      </c>
      <c r="D62" s="120"/>
      <c r="E62" s="121" t="e">
        <f t="shared" si="5"/>
        <v>#DIV/0!</v>
      </c>
      <c r="F62" s="120"/>
      <c r="G62" s="121" t="e">
        <f t="shared" si="6"/>
        <v>#DIV/0!</v>
      </c>
      <c r="H62" s="120"/>
      <c r="I62" s="115"/>
    </row>
    <row r="63" spans="1:9" ht="18">
      <c r="A63" s="157" t="s">
        <v>358</v>
      </c>
      <c r="B63" s="120"/>
      <c r="C63" s="121" t="e">
        <f t="shared" si="4"/>
        <v>#DIV/0!</v>
      </c>
      <c r="D63" s="120"/>
      <c r="E63" s="121" t="e">
        <f t="shared" si="5"/>
        <v>#DIV/0!</v>
      </c>
      <c r="F63" s="122"/>
      <c r="G63" s="121" t="e">
        <f t="shared" si="6"/>
        <v>#DIV/0!</v>
      </c>
      <c r="H63" s="122"/>
      <c r="I63" s="115"/>
    </row>
    <row r="64" spans="1:9" ht="26.25">
      <c r="A64" s="157" t="s">
        <v>359</v>
      </c>
      <c r="B64" s="120"/>
      <c r="C64" s="121" t="e">
        <f t="shared" si="4"/>
        <v>#DIV/0!</v>
      </c>
      <c r="D64" s="120"/>
      <c r="E64" s="121" t="e">
        <f t="shared" si="5"/>
        <v>#DIV/0!</v>
      </c>
      <c r="F64" s="120"/>
      <c r="G64" s="121" t="e">
        <f t="shared" si="6"/>
        <v>#DIV/0!</v>
      </c>
      <c r="H64" s="120"/>
      <c r="I64" s="115"/>
    </row>
    <row r="65" spans="1:10" ht="18">
      <c r="A65" s="201" t="s">
        <v>343</v>
      </c>
      <c r="B65" s="204">
        <f>B49+B50+B54+B64</f>
        <v>0</v>
      </c>
      <c r="C65" s="203" t="e">
        <f t="shared" si="4"/>
        <v>#DIV/0!</v>
      </c>
      <c r="D65" s="204">
        <f>D49+D50+D54+D64</f>
        <v>0</v>
      </c>
      <c r="E65" s="203" t="e">
        <f t="shared" si="5"/>
        <v>#DIV/0!</v>
      </c>
      <c r="F65" s="204">
        <f>F49+F50+F54+F64</f>
        <v>0</v>
      </c>
      <c r="G65" s="203" t="e">
        <f t="shared" si="6"/>
        <v>#DIV/0!</v>
      </c>
      <c r="H65" s="204">
        <f>H49+H50+H54+H64</f>
        <v>0</v>
      </c>
      <c r="I65" s="156"/>
    </row>
    <row r="66" spans="1:10" ht="18">
      <c r="A66" s="176"/>
      <c r="B66" s="176"/>
      <c r="C66" s="176"/>
      <c r="D66" s="176"/>
      <c r="E66" s="176"/>
      <c r="F66" s="176"/>
      <c r="G66" s="176"/>
      <c r="H66" s="176"/>
      <c r="I66" s="115"/>
      <c r="J66" s="132"/>
    </row>
    <row r="67" spans="1:10" ht="18">
      <c r="A67" s="739" t="s">
        <v>360</v>
      </c>
      <c r="B67" s="739"/>
      <c r="C67" s="739"/>
      <c r="D67" s="739"/>
      <c r="E67" s="739"/>
      <c r="F67" s="739"/>
      <c r="G67" s="739"/>
      <c r="H67" s="739"/>
      <c r="I67" s="115"/>
    </row>
    <row r="68" spans="1:10" ht="18">
      <c r="A68" s="739"/>
      <c r="B68" s="739"/>
      <c r="C68" s="739"/>
      <c r="D68" s="739"/>
      <c r="E68" s="739"/>
      <c r="F68" s="739"/>
      <c r="G68" s="739"/>
      <c r="H68" s="739"/>
      <c r="I68" s="115"/>
    </row>
    <row r="69" spans="1:10" ht="18.75" thickBot="1">
      <c r="A69" s="177" t="s">
        <v>361</v>
      </c>
      <c r="B69" s="178" t="e">
        <f>B57/B5*365</f>
        <v>#DIV/0!</v>
      </c>
      <c r="C69" s="177"/>
      <c r="D69" s="178" t="e">
        <f>D57/D5*365</f>
        <v>#DIV/0!</v>
      </c>
      <c r="E69" s="177"/>
      <c r="F69" s="178" t="e">
        <f>F57/F5*365</f>
        <v>#DIV/0!</v>
      </c>
      <c r="G69" s="177"/>
      <c r="H69" s="178" t="e">
        <f>H57/H5*365</f>
        <v>#DIV/0!</v>
      </c>
      <c r="I69" s="179"/>
    </row>
    <row r="70" spans="1:10" ht="18">
      <c r="A70" s="177" t="s">
        <v>362</v>
      </c>
      <c r="B70" s="178" t="e">
        <f>B56/(B10+B11+B12)*365</f>
        <v>#DIV/0!</v>
      </c>
      <c r="C70" s="177"/>
      <c r="D70" s="178" t="e">
        <f>D56/(D10+D11+D12)*365</f>
        <v>#DIV/0!</v>
      </c>
      <c r="E70" s="177"/>
      <c r="F70" s="178" t="e">
        <f>F56/(F10+F11+F12)*365</f>
        <v>#DIV/0!</v>
      </c>
      <c r="G70" s="177"/>
      <c r="H70" s="178" t="e">
        <f>H56/(H10+H11+H12)*365</f>
        <v>#DIV/0!</v>
      </c>
      <c r="I70" s="115"/>
    </row>
    <row r="71" spans="1:10" ht="18">
      <c r="A71" s="177" t="s">
        <v>363</v>
      </c>
      <c r="B71" s="178" t="e">
        <f>B56/(B11+B10+B12)</f>
        <v>#DIV/0!</v>
      </c>
      <c r="C71" s="177"/>
      <c r="D71" s="178" t="e">
        <f>D56/(D11+D10+D12)</f>
        <v>#DIV/0!</v>
      </c>
      <c r="E71" s="177"/>
      <c r="F71" s="178" t="e">
        <f>F56/(F11+F10+F12)</f>
        <v>#DIV/0!</v>
      </c>
      <c r="G71" s="177"/>
      <c r="H71" s="178" t="e">
        <f>H56/(H11+H10+H12)</f>
        <v>#DIV/0!</v>
      </c>
      <c r="I71" s="115"/>
    </row>
    <row r="72" spans="1:10" ht="18.75" thickBot="1">
      <c r="A72" s="177" t="s">
        <v>364</v>
      </c>
      <c r="B72" s="178" t="e">
        <f>B54/(B44+B40)</f>
        <v>#DIV/0!</v>
      </c>
      <c r="C72" s="177"/>
      <c r="D72" s="178" t="e">
        <f>D54/(D44+D40)</f>
        <v>#DIV/0!</v>
      </c>
      <c r="E72" s="177"/>
      <c r="F72" s="178" t="e">
        <f>F54/(F44+F40)</f>
        <v>#DIV/0!</v>
      </c>
      <c r="G72" s="177"/>
      <c r="H72" s="178" t="e">
        <f>H54/(H44+H40)</f>
        <v>#DIV/0!</v>
      </c>
      <c r="I72" s="115"/>
    </row>
    <row r="73" spans="1:10" ht="18.75" thickBot="1">
      <c r="A73" s="177" t="s">
        <v>365</v>
      </c>
      <c r="B73" s="178" t="e">
        <f>(B54-B56)/(B44+B40)</f>
        <v>#DIV/0!</v>
      </c>
      <c r="C73" s="177"/>
      <c r="D73" s="178" t="e">
        <f>(D54-D56)/(D44+D40)</f>
        <v>#DIV/0!</v>
      </c>
      <c r="E73" s="177"/>
      <c r="F73" s="178" t="e">
        <f>(F54-F56)/(F44+F40)</f>
        <v>#DIV/0!</v>
      </c>
      <c r="G73" s="177"/>
      <c r="H73" s="178" t="e">
        <f>(H54-H56)/(H44+H40)</f>
        <v>#DIV/0!</v>
      </c>
      <c r="I73" s="180"/>
    </row>
    <row r="74" spans="1:10" ht="18.75" thickBot="1">
      <c r="A74" s="177" t="s">
        <v>366</v>
      </c>
      <c r="B74" s="178" t="e">
        <f>(B39+B40+B42)/B36</f>
        <v>#DIV/0!</v>
      </c>
      <c r="C74" s="177"/>
      <c r="D74" s="178" t="e">
        <f>(D39+D40+D42)/D36</f>
        <v>#DIV/0!</v>
      </c>
      <c r="E74" s="177"/>
      <c r="F74" s="178" t="e">
        <f>(F39+F40+F42)/F36</f>
        <v>#DIV/0!</v>
      </c>
      <c r="G74" s="177"/>
      <c r="H74" s="178" t="e">
        <f>(H39+H40+H42)/H36</f>
        <v>#DIV/0!</v>
      </c>
      <c r="I74" s="180"/>
    </row>
    <row r="75" spans="1:10" ht="18">
      <c r="A75" s="177" t="s">
        <v>367</v>
      </c>
      <c r="B75" s="178" t="e">
        <f>B16/(B18+B19+B20+B21)</f>
        <v>#DIV/0!</v>
      </c>
      <c r="C75" s="177"/>
      <c r="D75" s="178" t="e">
        <f>D16/(D18+D19+D20+D21)</f>
        <v>#DIV/0!</v>
      </c>
      <c r="E75" s="177"/>
      <c r="F75" s="178" t="e">
        <f>F16/(F18+F19+F20+F21)</f>
        <v>#DIV/0!</v>
      </c>
      <c r="G75" s="177"/>
      <c r="H75" s="178" t="e">
        <f>H16/(H18+H19+H20+H21)</f>
        <v>#DIV/0!</v>
      </c>
      <c r="I75" s="115"/>
    </row>
    <row r="76" spans="1:10" ht="18">
      <c r="A76" s="177" t="s">
        <v>368</v>
      </c>
      <c r="B76" s="178" t="e">
        <f>$B$16/($B$18+$B$19+$B$20+$B$21+($B$39+$B$42)/5)</f>
        <v>#DIV/0!</v>
      </c>
      <c r="C76" s="177"/>
      <c r="D76" s="178" t="e">
        <f>$D$16/($D$18+$D$19+$D$20+$D$21+($D$39+$D$42)/5)</f>
        <v>#DIV/0!</v>
      </c>
      <c r="E76" s="177"/>
      <c r="F76" s="178" t="e">
        <f>$F$16/($F$18+$F$19+$F$20+$F$21+($F$39+$F$42)/5)</f>
        <v>#DIV/0!</v>
      </c>
      <c r="G76" s="177"/>
      <c r="H76" s="178" t="e">
        <f>$H$16/($H$18+$H$19+$H$20+$H$21+($H$39+$H$42)/5)</f>
        <v>#DIV/0!</v>
      </c>
      <c r="I76" s="115"/>
    </row>
    <row r="77" spans="1:10" ht="18">
      <c r="A77" s="177" t="s">
        <v>369</v>
      </c>
      <c r="B77" s="178">
        <f>$B$16/($B$18+$B$19+$B$20+$B$21+($B$39+$B$42)/5+('Normal &amp; CGTMSE Eligibility'!F43))</f>
        <v>0</v>
      </c>
      <c r="C77" s="177"/>
      <c r="D77" s="178">
        <f>$D$16/($D$18+$D$19+$D$20+$D$21+($D$39+$D$42)/5+('Normal &amp; CGTMSE Eligibility'!F43))</f>
        <v>0</v>
      </c>
      <c r="E77" s="177"/>
      <c r="F77" s="178">
        <f>$F$16/($F$18+$F$19+$F$20+$F$21+($F$39+$F$42)/5+('Normal &amp; CGTMSE Eligibility'!F43))</f>
        <v>0</v>
      </c>
      <c r="G77" s="177"/>
      <c r="H77" s="178">
        <f>$H$16/($H$18+$H$19+$H$20+$H$21+($H$39+$H$42)/5+('Normal &amp; CGTMSE Eligibility'!F43))</f>
        <v>0</v>
      </c>
      <c r="I77" s="115"/>
    </row>
    <row r="78" spans="1:10" ht="18">
      <c r="A78" s="177" t="s">
        <v>370</v>
      </c>
      <c r="B78" s="178" t="e">
        <f>(B13-B7)/B5*100</f>
        <v>#DIV/0!</v>
      </c>
      <c r="C78" s="177"/>
      <c r="D78" s="178" t="e">
        <f>(D13-D7)/D5*100</f>
        <v>#DIV/0!</v>
      </c>
      <c r="E78" s="177"/>
      <c r="F78" s="178" t="e">
        <f>(F13-F7)/F5*100</f>
        <v>#DIV/0!</v>
      </c>
      <c r="G78" s="177"/>
      <c r="H78" s="178" t="e">
        <f>(H13-H7)/H5*100</f>
        <v>#DIV/0!</v>
      </c>
      <c r="I78" s="115"/>
    </row>
    <row r="79" spans="1:10" ht="18">
      <c r="A79" s="177" t="s">
        <v>371</v>
      </c>
      <c r="B79" s="178" t="e">
        <f>(B25-B7)/B5*100</f>
        <v>#DIV/0!</v>
      </c>
      <c r="C79" s="177"/>
      <c r="D79" s="178" t="e">
        <f>(D25-D7)/D5*100</f>
        <v>#DIV/0!</v>
      </c>
      <c r="E79" s="177"/>
      <c r="F79" s="178" t="e">
        <f>(F25-F7)/F5*100</f>
        <v>#DIV/0!</v>
      </c>
      <c r="G79" s="177"/>
      <c r="H79" s="178" t="e">
        <f>(H25-H7)/H5*100</f>
        <v>#DIV/0!</v>
      </c>
      <c r="I79" s="115"/>
    </row>
    <row r="80" spans="1:10" ht="18">
      <c r="A80" s="177" t="s">
        <v>372</v>
      </c>
      <c r="B80" s="178" t="e">
        <f>(B26-B7)/B5*100</f>
        <v>#DIV/0!</v>
      </c>
      <c r="C80" s="177"/>
      <c r="D80" s="178" t="e">
        <f>(D26-D7)/D5*100</f>
        <v>#DIV/0!</v>
      </c>
      <c r="E80" s="177"/>
      <c r="F80" s="178" t="e">
        <f>(F26-F7)/F5*100</f>
        <v>#DIV/0!</v>
      </c>
      <c r="G80" s="177"/>
      <c r="H80" s="178" t="e">
        <f>(H26-H7)/H5*100</f>
        <v>#DIV/0!</v>
      </c>
      <c r="I80" s="115"/>
    </row>
    <row r="81" spans="1:10" ht="18">
      <c r="A81" s="177" t="s">
        <v>373</v>
      </c>
      <c r="B81" s="181" t="e">
        <f>(B5-D5)/D5*100</f>
        <v>#DIV/0!</v>
      </c>
      <c r="C81" s="182"/>
      <c r="D81" s="181" t="e">
        <f>(D5-F5)/F5*100</f>
        <v>#DIV/0!</v>
      </c>
      <c r="E81" s="182"/>
      <c r="F81" s="181" t="e">
        <f>#N/A</f>
        <v>#N/A</v>
      </c>
      <c r="G81" s="182"/>
      <c r="H81" s="181" t="e">
        <f>#N/A</f>
        <v>#N/A</v>
      </c>
      <c r="I81" s="115"/>
      <c r="J81" s="132"/>
    </row>
    <row r="82" spans="1:10" ht="18">
      <c r="A82" s="177" t="s">
        <v>374</v>
      </c>
      <c r="B82" s="181" t="e">
        <f>(B25-D25)/D25*100</f>
        <v>#DIV/0!</v>
      </c>
      <c r="C82" s="182"/>
      <c r="D82" s="181" t="e">
        <f>(D25-F25)/F25*100</f>
        <v>#DIV/0!</v>
      </c>
      <c r="E82" s="182"/>
      <c r="F82" s="181" t="e">
        <f>#N/A</f>
        <v>#N/A</v>
      </c>
      <c r="G82" s="182"/>
      <c r="H82" s="181" t="e">
        <f>#N/A</f>
        <v>#N/A</v>
      </c>
      <c r="I82" s="115"/>
    </row>
    <row r="83" spans="1:10" ht="18">
      <c r="A83" s="177"/>
      <c r="B83" s="178"/>
      <c r="C83" s="177"/>
      <c r="D83" s="178"/>
      <c r="E83" s="177"/>
      <c r="F83" s="178"/>
      <c r="G83" s="177"/>
      <c r="H83" s="178"/>
      <c r="I83" s="115"/>
    </row>
    <row r="84" spans="1:10" ht="18">
      <c r="A84" s="183" t="s">
        <v>375</v>
      </c>
      <c r="B84" s="178"/>
      <c r="C84" s="177"/>
      <c r="D84" s="178"/>
      <c r="E84" s="177"/>
      <c r="F84" s="178"/>
      <c r="G84" s="177"/>
      <c r="H84" s="178"/>
      <c r="I84" s="115"/>
    </row>
    <row r="85" spans="1:10" ht="18">
      <c r="A85" s="183"/>
      <c r="B85" s="178"/>
      <c r="C85" s="177"/>
      <c r="D85" s="178"/>
      <c r="E85" s="177"/>
      <c r="F85" s="178"/>
      <c r="G85" s="177"/>
      <c r="H85" s="178"/>
      <c r="I85" s="115"/>
    </row>
    <row r="86" spans="1:10" ht="18">
      <c r="A86" s="177" t="s">
        <v>376</v>
      </c>
      <c r="B86" s="178">
        <f>B25</f>
        <v>0</v>
      </c>
      <c r="C86" s="177"/>
      <c r="D86" s="178">
        <f>D25</f>
        <v>0</v>
      </c>
      <c r="E86" s="177"/>
      <c r="F86" s="178">
        <f>F25</f>
        <v>0</v>
      </c>
      <c r="G86" s="177"/>
      <c r="H86" s="178">
        <f>H25</f>
        <v>0</v>
      </c>
      <c r="I86" s="115"/>
    </row>
    <row r="87" spans="1:10" ht="18">
      <c r="A87" s="177" t="s">
        <v>377</v>
      </c>
      <c r="B87" s="178"/>
      <c r="C87" s="177"/>
      <c r="D87" s="178"/>
      <c r="E87" s="177"/>
      <c r="F87" s="178"/>
      <c r="G87" s="177"/>
      <c r="H87" s="178"/>
      <c r="I87" s="115"/>
    </row>
    <row r="88" spans="1:10" ht="18">
      <c r="A88" s="177" t="s">
        <v>378</v>
      </c>
      <c r="B88" s="178">
        <f>B17</f>
        <v>0</v>
      </c>
      <c r="C88" s="177"/>
      <c r="D88" s="178">
        <f>D17</f>
        <v>0</v>
      </c>
      <c r="E88" s="177"/>
      <c r="F88" s="178">
        <f>F17</f>
        <v>0</v>
      </c>
      <c r="G88" s="177"/>
      <c r="H88" s="178">
        <f>H17</f>
        <v>0</v>
      </c>
      <c r="I88" s="115"/>
    </row>
    <row r="89" spans="1:10" ht="18">
      <c r="A89" s="177" t="s">
        <v>379</v>
      </c>
      <c r="B89" s="178">
        <f>B22</f>
        <v>0</v>
      </c>
      <c r="C89" s="177"/>
      <c r="D89" s="178">
        <f>D22</f>
        <v>0</v>
      </c>
      <c r="E89" s="177"/>
      <c r="F89" s="178">
        <f>F22</f>
        <v>0</v>
      </c>
      <c r="G89" s="177"/>
      <c r="H89" s="178">
        <f>H22</f>
        <v>0</v>
      </c>
      <c r="I89" s="115"/>
    </row>
    <row r="90" spans="1:10" ht="18">
      <c r="A90" s="177" t="s">
        <v>380</v>
      </c>
      <c r="B90" s="178">
        <f>B27</f>
        <v>0</v>
      </c>
      <c r="C90" s="177"/>
      <c r="D90" s="178">
        <f>D27</f>
        <v>0</v>
      </c>
      <c r="E90" s="177"/>
      <c r="F90" s="178">
        <f>F27</f>
        <v>0</v>
      </c>
      <c r="G90" s="177"/>
      <c r="H90" s="178">
        <f>H27</f>
        <v>0</v>
      </c>
      <c r="I90" s="115"/>
    </row>
    <row r="91" spans="1:10" ht="18">
      <c r="A91" s="177" t="s">
        <v>381</v>
      </c>
      <c r="B91" s="178">
        <f>B28</f>
        <v>0</v>
      </c>
      <c r="C91" s="177"/>
      <c r="D91" s="178">
        <f>D28</f>
        <v>0</v>
      </c>
      <c r="E91" s="177"/>
      <c r="F91" s="178">
        <f>F28</f>
        <v>0</v>
      </c>
      <c r="G91" s="177"/>
      <c r="H91" s="178">
        <f>H28</f>
        <v>0</v>
      </c>
      <c r="I91" s="115"/>
    </row>
    <row r="92" spans="1:10" ht="18">
      <c r="A92" s="177" t="s">
        <v>382</v>
      </c>
      <c r="B92" s="178">
        <f>B24</f>
        <v>0</v>
      </c>
      <c r="C92" s="177"/>
      <c r="D92" s="178">
        <f>D24</f>
        <v>0</v>
      </c>
      <c r="E92" s="177"/>
      <c r="F92" s="178">
        <f>F24</f>
        <v>0</v>
      </c>
      <c r="G92" s="177"/>
      <c r="H92" s="178">
        <f>H24</f>
        <v>0</v>
      </c>
      <c r="I92" s="115"/>
    </row>
    <row r="93" spans="1:10" ht="18">
      <c r="A93" s="177" t="s">
        <v>383</v>
      </c>
      <c r="B93" s="178">
        <f>B18+B19+B20+B21</f>
        <v>0</v>
      </c>
      <c r="C93" s="177"/>
      <c r="D93" s="178">
        <f>D18+D19+D20+D21</f>
        <v>0</v>
      </c>
      <c r="E93" s="177"/>
      <c r="F93" s="178">
        <f>F18+F19+F20+F21</f>
        <v>0</v>
      </c>
      <c r="G93" s="177"/>
      <c r="H93" s="178">
        <f>H18+H19+H20+H21</f>
        <v>0</v>
      </c>
      <c r="I93" s="115"/>
    </row>
    <row r="94" spans="1:10" ht="26.25">
      <c r="A94" s="184" t="s">
        <v>384</v>
      </c>
      <c r="B94" s="185">
        <f>-B7</f>
        <v>0</v>
      </c>
      <c r="C94" s="183"/>
      <c r="D94" s="185">
        <f>-D7</f>
        <v>0</v>
      </c>
      <c r="E94" s="183"/>
      <c r="F94" s="185">
        <f>-F7</f>
        <v>0</v>
      </c>
      <c r="G94" s="183"/>
      <c r="H94" s="185">
        <f>-H7</f>
        <v>0</v>
      </c>
      <c r="I94" s="156"/>
    </row>
    <row r="95" spans="1:10" ht="18">
      <c r="A95" s="184"/>
      <c r="B95" s="185"/>
      <c r="C95" s="183"/>
      <c r="D95" s="185"/>
      <c r="E95" s="183"/>
      <c r="F95" s="185"/>
      <c r="G95" s="183"/>
      <c r="H95" s="185"/>
      <c r="I95" s="156"/>
    </row>
    <row r="96" spans="1:10" ht="18">
      <c r="A96" s="177" t="s">
        <v>385</v>
      </c>
      <c r="B96" s="178">
        <f>SUM(B86:B94)</f>
        <v>0</v>
      </c>
      <c r="C96" s="177"/>
      <c r="D96" s="178">
        <f>SUM(D86:D94)</f>
        <v>0</v>
      </c>
      <c r="E96" s="177"/>
      <c r="F96" s="178">
        <f>SUM(F86:F94)</f>
        <v>0</v>
      </c>
      <c r="G96" s="177"/>
      <c r="H96" s="178">
        <f>SUM(H86:H94)</f>
        <v>0</v>
      </c>
      <c r="I96" s="115"/>
    </row>
    <row r="97" spans="1:9" ht="18">
      <c r="A97" s="177" t="s">
        <v>386</v>
      </c>
      <c r="B97" s="178">
        <f>D57-B57</f>
        <v>0</v>
      </c>
      <c r="C97" s="177"/>
      <c r="D97" s="178">
        <f>F57-D57</f>
        <v>0</v>
      </c>
      <c r="E97" s="177"/>
      <c r="F97" s="178">
        <f>J57-F57</f>
        <v>0</v>
      </c>
      <c r="G97" s="177"/>
      <c r="H97" s="178">
        <f>L57-H57</f>
        <v>0</v>
      </c>
      <c r="I97" s="115"/>
    </row>
    <row r="98" spans="1:9" ht="18">
      <c r="A98" s="177" t="s">
        <v>387</v>
      </c>
      <c r="B98" s="178">
        <f>D56-B56</f>
        <v>0</v>
      </c>
      <c r="C98" s="177"/>
      <c r="D98" s="178">
        <f>F56-D56</f>
        <v>0</v>
      </c>
      <c r="E98" s="177"/>
      <c r="F98" s="178">
        <f>J56-F56</f>
        <v>0</v>
      </c>
      <c r="G98" s="177"/>
      <c r="H98" s="178">
        <f>L56-H56</f>
        <v>0</v>
      </c>
      <c r="I98" s="115"/>
    </row>
    <row r="99" spans="1:9" ht="18">
      <c r="A99" s="177" t="s">
        <v>388</v>
      </c>
      <c r="B99" s="178">
        <f>D61-B61</f>
        <v>0</v>
      </c>
      <c r="C99" s="177"/>
      <c r="D99" s="178">
        <f>F61-D61</f>
        <v>0</v>
      </c>
      <c r="E99" s="177"/>
      <c r="F99" s="178">
        <f>J61-F61</f>
        <v>0</v>
      </c>
      <c r="G99" s="177"/>
      <c r="H99" s="178">
        <f>L61-H61</f>
        <v>0</v>
      </c>
      <c r="I99" s="115"/>
    </row>
    <row r="100" spans="1:9" ht="18">
      <c r="A100" s="177" t="s">
        <v>389</v>
      </c>
      <c r="B100" s="178">
        <f>B44-D44</f>
        <v>0</v>
      </c>
      <c r="C100" s="177"/>
      <c r="D100" s="178">
        <f>D44-F44</f>
        <v>0</v>
      </c>
      <c r="E100" s="177"/>
      <c r="F100" s="178">
        <f>F44-J44</f>
        <v>0</v>
      </c>
      <c r="G100" s="177"/>
      <c r="H100" s="178">
        <f>H44-L44</f>
        <v>0</v>
      </c>
      <c r="I100" s="115"/>
    </row>
    <row r="101" spans="1:9" ht="18">
      <c r="A101" s="177" t="s">
        <v>390</v>
      </c>
      <c r="B101" s="178">
        <f>SUM(B97:B100)</f>
        <v>0</v>
      </c>
      <c r="C101" s="177"/>
      <c r="D101" s="178">
        <f>SUM(D97:D100)</f>
        <v>0</v>
      </c>
      <c r="E101" s="177"/>
      <c r="F101" s="178">
        <f>SUM(F97:F100)</f>
        <v>0</v>
      </c>
      <c r="G101" s="177"/>
      <c r="H101" s="178">
        <f>SUM(H97:H100)</f>
        <v>0</v>
      </c>
      <c r="I101" s="115"/>
    </row>
    <row r="102" spans="1:9" ht="18">
      <c r="A102" s="183" t="s">
        <v>391</v>
      </c>
      <c r="B102" s="185">
        <f>B96+B101</f>
        <v>0</v>
      </c>
      <c r="C102" s="183"/>
      <c r="D102" s="185">
        <f>D96+D101</f>
        <v>0</v>
      </c>
      <c r="E102" s="183"/>
      <c r="F102" s="185">
        <f>F96+F101</f>
        <v>0</v>
      </c>
      <c r="G102" s="183"/>
      <c r="H102" s="185">
        <f>H96+H101</f>
        <v>0</v>
      </c>
      <c r="I102" s="156"/>
    </row>
    <row r="103" spans="1:9" ht="18">
      <c r="A103" s="183"/>
      <c r="B103" s="185"/>
      <c r="C103" s="183"/>
      <c r="D103" s="185"/>
      <c r="E103" s="183"/>
      <c r="F103" s="185"/>
      <c r="G103" s="183"/>
      <c r="H103" s="185"/>
      <c r="I103" s="156"/>
    </row>
    <row r="104" spans="1:9" ht="18">
      <c r="A104" s="177" t="s">
        <v>392</v>
      </c>
      <c r="B104" s="178">
        <f>B24</f>
        <v>0</v>
      </c>
      <c r="C104" s="177"/>
      <c r="D104" s="178">
        <f>D24</f>
        <v>0</v>
      </c>
      <c r="E104" s="177"/>
      <c r="F104" s="178">
        <f>F24</f>
        <v>0</v>
      </c>
      <c r="G104" s="177"/>
      <c r="H104" s="178">
        <f>H24</f>
        <v>0</v>
      </c>
      <c r="I104" s="115"/>
    </row>
    <row r="105" spans="1:9" ht="18">
      <c r="A105" s="177"/>
      <c r="B105" s="178"/>
      <c r="C105" s="177"/>
      <c r="D105" s="178"/>
      <c r="E105" s="177"/>
      <c r="F105" s="178"/>
      <c r="G105" s="177"/>
      <c r="H105" s="178"/>
      <c r="I105" s="115"/>
    </row>
    <row r="106" spans="1:9" ht="18">
      <c r="A106" s="183" t="s">
        <v>393</v>
      </c>
      <c r="B106" s="178">
        <f>B102-B104</f>
        <v>0</v>
      </c>
      <c r="C106" s="177"/>
      <c r="D106" s="178">
        <f>D102-D104</f>
        <v>0</v>
      </c>
      <c r="E106" s="177"/>
      <c r="F106" s="178">
        <f>F102-F104</f>
        <v>0</v>
      </c>
      <c r="G106" s="177"/>
      <c r="H106" s="178">
        <f>H102-H104</f>
        <v>0</v>
      </c>
      <c r="I106" s="115"/>
    </row>
    <row r="107" spans="1:9" ht="18"/>
  </sheetData>
  <mergeCells count="9">
    <mergeCell ref="A67:H68"/>
    <mergeCell ref="A1:H2"/>
    <mergeCell ref="I1:I2"/>
    <mergeCell ref="A3:A4"/>
    <mergeCell ref="A32:A33"/>
    <mergeCell ref="B32:B33"/>
    <mergeCell ref="D32:D33"/>
    <mergeCell ref="F32:F33"/>
    <mergeCell ref="H32:H33"/>
  </mergeCells>
  <conditionalFormatting sqref="B65 B48">
    <cfRule type="expression" dxfId="197" priority="4">
      <formula>$B$48&lt;&gt;$B$65</formula>
    </cfRule>
  </conditionalFormatting>
  <conditionalFormatting sqref="D65 D48">
    <cfRule type="expression" dxfId="196" priority="3">
      <formula>$D$48&lt;&gt;$D$65</formula>
    </cfRule>
  </conditionalFormatting>
  <conditionalFormatting sqref="F48 F65">
    <cfRule type="expression" dxfId="195" priority="2">
      <formula>$F$65&lt;&gt;$F$48</formula>
    </cfRule>
  </conditionalFormatting>
  <conditionalFormatting sqref="H48 H65">
    <cfRule type="expression" dxfId="194" priority="1">
      <formula>$H$48&lt;&gt;$H$65</formula>
    </cfRule>
  </conditionalFormatting>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9"/>
  <dimension ref="A1:L107"/>
  <sheetViews>
    <sheetView view="pageBreakPreview" topLeftCell="A67" zoomScale="85" zoomScaleSheetLayoutView="85" workbookViewId="0">
      <selection activeCell="B78" sqref="B78:H80"/>
    </sheetView>
  </sheetViews>
  <sheetFormatPr defaultColWidth="13.5703125" defaultRowHeight="32.1" customHeight="1"/>
  <cols>
    <col min="1" max="1" width="37.28515625" style="115" customWidth="1"/>
    <col min="2" max="2" width="10.42578125" style="115" customWidth="1"/>
    <col min="3" max="3" width="12.7109375" style="115" customWidth="1"/>
    <col min="4" max="4" width="10.140625" style="132" customWidth="1"/>
    <col min="5" max="5" width="12.28515625" style="115" customWidth="1"/>
    <col min="6" max="6" width="15.7109375" style="132" customWidth="1"/>
    <col min="7" max="7" width="12.28515625" style="115" customWidth="1"/>
    <col min="8" max="8" width="15.7109375" style="132" customWidth="1"/>
    <col min="9" max="9" width="17.42578125" style="132" bestFit="1" customWidth="1"/>
    <col min="10" max="10" width="22" style="115" customWidth="1"/>
    <col min="11" max="11" width="12" style="115" customWidth="1"/>
    <col min="12" max="16384" width="13.5703125" style="115"/>
  </cols>
  <sheetData>
    <row r="1" spans="1:10" ht="18">
      <c r="A1" s="740"/>
      <c r="B1" s="740"/>
      <c r="C1" s="740"/>
      <c r="D1" s="740"/>
      <c r="E1" s="740"/>
      <c r="F1" s="740"/>
      <c r="G1" s="740"/>
      <c r="H1" s="740"/>
      <c r="I1" s="741"/>
    </row>
    <row r="2" spans="1:10" ht="7.5" customHeight="1">
      <c r="A2" s="740"/>
      <c r="B2" s="740"/>
      <c r="C2" s="740"/>
      <c r="D2" s="740"/>
      <c r="E2" s="740"/>
      <c r="F2" s="740"/>
      <c r="G2" s="740"/>
      <c r="H2" s="740"/>
      <c r="I2" s="741"/>
    </row>
    <row r="3" spans="1:10" ht="18">
      <c r="A3" s="742" t="s">
        <v>301</v>
      </c>
      <c r="B3" s="116" t="s">
        <v>558</v>
      </c>
      <c r="C3" s="117" t="s">
        <v>303</v>
      </c>
      <c r="D3" s="116" t="s">
        <v>559</v>
      </c>
      <c r="E3" s="117" t="s">
        <v>303</v>
      </c>
      <c r="F3" s="116" t="s">
        <v>560</v>
      </c>
      <c r="G3" s="117" t="s">
        <v>303</v>
      </c>
      <c r="H3" s="116" t="s">
        <v>561</v>
      </c>
      <c r="I3" s="118"/>
    </row>
    <row r="4" spans="1:10" ht="18">
      <c r="A4" s="742"/>
      <c r="B4" s="117" t="s">
        <v>307</v>
      </c>
      <c r="C4" s="116" t="s">
        <v>562</v>
      </c>
      <c r="D4" s="117" t="s">
        <v>307</v>
      </c>
      <c r="E4" s="116" t="s">
        <v>563</v>
      </c>
      <c r="F4" s="117" t="s">
        <v>307</v>
      </c>
      <c r="G4" s="116" t="s">
        <v>564</v>
      </c>
      <c r="H4" s="117" t="s">
        <v>307</v>
      </c>
      <c r="I4" s="118"/>
    </row>
    <row r="5" spans="1:10" ht="18">
      <c r="A5" s="119" t="s">
        <v>185</v>
      </c>
      <c r="B5" s="120"/>
      <c r="C5" s="121" t="e">
        <f>(B5-D5)/D5*100</f>
        <v>#DIV/0!</v>
      </c>
      <c r="D5" s="120"/>
      <c r="E5" s="121" t="e">
        <f>(D5-F5)/F5*100</f>
        <v>#DIV/0!</v>
      </c>
      <c r="F5" s="122"/>
      <c r="G5" s="121" t="e">
        <f>(F5-H5)/H5*100</f>
        <v>#DIV/0!</v>
      </c>
      <c r="H5" s="122"/>
      <c r="I5" s="123"/>
    </row>
    <row r="6" spans="1:10" ht="25.35" customHeight="1">
      <c r="A6" s="124" t="s">
        <v>311</v>
      </c>
      <c r="B6" s="120"/>
      <c r="C6" s="121" t="e">
        <f>(B6-D6)/D6*100</f>
        <v>#DIV/0!</v>
      </c>
      <c r="D6" s="120"/>
      <c r="E6" s="121" t="e">
        <f>(D6-F6)/F6*100</f>
        <v>#DIV/0!</v>
      </c>
      <c r="F6" s="120"/>
      <c r="G6" s="121" t="e">
        <f>(F6-H6)/H6*100</f>
        <v>#DIV/0!</v>
      </c>
      <c r="H6" s="120"/>
      <c r="I6" s="123"/>
    </row>
    <row r="7" spans="1:10" ht="18">
      <c r="A7" s="124" t="s">
        <v>312</v>
      </c>
      <c r="B7" s="120"/>
      <c r="C7" s="121" t="e">
        <f>(B7-D7)/D7*100</f>
        <v>#DIV/0!</v>
      </c>
      <c r="D7" s="120"/>
      <c r="E7" s="121" t="e">
        <f>(D7-F7)/F7*100</f>
        <v>#DIV/0!</v>
      </c>
      <c r="F7" s="120"/>
      <c r="G7" s="121" t="e">
        <f>(F7-H7)/H7*100</f>
        <v>#DIV/0!</v>
      </c>
      <c r="H7" s="120"/>
      <c r="I7" s="123"/>
    </row>
    <row r="8" spans="1:10" ht="18.75" thickBot="1">
      <c r="A8" s="125" t="s">
        <v>313</v>
      </c>
      <c r="B8" s="126">
        <f>B5+B6+B7</f>
        <v>0</v>
      </c>
      <c r="C8" s="121" t="e">
        <f>(B8-D8)/D8*100</f>
        <v>#DIV/0!</v>
      </c>
      <c r="D8" s="126">
        <f>D5+D6+D7</f>
        <v>0</v>
      </c>
      <c r="E8" s="121" t="e">
        <f>(D8-F8)/F8*100</f>
        <v>#DIV/0!</v>
      </c>
      <c r="F8" s="126">
        <f>F5+F6+F7</f>
        <v>0</v>
      </c>
      <c r="G8" s="121" t="e">
        <f>(F8-H8)/H8*100</f>
        <v>#DIV/0!</v>
      </c>
      <c r="H8" s="126">
        <f>H5+H6+H7</f>
        <v>0</v>
      </c>
      <c r="I8" s="123"/>
    </row>
    <row r="9" spans="1:10" ht="39" thickBot="1">
      <c r="A9" s="125"/>
      <c r="B9" s="126"/>
      <c r="C9" s="127" t="s">
        <v>565</v>
      </c>
      <c r="D9" s="126"/>
      <c r="E9" s="127" t="s">
        <v>566</v>
      </c>
      <c r="F9" s="128"/>
      <c r="G9" s="127" t="s">
        <v>567</v>
      </c>
      <c r="H9" s="128"/>
      <c r="I9" s="129" t="s">
        <v>568</v>
      </c>
    </row>
    <row r="10" spans="1:10" ht="18.75" thickBot="1">
      <c r="A10" s="130" t="s">
        <v>314</v>
      </c>
      <c r="B10" s="120"/>
      <c r="C10" s="121" t="e">
        <f t="shared" ref="C10:C29" si="0">B10/$B$5*100</f>
        <v>#DIV/0!</v>
      </c>
      <c r="D10" s="120"/>
      <c r="E10" s="121" t="e">
        <f t="shared" ref="E10:E29" si="1">D10/$D$5*100</f>
        <v>#DIV/0!</v>
      </c>
      <c r="F10" s="120"/>
      <c r="G10" s="121" t="e">
        <f t="shared" ref="G10:G29" si="2">F10/$F$5*100</f>
        <v>#DIV/0!</v>
      </c>
      <c r="H10" s="120"/>
      <c r="I10" s="131" t="e">
        <f t="shared" ref="I10:I29" si="3">H10/$H$5*100</f>
        <v>#DIV/0!</v>
      </c>
    </row>
    <row r="11" spans="1:10" ht="18.75" thickBot="1">
      <c r="A11" s="130" t="s">
        <v>315</v>
      </c>
      <c r="B11" s="120"/>
      <c r="C11" s="121" t="e">
        <f t="shared" si="0"/>
        <v>#DIV/0!</v>
      </c>
      <c r="D11" s="120"/>
      <c r="E11" s="121" t="e">
        <f t="shared" si="1"/>
        <v>#DIV/0!</v>
      </c>
      <c r="F11" s="122"/>
      <c r="G11" s="121" t="e">
        <f t="shared" si="2"/>
        <v>#DIV/0!</v>
      </c>
      <c r="H11" s="122"/>
      <c r="I11" s="131" t="e">
        <f t="shared" si="3"/>
        <v>#DIV/0!</v>
      </c>
      <c r="J11" s="132"/>
    </row>
    <row r="12" spans="1:10" ht="18.75" thickBot="1">
      <c r="A12" s="130" t="s">
        <v>316</v>
      </c>
      <c r="B12" s="120"/>
      <c r="C12" s="121" t="e">
        <f t="shared" si="0"/>
        <v>#DIV/0!</v>
      </c>
      <c r="D12" s="120"/>
      <c r="E12" s="121" t="e">
        <f t="shared" si="1"/>
        <v>#DIV/0!</v>
      </c>
      <c r="F12" s="122"/>
      <c r="G12" s="121" t="e">
        <f t="shared" si="2"/>
        <v>#DIV/0!</v>
      </c>
      <c r="H12" s="122"/>
      <c r="I12" s="131" t="e">
        <f t="shared" si="3"/>
        <v>#DIV/0!</v>
      </c>
    </row>
    <row r="13" spans="1:10" ht="18.75" thickBot="1">
      <c r="A13" s="133" t="s">
        <v>317</v>
      </c>
      <c r="B13" s="134">
        <f>B8-B10-B11-B12</f>
        <v>0</v>
      </c>
      <c r="C13" s="121" t="e">
        <f t="shared" si="0"/>
        <v>#DIV/0!</v>
      </c>
      <c r="D13" s="134">
        <f>D8-D10-D11-D12</f>
        <v>0</v>
      </c>
      <c r="E13" s="121" t="e">
        <f t="shared" si="1"/>
        <v>#DIV/0!</v>
      </c>
      <c r="F13" s="134">
        <f>F8-F10-F11-F12</f>
        <v>0</v>
      </c>
      <c r="G13" s="121" t="e">
        <f t="shared" si="2"/>
        <v>#DIV/0!</v>
      </c>
      <c r="H13" s="134">
        <f>H8-H10-H11-H12</f>
        <v>0</v>
      </c>
      <c r="I13" s="131" t="e">
        <f t="shared" si="3"/>
        <v>#DIV/0!</v>
      </c>
    </row>
    <row r="14" spans="1:10" ht="18.75" thickBot="1">
      <c r="A14" s="135" t="s">
        <v>318</v>
      </c>
      <c r="B14" s="120"/>
      <c r="C14" s="121" t="e">
        <f t="shared" si="0"/>
        <v>#DIV/0!</v>
      </c>
      <c r="D14" s="120"/>
      <c r="E14" s="121" t="e">
        <f t="shared" si="1"/>
        <v>#DIV/0!</v>
      </c>
      <c r="F14" s="122"/>
      <c r="G14" s="121" t="e">
        <f t="shared" si="2"/>
        <v>#DIV/0!</v>
      </c>
      <c r="H14" s="122"/>
      <c r="I14" s="131" t="e">
        <f t="shared" si="3"/>
        <v>#DIV/0!</v>
      </c>
      <c r="J14" s="132"/>
    </row>
    <row r="15" spans="1:10" ht="18.75" thickBot="1">
      <c r="A15" s="135" t="s">
        <v>319</v>
      </c>
      <c r="B15" s="120"/>
      <c r="C15" s="121" t="e">
        <f t="shared" si="0"/>
        <v>#DIV/0!</v>
      </c>
      <c r="D15" s="120"/>
      <c r="E15" s="121" t="e">
        <f t="shared" si="1"/>
        <v>#DIV/0!</v>
      </c>
      <c r="F15" s="122"/>
      <c r="G15" s="121" t="e">
        <f t="shared" si="2"/>
        <v>#DIV/0!</v>
      </c>
      <c r="H15" s="122"/>
      <c r="I15" s="131" t="e">
        <f t="shared" si="3"/>
        <v>#DIV/0!</v>
      </c>
      <c r="J15" s="132"/>
    </row>
    <row r="16" spans="1:10" ht="18.75" thickBot="1">
      <c r="A16" s="133" t="s">
        <v>320</v>
      </c>
      <c r="B16" s="134">
        <f>B13-B14-B15</f>
        <v>0</v>
      </c>
      <c r="C16" s="121" t="e">
        <f t="shared" si="0"/>
        <v>#DIV/0!</v>
      </c>
      <c r="D16" s="134">
        <f>D13-D14-D15</f>
        <v>0</v>
      </c>
      <c r="E16" s="121" t="e">
        <f t="shared" si="1"/>
        <v>#DIV/0!</v>
      </c>
      <c r="F16" s="134">
        <f>F13-F14-F15</f>
        <v>0</v>
      </c>
      <c r="G16" s="121" t="e">
        <f t="shared" si="2"/>
        <v>#DIV/0!</v>
      </c>
      <c r="H16" s="134">
        <f>H13-H14-H15</f>
        <v>0</v>
      </c>
      <c r="I16" s="131" t="e">
        <f t="shared" si="3"/>
        <v>#DIV/0!</v>
      </c>
    </row>
    <row r="17" spans="1:12" ht="18.75" thickBot="1">
      <c r="A17" s="136" t="s">
        <v>218</v>
      </c>
      <c r="B17" s="120"/>
      <c r="C17" s="121" t="e">
        <f t="shared" si="0"/>
        <v>#DIV/0!</v>
      </c>
      <c r="D17" s="120"/>
      <c r="E17" s="121" t="e">
        <f t="shared" si="1"/>
        <v>#DIV/0!</v>
      </c>
      <c r="F17" s="122"/>
      <c r="G17" s="121" t="e">
        <f t="shared" si="2"/>
        <v>#DIV/0!</v>
      </c>
      <c r="H17" s="122"/>
      <c r="I17" s="131" t="e">
        <f t="shared" si="3"/>
        <v>#DIV/0!</v>
      </c>
      <c r="L17" s="137"/>
    </row>
    <row r="18" spans="1:12" s="137" customFormat="1" ht="18.75" thickBot="1">
      <c r="A18" s="130" t="s">
        <v>321</v>
      </c>
      <c r="B18" s="120"/>
      <c r="C18" s="121" t="e">
        <f t="shared" si="0"/>
        <v>#DIV/0!</v>
      </c>
      <c r="D18" s="120"/>
      <c r="E18" s="121" t="e">
        <f t="shared" si="1"/>
        <v>#DIV/0!</v>
      </c>
      <c r="F18" s="122"/>
      <c r="G18" s="121" t="e">
        <f t="shared" si="2"/>
        <v>#DIV/0!</v>
      </c>
      <c r="H18" s="122"/>
      <c r="I18" s="131" t="e">
        <f t="shared" si="3"/>
        <v>#DIV/0!</v>
      </c>
      <c r="L18" s="115"/>
    </row>
    <row r="19" spans="1:12" s="137" customFormat="1" ht="18.75" thickBot="1">
      <c r="A19" s="130" t="s">
        <v>322</v>
      </c>
      <c r="B19" s="120"/>
      <c r="C19" s="121" t="e">
        <f t="shared" si="0"/>
        <v>#DIV/0!</v>
      </c>
      <c r="D19" s="120"/>
      <c r="E19" s="121" t="e">
        <f t="shared" si="1"/>
        <v>#DIV/0!</v>
      </c>
      <c r="F19" s="122"/>
      <c r="G19" s="121" t="e">
        <f t="shared" si="2"/>
        <v>#DIV/0!</v>
      </c>
      <c r="H19" s="122"/>
      <c r="I19" s="131" t="e">
        <f t="shared" si="3"/>
        <v>#DIV/0!</v>
      </c>
      <c r="L19" s="115"/>
    </row>
    <row r="20" spans="1:12" s="137" customFormat="1" ht="18.75" thickBot="1">
      <c r="A20" s="130" t="s">
        <v>323</v>
      </c>
      <c r="B20" s="120"/>
      <c r="C20" s="121" t="e">
        <f t="shared" si="0"/>
        <v>#DIV/0!</v>
      </c>
      <c r="D20" s="120"/>
      <c r="E20" s="121" t="e">
        <f t="shared" si="1"/>
        <v>#DIV/0!</v>
      </c>
      <c r="F20" s="122"/>
      <c r="G20" s="121" t="e">
        <f t="shared" si="2"/>
        <v>#DIV/0!</v>
      </c>
      <c r="H20" s="122"/>
      <c r="I20" s="131" t="e">
        <f t="shared" si="3"/>
        <v>#DIV/0!</v>
      </c>
      <c r="L20" s="115"/>
    </row>
    <row r="21" spans="1:12" s="137" customFormat="1" ht="18.75" thickBot="1">
      <c r="A21" s="130" t="s">
        <v>324</v>
      </c>
      <c r="B21" s="120"/>
      <c r="C21" s="121" t="e">
        <f t="shared" si="0"/>
        <v>#DIV/0!</v>
      </c>
      <c r="D21" s="120"/>
      <c r="E21" s="121" t="e">
        <f t="shared" si="1"/>
        <v>#DIV/0!</v>
      </c>
      <c r="F21" s="122"/>
      <c r="G21" s="121" t="e">
        <f t="shared" si="2"/>
        <v>#DIV/0!</v>
      </c>
      <c r="H21" s="122"/>
      <c r="I21" s="131" t="e">
        <f t="shared" si="3"/>
        <v>#DIV/0!</v>
      </c>
      <c r="L21" s="115"/>
    </row>
    <row r="22" spans="1:12" ht="18.75" thickBot="1">
      <c r="A22" s="136" t="s">
        <v>325</v>
      </c>
      <c r="B22" s="120"/>
      <c r="C22" s="121" t="e">
        <f t="shared" si="0"/>
        <v>#DIV/0!</v>
      </c>
      <c r="D22" s="120"/>
      <c r="E22" s="121" t="e">
        <f t="shared" si="1"/>
        <v>#DIV/0!</v>
      </c>
      <c r="F22" s="122"/>
      <c r="G22" s="121" t="e">
        <f t="shared" si="2"/>
        <v>#DIV/0!</v>
      </c>
      <c r="H22" s="122"/>
      <c r="I22" s="131" t="e">
        <f t="shared" si="3"/>
        <v>#DIV/0!</v>
      </c>
    </row>
    <row r="23" spans="1:12" ht="18.75" thickBot="1">
      <c r="A23" s="138" t="s">
        <v>326</v>
      </c>
      <c r="B23" s="139">
        <f>B16-B17-B18-B22-B21-B19-B20</f>
        <v>0</v>
      </c>
      <c r="C23" s="121" t="e">
        <f t="shared" si="0"/>
        <v>#DIV/0!</v>
      </c>
      <c r="D23" s="139">
        <f>D16-D17-D18-D22-D21-D19-D20</f>
        <v>0</v>
      </c>
      <c r="E23" s="121" t="e">
        <f t="shared" si="1"/>
        <v>#DIV/0!</v>
      </c>
      <c r="F23" s="139">
        <f>F16-F17-F18-F22-F21-F19-F20</f>
        <v>0</v>
      </c>
      <c r="G23" s="121" t="e">
        <f t="shared" si="2"/>
        <v>#DIV/0!</v>
      </c>
      <c r="H23" s="139">
        <f>H16-H17-H18-H22-H21-H19-H20</f>
        <v>0</v>
      </c>
      <c r="I23" s="131" t="e">
        <f t="shared" si="3"/>
        <v>#DIV/0!</v>
      </c>
    </row>
    <row r="24" spans="1:12" ht="18.75" thickBot="1">
      <c r="A24" s="124" t="s">
        <v>327</v>
      </c>
      <c r="B24" s="120"/>
      <c r="C24" s="121" t="e">
        <f t="shared" si="0"/>
        <v>#DIV/0!</v>
      </c>
      <c r="D24" s="120"/>
      <c r="E24" s="121" t="e">
        <f t="shared" si="1"/>
        <v>#DIV/0!</v>
      </c>
      <c r="F24" s="120"/>
      <c r="G24" s="121" t="e">
        <f t="shared" si="2"/>
        <v>#DIV/0!</v>
      </c>
      <c r="H24" s="120"/>
      <c r="I24" s="131" t="e">
        <f t="shared" si="3"/>
        <v>#DIV/0!</v>
      </c>
      <c r="K24" s="140"/>
    </row>
    <row r="25" spans="1:12" ht="18.75" thickBot="1">
      <c r="A25" s="141" t="s">
        <v>186</v>
      </c>
      <c r="B25" s="126">
        <f>B23-B24</f>
        <v>0</v>
      </c>
      <c r="C25" s="142" t="e">
        <f t="shared" si="0"/>
        <v>#DIV/0!</v>
      </c>
      <c r="D25" s="126">
        <f>D23-D24</f>
        <v>0</v>
      </c>
      <c r="E25" s="142" t="e">
        <f t="shared" si="1"/>
        <v>#DIV/0!</v>
      </c>
      <c r="F25" s="126">
        <f>F23-F24</f>
        <v>0</v>
      </c>
      <c r="G25" s="121" t="e">
        <f t="shared" si="2"/>
        <v>#DIV/0!</v>
      </c>
      <c r="H25" s="126">
        <f>H23-H24</f>
        <v>0</v>
      </c>
      <c r="I25" s="131" t="e">
        <f t="shared" si="3"/>
        <v>#DIV/0!</v>
      </c>
      <c r="J25" s="143"/>
    </row>
    <row r="26" spans="1:12" ht="18.75" thickBot="1">
      <c r="A26" s="138" t="s">
        <v>328</v>
      </c>
      <c r="B26" s="139">
        <f>B25+B17+B22</f>
        <v>0</v>
      </c>
      <c r="C26" s="121" t="e">
        <f t="shared" si="0"/>
        <v>#DIV/0!</v>
      </c>
      <c r="D26" s="139">
        <f>D25+D17+D22</f>
        <v>0</v>
      </c>
      <c r="E26" s="121" t="e">
        <f t="shared" si="1"/>
        <v>#DIV/0!</v>
      </c>
      <c r="F26" s="139">
        <f>F25+F17+F22</f>
        <v>0</v>
      </c>
      <c r="G26" s="121" t="e">
        <f t="shared" si="2"/>
        <v>#DIV/0!</v>
      </c>
      <c r="H26" s="139">
        <f>H25+H17+H22</f>
        <v>0</v>
      </c>
      <c r="I26" s="131" t="e">
        <f t="shared" si="3"/>
        <v>#DIV/0!</v>
      </c>
    </row>
    <row r="27" spans="1:12" ht="18.75" thickBot="1">
      <c r="A27" s="144" t="s">
        <v>329</v>
      </c>
      <c r="B27" s="120"/>
      <c r="C27" s="121" t="e">
        <f t="shared" si="0"/>
        <v>#DIV/0!</v>
      </c>
      <c r="D27" s="120"/>
      <c r="E27" s="121" t="e">
        <f t="shared" si="1"/>
        <v>#DIV/0!</v>
      </c>
      <c r="F27" s="120"/>
      <c r="G27" s="121" t="e">
        <f t="shared" si="2"/>
        <v>#DIV/0!</v>
      </c>
      <c r="H27" s="120"/>
      <c r="I27" s="131" t="e">
        <f t="shared" si="3"/>
        <v>#DIV/0!</v>
      </c>
    </row>
    <row r="28" spans="1:12" ht="18.75" thickBot="1">
      <c r="A28" s="144" t="s">
        <v>220</v>
      </c>
      <c r="B28" s="120"/>
      <c r="C28" s="121" t="e">
        <f t="shared" si="0"/>
        <v>#DIV/0!</v>
      </c>
      <c r="D28" s="120"/>
      <c r="E28" s="121" t="e">
        <f t="shared" si="1"/>
        <v>#DIV/0!</v>
      </c>
      <c r="F28" s="120"/>
      <c r="G28" s="121" t="e">
        <f t="shared" si="2"/>
        <v>#DIV/0!</v>
      </c>
      <c r="H28" s="120"/>
      <c r="I28" s="131" t="e">
        <f t="shared" si="3"/>
        <v>#DIV/0!</v>
      </c>
    </row>
    <row r="29" spans="1:12" ht="18.75" thickBot="1">
      <c r="A29" s="145" t="s">
        <v>187</v>
      </c>
      <c r="B29" s="146">
        <f>B26+B27+B28</f>
        <v>0</v>
      </c>
      <c r="C29" s="142" t="e">
        <f t="shared" si="0"/>
        <v>#DIV/0!</v>
      </c>
      <c r="D29" s="146">
        <f>D26+D27+D28</f>
        <v>0</v>
      </c>
      <c r="E29" s="142" t="e">
        <f t="shared" si="1"/>
        <v>#DIV/0!</v>
      </c>
      <c r="F29" s="146">
        <f>F26+F27+F28</f>
        <v>0</v>
      </c>
      <c r="G29" s="121" t="e">
        <f t="shared" si="2"/>
        <v>#DIV/0!</v>
      </c>
      <c r="H29" s="146">
        <f>H26+H27+H28</f>
        <v>0</v>
      </c>
      <c r="I29" s="131" t="e">
        <f t="shared" si="3"/>
        <v>#DIV/0!</v>
      </c>
    </row>
    <row r="30" spans="1:12" ht="18.75" thickBot="1">
      <c r="A30" s="145"/>
      <c r="B30" s="146"/>
      <c r="C30" s="142"/>
      <c r="D30" s="146"/>
      <c r="E30" s="142"/>
      <c r="F30" s="146"/>
      <c r="G30" s="142"/>
      <c r="H30" s="146"/>
      <c r="I30" s="147"/>
      <c r="J30" s="148"/>
    </row>
    <row r="31" spans="1:12" ht="18">
      <c r="A31" s="149"/>
      <c r="B31" s="150"/>
      <c r="C31" s="151"/>
      <c r="D31" s="150"/>
      <c r="E31" s="151"/>
      <c r="F31" s="150"/>
      <c r="G31" s="151"/>
      <c r="H31" s="150"/>
      <c r="I31" s="152" t="s">
        <v>330</v>
      </c>
    </row>
    <row r="32" spans="1:12" ht="18">
      <c r="A32" s="742" t="s">
        <v>331</v>
      </c>
      <c r="B32" s="743" t="str">
        <f>B3</f>
        <v>31.03.2021</v>
      </c>
      <c r="C32" s="153" t="s">
        <v>303</v>
      </c>
      <c r="D32" s="743" t="str">
        <f>D3</f>
        <v>31.03.2020</v>
      </c>
      <c r="E32" s="153" t="s">
        <v>303</v>
      </c>
      <c r="F32" s="743" t="str">
        <f>F3</f>
        <v>31.03.2019</v>
      </c>
      <c r="G32" s="153" t="s">
        <v>303</v>
      </c>
      <c r="H32" s="744" t="s">
        <v>306</v>
      </c>
      <c r="I32" s="154"/>
    </row>
    <row r="33" spans="1:10" ht="18">
      <c r="A33" s="742"/>
      <c r="B33" s="743"/>
      <c r="C33" s="155" t="str">
        <f>C4</f>
        <v>In 2021</v>
      </c>
      <c r="D33" s="743"/>
      <c r="E33" s="155" t="str">
        <f>E4</f>
        <v>In 2020</v>
      </c>
      <c r="F33" s="743"/>
      <c r="G33" s="155" t="str">
        <f>G4</f>
        <v>In 2019</v>
      </c>
      <c r="H33" s="744"/>
      <c r="I33" s="156"/>
    </row>
    <row r="34" spans="1:10" ht="18">
      <c r="A34" s="157" t="s">
        <v>332</v>
      </c>
      <c r="B34" s="120"/>
      <c r="C34" s="121" t="e">
        <f t="shared" ref="C34:C65" si="4">(B34-D34)/D34*100</f>
        <v>#DIV/0!</v>
      </c>
      <c r="D34" s="120"/>
      <c r="E34" s="121" t="e">
        <f t="shared" ref="E34:E65" si="5">(D34-F34)/F34*100</f>
        <v>#DIV/0!</v>
      </c>
      <c r="F34" s="120"/>
      <c r="G34" s="121" t="e">
        <f t="shared" ref="G34:G65" si="6">(F34-H34)/H34*100</f>
        <v>#DIV/0!</v>
      </c>
      <c r="H34" s="120"/>
      <c r="I34" s="115"/>
    </row>
    <row r="35" spans="1:10" ht="26.25">
      <c r="A35" s="157" t="s">
        <v>333</v>
      </c>
      <c r="B35" s="120"/>
      <c r="C35" s="121" t="e">
        <f t="shared" si="4"/>
        <v>#DIV/0!</v>
      </c>
      <c r="D35" s="120"/>
      <c r="E35" s="121" t="e">
        <f t="shared" si="5"/>
        <v>#DIV/0!</v>
      </c>
      <c r="F35" s="122"/>
      <c r="G35" s="121" t="e">
        <f t="shared" si="6"/>
        <v>#DIV/0!</v>
      </c>
      <c r="H35" s="122"/>
      <c r="I35" s="115"/>
    </row>
    <row r="36" spans="1:10" ht="18">
      <c r="A36" s="158" t="s">
        <v>188</v>
      </c>
      <c r="B36" s="126">
        <f>SUM(B34:B35)</f>
        <v>0</v>
      </c>
      <c r="C36" s="121" t="e">
        <f t="shared" si="4"/>
        <v>#DIV/0!</v>
      </c>
      <c r="D36" s="126">
        <f>SUM(D34:D35)</f>
        <v>0</v>
      </c>
      <c r="E36" s="121" t="e">
        <f t="shared" si="5"/>
        <v>#DIV/0!</v>
      </c>
      <c r="F36" s="139">
        <f>SUM(F34:F35)</f>
        <v>0</v>
      </c>
      <c r="G36" s="121" t="e">
        <f t="shared" si="6"/>
        <v>#DIV/0!</v>
      </c>
      <c r="H36" s="139">
        <f>SUM(H34:H35)</f>
        <v>0</v>
      </c>
      <c r="I36" s="115"/>
    </row>
    <row r="37" spans="1:10" ht="18">
      <c r="A37" s="157" t="s">
        <v>334</v>
      </c>
      <c r="B37" s="120"/>
      <c r="C37" s="121" t="e">
        <f t="shared" si="4"/>
        <v>#DIV/0!</v>
      </c>
      <c r="D37" s="120"/>
      <c r="E37" s="121" t="e">
        <f t="shared" si="5"/>
        <v>#DIV/0!</v>
      </c>
      <c r="F37" s="120"/>
      <c r="G37" s="121" t="e">
        <f t="shared" si="6"/>
        <v>#DIV/0!</v>
      </c>
      <c r="H37" s="120"/>
      <c r="I37" s="115"/>
    </row>
    <row r="38" spans="1:10" ht="18">
      <c r="A38" s="158" t="s">
        <v>335</v>
      </c>
      <c r="B38" s="126">
        <f>B34+B35+B43-B62-B64-B52</f>
        <v>0</v>
      </c>
      <c r="C38" s="121" t="e">
        <f t="shared" si="4"/>
        <v>#DIV/0!</v>
      </c>
      <c r="D38" s="126">
        <f>D34+D35+D43-D62-D64-D52</f>
        <v>0</v>
      </c>
      <c r="E38" s="121" t="e">
        <f t="shared" si="5"/>
        <v>#DIV/0!</v>
      </c>
      <c r="F38" s="139">
        <f>F34+F35+F43-F62-F64-F52</f>
        <v>0</v>
      </c>
      <c r="G38" s="121" t="e">
        <f t="shared" si="6"/>
        <v>#DIV/0!</v>
      </c>
      <c r="H38" s="139">
        <f>H34+H35+H43-H62-H64-H52</f>
        <v>0</v>
      </c>
      <c r="I38" s="115"/>
    </row>
    <row r="39" spans="1:10" ht="18">
      <c r="A39" s="157" t="s">
        <v>189</v>
      </c>
      <c r="B39" s="120"/>
      <c r="C39" s="121" t="e">
        <f t="shared" si="4"/>
        <v>#DIV/0!</v>
      </c>
      <c r="D39" s="120"/>
      <c r="E39" s="121" t="e">
        <f t="shared" si="5"/>
        <v>#DIV/0!</v>
      </c>
      <c r="F39" s="122"/>
      <c r="G39" s="121" t="e">
        <f t="shared" si="6"/>
        <v>#DIV/0!</v>
      </c>
      <c r="H39" s="122"/>
    </row>
    <row r="40" spans="1:10" ht="18">
      <c r="A40" s="157" t="s">
        <v>190</v>
      </c>
      <c r="B40" s="120"/>
      <c r="C40" s="121" t="e">
        <f t="shared" si="4"/>
        <v>#DIV/0!</v>
      </c>
      <c r="D40" s="120"/>
      <c r="E40" s="121" t="e">
        <f t="shared" si="5"/>
        <v>#DIV/0!</v>
      </c>
      <c r="F40" s="122"/>
      <c r="G40" s="121" t="e">
        <f t="shared" si="6"/>
        <v>#DIV/0!</v>
      </c>
      <c r="H40" s="122"/>
      <c r="I40" s="159"/>
      <c r="J40" s="160"/>
    </row>
    <row r="41" spans="1:10" ht="18">
      <c r="A41" s="161" t="s">
        <v>336</v>
      </c>
      <c r="B41" s="162">
        <f>B39+B40</f>
        <v>0</v>
      </c>
      <c r="C41" s="121" t="e">
        <f t="shared" si="4"/>
        <v>#DIV/0!</v>
      </c>
      <c r="D41" s="162">
        <f>D39+D40</f>
        <v>0</v>
      </c>
      <c r="E41" s="121" t="e">
        <f t="shared" si="5"/>
        <v>#DIV/0!</v>
      </c>
      <c r="F41" s="162">
        <f>F39+F40</f>
        <v>0</v>
      </c>
      <c r="G41" s="121" t="e">
        <f t="shared" si="6"/>
        <v>#DIV/0!</v>
      </c>
      <c r="H41" s="162">
        <f>H39+H40</f>
        <v>0</v>
      </c>
      <c r="I41" s="115"/>
      <c r="J41" s="160"/>
    </row>
    <row r="42" spans="1:10" ht="18">
      <c r="A42" s="157" t="s">
        <v>337</v>
      </c>
      <c r="B42" s="120"/>
      <c r="C42" s="121" t="e">
        <f t="shared" si="4"/>
        <v>#DIV/0!</v>
      </c>
      <c r="D42" s="120"/>
      <c r="E42" s="121" t="e">
        <f t="shared" si="5"/>
        <v>#DIV/0!</v>
      </c>
      <c r="F42" s="122"/>
      <c r="G42" s="121" t="e">
        <f t="shared" si="6"/>
        <v>#DIV/0!</v>
      </c>
      <c r="H42" s="122"/>
      <c r="I42" s="115"/>
    </row>
    <row r="43" spans="1:10" ht="26.25">
      <c r="A43" s="163" t="s">
        <v>338</v>
      </c>
      <c r="B43" s="120"/>
      <c r="C43" s="121" t="e">
        <f t="shared" si="4"/>
        <v>#DIV/0!</v>
      </c>
      <c r="D43" s="120"/>
      <c r="E43" s="121" t="e">
        <f t="shared" si="5"/>
        <v>#DIV/0!</v>
      </c>
      <c r="F43" s="122"/>
      <c r="G43" s="121" t="e">
        <f t="shared" si="6"/>
        <v>#DIV/0!</v>
      </c>
      <c r="H43" s="122"/>
      <c r="I43" s="115"/>
    </row>
    <row r="44" spans="1:10" ht="18">
      <c r="A44" s="164" t="s">
        <v>339</v>
      </c>
      <c r="B44" s="165">
        <f>B45+B46</f>
        <v>0</v>
      </c>
      <c r="C44" s="121" t="e">
        <f t="shared" si="4"/>
        <v>#DIV/0!</v>
      </c>
      <c r="D44" s="165">
        <f>D45+D46</f>
        <v>0</v>
      </c>
      <c r="E44" s="121" t="e">
        <f t="shared" si="5"/>
        <v>#DIV/0!</v>
      </c>
      <c r="F44" s="165">
        <f>F45+F46</f>
        <v>0</v>
      </c>
      <c r="G44" s="121" t="e">
        <f t="shared" si="6"/>
        <v>#DIV/0!</v>
      </c>
      <c r="H44" s="165">
        <f>H45+H46</f>
        <v>0</v>
      </c>
      <c r="I44" s="115"/>
    </row>
    <row r="45" spans="1:10" ht="18">
      <c r="A45" s="166" t="s">
        <v>340</v>
      </c>
      <c r="B45" s="120"/>
      <c r="C45" s="121" t="e">
        <f t="shared" si="4"/>
        <v>#DIV/0!</v>
      </c>
      <c r="D45" s="120"/>
      <c r="E45" s="121" t="e">
        <f t="shared" si="5"/>
        <v>#DIV/0!</v>
      </c>
      <c r="F45" s="122"/>
      <c r="G45" s="121" t="e">
        <f t="shared" si="6"/>
        <v>#DIV/0!</v>
      </c>
      <c r="H45" s="122"/>
      <c r="I45" s="115"/>
    </row>
    <row r="46" spans="1:10" ht="18">
      <c r="A46" s="157" t="s">
        <v>341</v>
      </c>
      <c r="B46" s="120"/>
      <c r="C46" s="121" t="e">
        <f t="shared" si="4"/>
        <v>#DIV/0!</v>
      </c>
      <c r="D46" s="120"/>
      <c r="E46" s="121" t="e">
        <f t="shared" si="5"/>
        <v>#DIV/0!</v>
      </c>
      <c r="F46" s="122"/>
      <c r="G46" s="121" t="e">
        <f t="shared" si="6"/>
        <v>#DIV/0!</v>
      </c>
      <c r="H46" s="122"/>
      <c r="I46" s="115"/>
    </row>
    <row r="47" spans="1:10" ht="18">
      <c r="A47" s="167" t="s">
        <v>342</v>
      </c>
      <c r="B47" s="139">
        <f>B41+B42+B44</f>
        <v>0</v>
      </c>
      <c r="C47" s="121" t="e">
        <f t="shared" si="4"/>
        <v>#DIV/0!</v>
      </c>
      <c r="D47" s="139">
        <f>D41+D42+D44</f>
        <v>0</v>
      </c>
      <c r="E47" s="121" t="e">
        <f t="shared" si="5"/>
        <v>#DIV/0!</v>
      </c>
      <c r="F47" s="139">
        <f>F41+F42+F44</f>
        <v>0</v>
      </c>
      <c r="G47" s="121" t="e">
        <f t="shared" si="6"/>
        <v>#DIV/0!</v>
      </c>
      <c r="H47" s="139">
        <f>H41+H42+H44</f>
        <v>0</v>
      </c>
      <c r="I47" s="115"/>
    </row>
    <row r="48" spans="1:10" ht="18">
      <c r="A48" s="201" t="s">
        <v>343</v>
      </c>
      <c r="B48" s="202">
        <f>B36+B37+B41+B42+B43+B44</f>
        <v>0</v>
      </c>
      <c r="C48" s="203" t="e">
        <f t="shared" si="4"/>
        <v>#DIV/0!</v>
      </c>
      <c r="D48" s="202">
        <f>D36+D37+D41+D42+D43+D44</f>
        <v>0</v>
      </c>
      <c r="E48" s="203" t="e">
        <f t="shared" si="5"/>
        <v>#DIV/0!</v>
      </c>
      <c r="F48" s="202">
        <f>F36+F37+F41+F42+F43+F44</f>
        <v>0</v>
      </c>
      <c r="G48" s="203" t="e">
        <f t="shared" si="6"/>
        <v>#DIV/0!</v>
      </c>
      <c r="H48" s="202">
        <f>H36+H37+H41+H42+H43+H44</f>
        <v>0</v>
      </c>
      <c r="I48" s="115"/>
    </row>
    <row r="49" spans="1:9" ht="18">
      <c r="A49" s="163" t="s">
        <v>344</v>
      </c>
      <c r="B49" s="120"/>
      <c r="C49" s="121" t="e">
        <f t="shared" si="4"/>
        <v>#DIV/0!</v>
      </c>
      <c r="D49" s="120"/>
      <c r="E49" s="121" t="e">
        <f t="shared" si="5"/>
        <v>#DIV/0!</v>
      </c>
      <c r="F49" s="122"/>
      <c r="G49" s="121" t="e">
        <f t="shared" si="6"/>
        <v>#DIV/0!</v>
      </c>
      <c r="H49" s="122"/>
      <c r="I49" s="168"/>
    </row>
    <row r="50" spans="1:9" ht="18">
      <c r="A50" s="169" t="s">
        <v>345</v>
      </c>
      <c r="B50" s="139">
        <f>B51+B53+B52</f>
        <v>0</v>
      </c>
      <c r="C50" s="121" t="e">
        <f t="shared" si="4"/>
        <v>#DIV/0!</v>
      </c>
      <c r="D50" s="139">
        <f>D51+D53+D52</f>
        <v>0</v>
      </c>
      <c r="E50" s="121" t="e">
        <f t="shared" si="5"/>
        <v>#DIV/0!</v>
      </c>
      <c r="F50" s="139">
        <f>F51+F53+F52</f>
        <v>0</v>
      </c>
      <c r="G50" s="121" t="e">
        <f t="shared" si="6"/>
        <v>#DIV/0!</v>
      </c>
      <c r="H50" s="139">
        <f>H51+H53+H52</f>
        <v>0</v>
      </c>
      <c r="I50" s="115"/>
    </row>
    <row r="51" spans="1:9" ht="18">
      <c r="A51" s="170" t="s">
        <v>346</v>
      </c>
      <c r="B51" s="120"/>
      <c r="C51" s="121" t="e">
        <f t="shared" si="4"/>
        <v>#DIV/0!</v>
      </c>
      <c r="D51" s="120"/>
      <c r="E51" s="121" t="e">
        <f t="shared" si="5"/>
        <v>#DIV/0!</v>
      </c>
      <c r="F51" s="122"/>
      <c r="G51" s="121" t="e">
        <f t="shared" si="6"/>
        <v>#DIV/0!</v>
      </c>
      <c r="H51" s="122"/>
      <c r="I51" s="115"/>
    </row>
    <row r="52" spans="1:9" ht="18">
      <c r="A52" s="170" t="s">
        <v>347</v>
      </c>
      <c r="B52" s="120"/>
      <c r="C52" s="121" t="e">
        <f t="shared" si="4"/>
        <v>#DIV/0!</v>
      </c>
      <c r="D52" s="120"/>
      <c r="E52" s="121" t="e">
        <f t="shared" si="5"/>
        <v>#DIV/0!</v>
      </c>
      <c r="F52" s="120"/>
      <c r="G52" s="121" t="e">
        <f t="shared" si="6"/>
        <v>#DIV/0!</v>
      </c>
      <c r="H52" s="120"/>
      <c r="I52" s="115"/>
    </row>
    <row r="53" spans="1:9" ht="18">
      <c r="A53" s="170" t="s">
        <v>348</v>
      </c>
      <c r="B53" s="120"/>
      <c r="C53" s="121" t="e">
        <f t="shared" si="4"/>
        <v>#DIV/0!</v>
      </c>
      <c r="D53" s="120"/>
      <c r="E53" s="121" t="e">
        <f t="shared" si="5"/>
        <v>#DIV/0!</v>
      </c>
      <c r="F53" s="120"/>
      <c r="G53" s="121" t="e">
        <f t="shared" si="6"/>
        <v>#DIV/0!</v>
      </c>
      <c r="H53" s="120"/>
      <c r="I53" s="115"/>
    </row>
    <row r="54" spans="1:9" ht="18">
      <c r="A54" s="171" t="s">
        <v>349</v>
      </c>
      <c r="B54" s="165">
        <f>B56+B57+B60+B61+B55</f>
        <v>0</v>
      </c>
      <c r="C54" s="121" t="e">
        <f t="shared" si="4"/>
        <v>#DIV/0!</v>
      </c>
      <c r="D54" s="165">
        <f>D56+D57+D60+D61+D55</f>
        <v>0</v>
      </c>
      <c r="E54" s="121" t="e">
        <f t="shared" si="5"/>
        <v>#DIV/0!</v>
      </c>
      <c r="F54" s="165">
        <f>F56+F57+F60+F61+F55</f>
        <v>0</v>
      </c>
      <c r="G54" s="121" t="e">
        <f t="shared" si="6"/>
        <v>#DIV/0!</v>
      </c>
      <c r="H54" s="165">
        <f>H56+H57+H60+H61+H55</f>
        <v>0</v>
      </c>
      <c r="I54" s="115"/>
    </row>
    <row r="55" spans="1:9" ht="18">
      <c r="A55" s="172" t="s">
        <v>350</v>
      </c>
      <c r="B55" s="120"/>
      <c r="C55" s="121" t="e">
        <f t="shared" si="4"/>
        <v>#DIV/0!</v>
      </c>
      <c r="D55" s="120"/>
      <c r="E55" s="121" t="e">
        <f t="shared" si="5"/>
        <v>#DIV/0!</v>
      </c>
      <c r="F55" s="120"/>
      <c r="G55" s="121" t="e">
        <f t="shared" si="6"/>
        <v>#DIV/0!</v>
      </c>
      <c r="H55" s="120"/>
      <c r="I55" s="115"/>
    </row>
    <row r="56" spans="1:9" ht="18">
      <c r="A56" s="163" t="s">
        <v>351</v>
      </c>
      <c r="B56" s="120"/>
      <c r="C56" s="121" t="e">
        <f t="shared" si="4"/>
        <v>#DIV/0!</v>
      </c>
      <c r="D56" s="120"/>
      <c r="E56" s="121" t="e">
        <f t="shared" si="5"/>
        <v>#DIV/0!</v>
      </c>
      <c r="F56" s="122"/>
      <c r="G56" s="121" t="e">
        <f t="shared" si="6"/>
        <v>#DIV/0!</v>
      </c>
      <c r="H56" s="122"/>
      <c r="I56" s="115"/>
    </row>
    <row r="57" spans="1:9" ht="18">
      <c r="A57" s="173" t="s">
        <v>352</v>
      </c>
      <c r="B57" s="165">
        <f>B58+B59</f>
        <v>0</v>
      </c>
      <c r="C57" s="121" t="e">
        <f t="shared" si="4"/>
        <v>#DIV/0!</v>
      </c>
      <c r="D57" s="165">
        <f>D58+D59</f>
        <v>0</v>
      </c>
      <c r="E57" s="121" t="e">
        <f t="shared" si="5"/>
        <v>#DIV/0!</v>
      </c>
      <c r="F57" s="165">
        <f>F58+F59</f>
        <v>0</v>
      </c>
      <c r="G57" s="121" t="e">
        <f t="shared" si="6"/>
        <v>#DIV/0!</v>
      </c>
      <c r="H57" s="165">
        <f>H58+H59</f>
        <v>0</v>
      </c>
      <c r="I57" s="115"/>
    </row>
    <row r="58" spans="1:9" ht="18">
      <c r="A58" s="163" t="s">
        <v>353</v>
      </c>
      <c r="B58" s="120"/>
      <c r="C58" s="121" t="e">
        <f t="shared" si="4"/>
        <v>#DIV/0!</v>
      </c>
      <c r="D58" s="120"/>
      <c r="E58" s="121" t="e">
        <f t="shared" si="5"/>
        <v>#DIV/0!</v>
      </c>
      <c r="F58" s="120"/>
      <c r="G58" s="121" t="e">
        <f t="shared" si="6"/>
        <v>#DIV/0!</v>
      </c>
      <c r="H58" s="120"/>
      <c r="I58" s="115"/>
    </row>
    <row r="59" spans="1:9" ht="18">
      <c r="A59" s="163" t="s">
        <v>354</v>
      </c>
      <c r="B59" s="120"/>
      <c r="C59" s="121" t="e">
        <f t="shared" si="4"/>
        <v>#DIV/0!</v>
      </c>
      <c r="D59" s="120"/>
      <c r="E59" s="121" t="e">
        <f t="shared" si="5"/>
        <v>#DIV/0!</v>
      </c>
      <c r="F59" s="122"/>
      <c r="G59" s="121" t="e">
        <f t="shared" si="6"/>
        <v>#DIV/0!</v>
      </c>
      <c r="H59" s="122"/>
      <c r="I59" s="115"/>
    </row>
    <row r="60" spans="1:9" ht="18">
      <c r="A60" s="163" t="s">
        <v>355</v>
      </c>
      <c r="B60" s="120"/>
      <c r="C60" s="121" t="e">
        <f t="shared" si="4"/>
        <v>#DIV/0!</v>
      </c>
      <c r="D60" s="120"/>
      <c r="E60" s="121" t="e">
        <f t="shared" si="5"/>
        <v>#DIV/0!</v>
      </c>
      <c r="F60" s="122"/>
      <c r="G60" s="121" t="e">
        <f t="shared" si="6"/>
        <v>#DIV/0!</v>
      </c>
      <c r="H60" s="122"/>
      <c r="I60" s="168"/>
    </row>
    <row r="61" spans="1:9" ht="18">
      <c r="A61" s="174" t="s">
        <v>356</v>
      </c>
      <c r="B61" s="175">
        <f>B62+B63</f>
        <v>0</v>
      </c>
      <c r="C61" s="121" t="e">
        <f t="shared" si="4"/>
        <v>#DIV/0!</v>
      </c>
      <c r="D61" s="175">
        <f>D62+D63</f>
        <v>0</v>
      </c>
      <c r="E61" s="121" t="e">
        <f t="shared" si="5"/>
        <v>#DIV/0!</v>
      </c>
      <c r="F61" s="175">
        <f>F62+F63</f>
        <v>0</v>
      </c>
      <c r="G61" s="121" t="e">
        <f t="shared" si="6"/>
        <v>#DIV/0!</v>
      </c>
      <c r="H61" s="175">
        <f>H62+H63</f>
        <v>0</v>
      </c>
      <c r="I61" s="115"/>
    </row>
    <row r="62" spans="1:9" ht="26.25">
      <c r="A62" s="157" t="s">
        <v>357</v>
      </c>
      <c r="B62" s="120"/>
      <c r="C62" s="121" t="e">
        <f t="shared" si="4"/>
        <v>#DIV/0!</v>
      </c>
      <c r="D62" s="120"/>
      <c r="E62" s="121" t="e">
        <f t="shared" si="5"/>
        <v>#DIV/0!</v>
      </c>
      <c r="F62" s="120"/>
      <c r="G62" s="121" t="e">
        <f t="shared" si="6"/>
        <v>#DIV/0!</v>
      </c>
      <c r="H62" s="120"/>
      <c r="I62" s="115"/>
    </row>
    <row r="63" spans="1:9" ht="18">
      <c r="A63" s="157" t="s">
        <v>358</v>
      </c>
      <c r="B63" s="120"/>
      <c r="C63" s="121" t="e">
        <f t="shared" si="4"/>
        <v>#DIV/0!</v>
      </c>
      <c r="D63" s="120"/>
      <c r="E63" s="121" t="e">
        <f t="shared" si="5"/>
        <v>#DIV/0!</v>
      </c>
      <c r="F63" s="122"/>
      <c r="G63" s="121" t="e">
        <f t="shared" si="6"/>
        <v>#DIV/0!</v>
      </c>
      <c r="H63" s="122"/>
      <c r="I63" s="115"/>
    </row>
    <row r="64" spans="1:9" ht="26.25">
      <c r="A64" s="157" t="s">
        <v>359</v>
      </c>
      <c r="B64" s="120"/>
      <c r="C64" s="121" t="e">
        <f t="shared" si="4"/>
        <v>#DIV/0!</v>
      </c>
      <c r="D64" s="120"/>
      <c r="E64" s="121" t="e">
        <f t="shared" si="5"/>
        <v>#DIV/0!</v>
      </c>
      <c r="F64" s="120"/>
      <c r="G64" s="121" t="e">
        <f t="shared" si="6"/>
        <v>#DIV/0!</v>
      </c>
      <c r="H64" s="120"/>
      <c r="I64" s="115"/>
    </row>
    <row r="65" spans="1:10" ht="18">
      <c r="A65" s="201" t="s">
        <v>343</v>
      </c>
      <c r="B65" s="204">
        <f>B49+B50+B54+B64</f>
        <v>0</v>
      </c>
      <c r="C65" s="203" t="e">
        <f t="shared" si="4"/>
        <v>#DIV/0!</v>
      </c>
      <c r="D65" s="204">
        <f>D49+D50+D54+D64</f>
        <v>0</v>
      </c>
      <c r="E65" s="203" t="e">
        <f t="shared" si="5"/>
        <v>#DIV/0!</v>
      </c>
      <c r="F65" s="204">
        <f>F49+F50+F54+F64</f>
        <v>0</v>
      </c>
      <c r="G65" s="203" t="e">
        <f t="shared" si="6"/>
        <v>#DIV/0!</v>
      </c>
      <c r="H65" s="204">
        <f>H49+H50+H54+H64</f>
        <v>0</v>
      </c>
      <c r="I65" s="156"/>
    </row>
    <row r="66" spans="1:10" ht="18">
      <c r="A66" s="176"/>
      <c r="B66" s="176"/>
      <c r="C66" s="176"/>
      <c r="D66" s="176"/>
      <c r="E66" s="176"/>
      <c r="F66" s="176"/>
      <c r="G66" s="176"/>
      <c r="H66" s="176"/>
      <c r="I66" s="115"/>
      <c r="J66" s="132"/>
    </row>
    <row r="67" spans="1:10" ht="18">
      <c r="A67" s="739" t="s">
        <v>360</v>
      </c>
      <c r="B67" s="739"/>
      <c r="C67" s="739"/>
      <c r="D67" s="739"/>
      <c r="E67" s="739"/>
      <c r="F67" s="739"/>
      <c r="G67" s="739"/>
      <c r="H67" s="739"/>
      <c r="I67" s="115"/>
    </row>
    <row r="68" spans="1:10" ht="18">
      <c r="A68" s="739"/>
      <c r="B68" s="739"/>
      <c r="C68" s="739"/>
      <c r="D68" s="739"/>
      <c r="E68" s="739"/>
      <c r="F68" s="739"/>
      <c r="G68" s="739"/>
      <c r="H68" s="739"/>
      <c r="I68" s="115"/>
    </row>
    <row r="69" spans="1:10" ht="18.75" thickBot="1">
      <c r="A69" s="177" t="s">
        <v>361</v>
      </c>
      <c r="B69" s="178" t="e">
        <f>B57/B5*365</f>
        <v>#DIV/0!</v>
      </c>
      <c r="C69" s="177"/>
      <c r="D69" s="178" t="e">
        <f>D57/D5*365</f>
        <v>#DIV/0!</v>
      </c>
      <c r="E69" s="177"/>
      <c r="F69" s="178" t="e">
        <f>F57/F5*365</f>
        <v>#DIV/0!</v>
      </c>
      <c r="G69" s="177"/>
      <c r="H69" s="178" t="e">
        <f>H57/H5*365</f>
        <v>#DIV/0!</v>
      </c>
      <c r="I69" s="179"/>
    </row>
    <row r="70" spans="1:10" ht="18">
      <c r="A70" s="177" t="s">
        <v>362</v>
      </c>
      <c r="B70" s="178" t="e">
        <f>B56/(B10+B11+B12)*365</f>
        <v>#DIV/0!</v>
      </c>
      <c r="C70" s="177"/>
      <c r="D70" s="178" t="e">
        <f>D56/(D10+D11+D12)*365</f>
        <v>#DIV/0!</v>
      </c>
      <c r="E70" s="177"/>
      <c r="F70" s="178" t="e">
        <f>F56/(F10+F11+F12)*365</f>
        <v>#DIV/0!</v>
      </c>
      <c r="G70" s="177"/>
      <c r="H70" s="178" t="e">
        <f>H56/(H10+H11+H12)*365</f>
        <v>#DIV/0!</v>
      </c>
      <c r="I70" s="115"/>
    </row>
    <row r="71" spans="1:10" ht="18">
      <c r="A71" s="177" t="s">
        <v>363</v>
      </c>
      <c r="B71" s="178" t="e">
        <f>B56/(B11+B10+B12)</f>
        <v>#DIV/0!</v>
      </c>
      <c r="C71" s="177"/>
      <c r="D71" s="178" t="e">
        <f>D56/(D11+D10+D12)</f>
        <v>#DIV/0!</v>
      </c>
      <c r="E71" s="177"/>
      <c r="F71" s="178" t="e">
        <f>F56/(F11+F10+F12)</f>
        <v>#DIV/0!</v>
      </c>
      <c r="G71" s="177"/>
      <c r="H71" s="178" t="e">
        <f>H56/(H11+H10+H12)</f>
        <v>#DIV/0!</v>
      </c>
      <c r="I71" s="115"/>
    </row>
    <row r="72" spans="1:10" ht="18.75" thickBot="1">
      <c r="A72" s="177" t="s">
        <v>364</v>
      </c>
      <c r="B72" s="178" t="e">
        <f>B54/(B44+B40)</f>
        <v>#DIV/0!</v>
      </c>
      <c r="C72" s="177"/>
      <c r="D72" s="178" t="e">
        <f>D54/(D44+D40)</f>
        <v>#DIV/0!</v>
      </c>
      <c r="E72" s="177"/>
      <c r="F72" s="178" t="e">
        <f>F54/(F44+F40)</f>
        <v>#DIV/0!</v>
      </c>
      <c r="G72" s="177"/>
      <c r="H72" s="178" t="e">
        <f>H54/(H44+H40)</f>
        <v>#DIV/0!</v>
      </c>
      <c r="I72" s="115"/>
    </row>
    <row r="73" spans="1:10" ht="18.75" thickBot="1">
      <c r="A73" s="177" t="s">
        <v>365</v>
      </c>
      <c r="B73" s="178" t="e">
        <f>(B54-B56)/(B44+B40)</f>
        <v>#DIV/0!</v>
      </c>
      <c r="C73" s="177"/>
      <c r="D73" s="178" t="e">
        <f>(D54-D56)/(D44+D40)</f>
        <v>#DIV/0!</v>
      </c>
      <c r="E73" s="177"/>
      <c r="F73" s="178" t="e">
        <f>(F54-F56)/(F44+F40)</f>
        <v>#DIV/0!</v>
      </c>
      <c r="G73" s="177"/>
      <c r="H73" s="178" t="e">
        <f>(H54-H56)/(H44+H40)</f>
        <v>#DIV/0!</v>
      </c>
      <c r="I73" s="180"/>
    </row>
    <row r="74" spans="1:10" ht="18.75" thickBot="1">
      <c r="A74" s="177" t="s">
        <v>366</v>
      </c>
      <c r="B74" s="178" t="e">
        <f>(B39+B40+B42)/B36</f>
        <v>#DIV/0!</v>
      </c>
      <c r="C74" s="177"/>
      <c r="D74" s="178" t="e">
        <f>(D39+D40+D42)/D36</f>
        <v>#DIV/0!</v>
      </c>
      <c r="E74" s="177"/>
      <c r="F74" s="178" t="e">
        <f>(F39+F40+F42)/F36</f>
        <v>#DIV/0!</v>
      </c>
      <c r="G74" s="177"/>
      <c r="H74" s="178" t="e">
        <f>(H39+H40+H42)/H36</f>
        <v>#DIV/0!</v>
      </c>
      <c r="I74" s="180"/>
    </row>
    <row r="75" spans="1:10" ht="18">
      <c r="A75" s="177" t="s">
        <v>367</v>
      </c>
      <c r="B75" s="178" t="e">
        <f>B16/(B18+B19+B20+B21)</f>
        <v>#DIV/0!</v>
      </c>
      <c r="C75" s="177"/>
      <c r="D75" s="178" t="e">
        <f>D16/(D18+D19+D20+D21)</f>
        <v>#DIV/0!</v>
      </c>
      <c r="E75" s="177"/>
      <c r="F75" s="178" t="e">
        <f>F16/(F18+F19+F20+F21)</f>
        <v>#DIV/0!</v>
      </c>
      <c r="G75" s="177"/>
      <c r="H75" s="178" t="e">
        <f>H16/(H18+H19+H20+H21)</f>
        <v>#DIV/0!</v>
      </c>
      <c r="I75" s="115"/>
    </row>
    <row r="76" spans="1:10" ht="18">
      <c r="A76" s="177" t="s">
        <v>368</v>
      </c>
      <c r="B76" s="178" t="e">
        <f>$B$16/($B$18+$B$19+$B$20+$B$21+($B$39+$B$42)/5)</f>
        <v>#DIV/0!</v>
      </c>
      <c r="C76" s="177"/>
      <c r="D76" s="178" t="e">
        <f>$D$16/($D$18+$D$19+$D$20+$D$21+($D$39+$D$42)/5)</f>
        <v>#DIV/0!</v>
      </c>
      <c r="E76" s="177"/>
      <c r="F76" s="178" t="e">
        <f>$F$16/($F$18+$F$19+$F$20+$F$21+($F$39+$F$42)/5)</f>
        <v>#DIV/0!</v>
      </c>
      <c r="G76" s="177"/>
      <c r="H76" s="178" t="e">
        <f>$H$16/($H$18+$H$19+$H$20+$H$21+($H$39+$H$42)/5)</f>
        <v>#DIV/0!</v>
      </c>
      <c r="I76" s="115"/>
    </row>
    <row r="77" spans="1:10" ht="18">
      <c r="A77" s="177" t="s">
        <v>369</v>
      </c>
      <c r="B77" s="178">
        <f>$B$16/($B$18+$B$19+$B$20+$B$21+($B$39+$B$42)/5+('Normal &amp; CGTMSE Eligibility'!F43))</f>
        <v>0</v>
      </c>
      <c r="C77" s="177"/>
      <c r="D77" s="178">
        <f>$D$16/($D$18+$D$19+$D$20+$D$21+($D$39+$D$42)/5+('Normal &amp; CGTMSE Eligibility'!F43))</f>
        <v>0</v>
      </c>
      <c r="E77" s="177"/>
      <c r="F77" s="178">
        <f>$F$16/($F$18+$F$19+$F$20+$F$21+($F$39+$F$42)/5+('Normal &amp; CGTMSE Eligibility'!F43))</f>
        <v>0</v>
      </c>
      <c r="G77" s="177"/>
      <c r="H77" s="178">
        <f>$H$16/($H$18+$H$19+$H$20+$H$21+($H$39+$H$42)/5+('Normal &amp; CGTMSE Eligibility'!F43))</f>
        <v>0</v>
      </c>
      <c r="I77" s="115"/>
    </row>
    <row r="78" spans="1:10" ht="18">
      <c r="A78" s="177" t="s">
        <v>370</v>
      </c>
      <c r="B78" s="178" t="e">
        <f>(B13-B7)/B5*100</f>
        <v>#DIV/0!</v>
      </c>
      <c r="C78" s="177"/>
      <c r="D78" s="178" t="e">
        <f>(D13-D7)/D5*100</f>
        <v>#DIV/0!</v>
      </c>
      <c r="E78" s="177"/>
      <c r="F78" s="178" t="e">
        <f>(F13-F7)/F5*100</f>
        <v>#DIV/0!</v>
      </c>
      <c r="G78" s="177"/>
      <c r="H78" s="178" t="e">
        <f>(H13-H7)/H5*100</f>
        <v>#DIV/0!</v>
      </c>
      <c r="I78" s="115"/>
    </row>
    <row r="79" spans="1:10" ht="18">
      <c r="A79" s="177" t="s">
        <v>371</v>
      </c>
      <c r="B79" s="178" t="e">
        <f>(B25-B7)/B5*100</f>
        <v>#DIV/0!</v>
      </c>
      <c r="C79" s="177"/>
      <c r="D79" s="178" t="e">
        <f>(D25-D7)/D5*100</f>
        <v>#DIV/0!</v>
      </c>
      <c r="E79" s="177"/>
      <c r="F79" s="178" t="e">
        <f>(F25-F7)/F5*100</f>
        <v>#DIV/0!</v>
      </c>
      <c r="G79" s="177"/>
      <c r="H79" s="178" t="e">
        <f>(H25-H7)/H5*100</f>
        <v>#DIV/0!</v>
      </c>
      <c r="I79" s="115"/>
    </row>
    <row r="80" spans="1:10" ht="18">
      <c r="A80" s="177" t="s">
        <v>372</v>
      </c>
      <c r="B80" s="178" t="e">
        <f>(B26-B7)/B5*100</f>
        <v>#DIV/0!</v>
      </c>
      <c r="C80" s="177"/>
      <c r="D80" s="178" t="e">
        <f>(D26-D7)/D5*100</f>
        <v>#DIV/0!</v>
      </c>
      <c r="E80" s="177"/>
      <c r="F80" s="178" t="e">
        <f>(F26-F7)/F5*100</f>
        <v>#DIV/0!</v>
      </c>
      <c r="G80" s="177"/>
      <c r="H80" s="178" t="e">
        <f>(H26-H7)/H5*100</f>
        <v>#DIV/0!</v>
      </c>
      <c r="I80" s="115"/>
    </row>
    <row r="81" spans="1:10" ht="18">
      <c r="A81" s="177" t="s">
        <v>373</v>
      </c>
      <c r="B81" s="181" t="e">
        <f>(B5-D5)/D5*100</f>
        <v>#DIV/0!</v>
      </c>
      <c r="C81" s="182"/>
      <c r="D81" s="181" t="e">
        <f>(D5-F5)/F5*100</f>
        <v>#DIV/0!</v>
      </c>
      <c r="E81" s="182"/>
      <c r="F81" s="181" t="e">
        <f>#N/A</f>
        <v>#N/A</v>
      </c>
      <c r="G81" s="182"/>
      <c r="H81" s="181" t="e">
        <f>#N/A</f>
        <v>#N/A</v>
      </c>
      <c r="I81" s="115"/>
      <c r="J81" s="132"/>
    </row>
    <row r="82" spans="1:10" ht="18">
      <c r="A82" s="177" t="s">
        <v>374</v>
      </c>
      <c r="B82" s="181" t="e">
        <f>(B25-D25)/D25*100</f>
        <v>#DIV/0!</v>
      </c>
      <c r="C82" s="182"/>
      <c r="D82" s="181" t="e">
        <f>(D25-F25)/F25*100</f>
        <v>#DIV/0!</v>
      </c>
      <c r="E82" s="182"/>
      <c r="F82" s="181" t="e">
        <f>#N/A</f>
        <v>#N/A</v>
      </c>
      <c r="G82" s="182"/>
      <c r="H82" s="181" t="e">
        <f>#N/A</f>
        <v>#N/A</v>
      </c>
      <c r="I82" s="115"/>
    </row>
    <row r="83" spans="1:10" ht="18">
      <c r="A83" s="177"/>
      <c r="B83" s="178"/>
      <c r="C83" s="177"/>
      <c r="D83" s="178"/>
      <c r="E83" s="177"/>
      <c r="F83" s="178"/>
      <c r="G83" s="177"/>
      <c r="H83" s="178"/>
      <c r="I83" s="115"/>
    </row>
    <row r="84" spans="1:10" ht="18">
      <c r="A84" s="183" t="s">
        <v>375</v>
      </c>
      <c r="B84" s="178"/>
      <c r="C84" s="177"/>
      <c r="D84" s="178"/>
      <c r="E84" s="177"/>
      <c r="F84" s="178"/>
      <c r="G84" s="177"/>
      <c r="H84" s="178"/>
      <c r="I84" s="115"/>
    </row>
    <row r="85" spans="1:10" ht="18">
      <c r="A85" s="183"/>
      <c r="B85" s="178"/>
      <c r="C85" s="177"/>
      <c r="D85" s="178"/>
      <c r="E85" s="177"/>
      <c r="F85" s="178"/>
      <c r="G85" s="177"/>
      <c r="H85" s="178"/>
      <c r="I85" s="115"/>
    </row>
    <row r="86" spans="1:10" ht="18">
      <c r="A86" s="177" t="s">
        <v>376</v>
      </c>
      <c r="B86" s="178">
        <f>B25</f>
        <v>0</v>
      </c>
      <c r="C86" s="177"/>
      <c r="D86" s="178">
        <f>D25</f>
        <v>0</v>
      </c>
      <c r="E86" s="177"/>
      <c r="F86" s="178">
        <f>F25</f>
        <v>0</v>
      </c>
      <c r="G86" s="177"/>
      <c r="H86" s="178">
        <f>H25</f>
        <v>0</v>
      </c>
      <c r="I86" s="115"/>
    </row>
    <row r="87" spans="1:10" ht="18">
      <c r="A87" s="177" t="s">
        <v>377</v>
      </c>
      <c r="B87" s="178"/>
      <c r="C87" s="177"/>
      <c r="D87" s="178"/>
      <c r="E87" s="177"/>
      <c r="F87" s="178"/>
      <c r="G87" s="177"/>
      <c r="H87" s="178"/>
      <c r="I87" s="115"/>
    </row>
    <row r="88" spans="1:10" ht="18">
      <c r="A88" s="177" t="s">
        <v>378</v>
      </c>
      <c r="B88" s="178">
        <f>B17</f>
        <v>0</v>
      </c>
      <c r="C88" s="177"/>
      <c r="D88" s="178">
        <f>D17</f>
        <v>0</v>
      </c>
      <c r="E88" s="177"/>
      <c r="F88" s="178">
        <f>F17</f>
        <v>0</v>
      </c>
      <c r="G88" s="177"/>
      <c r="H88" s="178">
        <f>H17</f>
        <v>0</v>
      </c>
      <c r="I88" s="115"/>
    </row>
    <row r="89" spans="1:10" ht="18">
      <c r="A89" s="177" t="s">
        <v>379</v>
      </c>
      <c r="B89" s="178">
        <f>B22</f>
        <v>0</v>
      </c>
      <c r="C89" s="177"/>
      <c r="D89" s="178">
        <f>D22</f>
        <v>0</v>
      </c>
      <c r="E89" s="177"/>
      <c r="F89" s="178">
        <f>F22</f>
        <v>0</v>
      </c>
      <c r="G89" s="177"/>
      <c r="H89" s="178">
        <f>H22</f>
        <v>0</v>
      </c>
      <c r="I89" s="115"/>
    </row>
    <row r="90" spans="1:10" ht="18">
      <c r="A90" s="177" t="s">
        <v>380</v>
      </c>
      <c r="B90" s="178">
        <f>B27</f>
        <v>0</v>
      </c>
      <c r="C90" s="177"/>
      <c r="D90" s="178">
        <f>D27</f>
        <v>0</v>
      </c>
      <c r="E90" s="177"/>
      <c r="F90" s="178">
        <f>F27</f>
        <v>0</v>
      </c>
      <c r="G90" s="177"/>
      <c r="H90" s="178">
        <f>H27</f>
        <v>0</v>
      </c>
      <c r="I90" s="115"/>
    </row>
    <row r="91" spans="1:10" ht="18">
      <c r="A91" s="177" t="s">
        <v>381</v>
      </c>
      <c r="B91" s="178">
        <f>B28</f>
        <v>0</v>
      </c>
      <c r="C91" s="177"/>
      <c r="D91" s="178">
        <f>D28</f>
        <v>0</v>
      </c>
      <c r="E91" s="177"/>
      <c r="F91" s="178">
        <f>F28</f>
        <v>0</v>
      </c>
      <c r="G91" s="177"/>
      <c r="H91" s="178">
        <f>H28</f>
        <v>0</v>
      </c>
      <c r="I91" s="115"/>
    </row>
    <row r="92" spans="1:10" ht="18">
      <c r="A92" s="177" t="s">
        <v>382</v>
      </c>
      <c r="B92" s="178">
        <f>B24</f>
        <v>0</v>
      </c>
      <c r="C92" s="177"/>
      <c r="D92" s="178">
        <f>D24</f>
        <v>0</v>
      </c>
      <c r="E92" s="177"/>
      <c r="F92" s="178">
        <f>F24</f>
        <v>0</v>
      </c>
      <c r="G92" s="177"/>
      <c r="H92" s="178">
        <f>H24</f>
        <v>0</v>
      </c>
      <c r="I92" s="115"/>
    </row>
    <row r="93" spans="1:10" ht="18">
      <c r="A93" s="177" t="s">
        <v>383</v>
      </c>
      <c r="B93" s="178">
        <f>B18+B19+B20+B21</f>
        <v>0</v>
      </c>
      <c r="C93" s="177"/>
      <c r="D93" s="178">
        <f>D18+D19+D20+D21</f>
        <v>0</v>
      </c>
      <c r="E93" s="177"/>
      <c r="F93" s="178">
        <f>F18+F19+F20+F21</f>
        <v>0</v>
      </c>
      <c r="G93" s="177"/>
      <c r="H93" s="178">
        <f>H18+H19+H20+H21</f>
        <v>0</v>
      </c>
      <c r="I93" s="115"/>
    </row>
    <row r="94" spans="1:10" ht="26.25">
      <c r="A94" s="184" t="s">
        <v>384</v>
      </c>
      <c r="B94" s="185">
        <f>-B7</f>
        <v>0</v>
      </c>
      <c r="C94" s="183"/>
      <c r="D94" s="185">
        <f>-D7</f>
        <v>0</v>
      </c>
      <c r="E94" s="183"/>
      <c r="F94" s="185">
        <f>-F7</f>
        <v>0</v>
      </c>
      <c r="G94" s="183"/>
      <c r="H94" s="185">
        <f>-H7</f>
        <v>0</v>
      </c>
      <c r="I94" s="156"/>
    </row>
    <row r="95" spans="1:10" ht="18">
      <c r="A95" s="184"/>
      <c r="B95" s="185"/>
      <c r="C95" s="183"/>
      <c r="D95" s="185"/>
      <c r="E95" s="183"/>
      <c r="F95" s="185"/>
      <c r="G95" s="183"/>
      <c r="H95" s="185"/>
      <c r="I95" s="156"/>
    </row>
    <row r="96" spans="1:10" ht="18">
      <c r="A96" s="177" t="s">
        <v>385</v>
      </c>
      <c r="B96" s="178">
        <f>SUM(B86:B94)</f>
        <v>0</v>
      </c>
      <c r="C96" s="177"/>
      <c r="D96" s="178">
        <f>SUM(D86:D94)</f>
        <v>0</v>
      </c>
      <c r="E96" s="177"/>
      <c r="F96" s="178">
        <f>SUM(F86:F94)</f>
        <v>0</v>
      </c>
      <c r="G96" s="177"/>
      <c r="H96" s="178">
        <f>SUM(H86:H94)</f>
        <v>0</v>
      </c>
      <c r="I96" s="115"/>
    </row>
    <row r="97" spans="1:9" ht="18">
      <c r="A97" s="177" t="s">
        <v>386</v>
      </c>
      <c r="B97" s="178">
        <f>D57-B57</f>
        <v>0</v>
      </c>
      <c r="C97" s="177"/>
      <c r="D97" s="178">
        <f>F57-D57</f>
        <v>0</v>
      </c>
      <c r="E97" s="177"/>
      <c r="F97" s="178">
        <f>J57-F57</f>
        <v>0</v>
      </c>
      <c r="G97" s="177"/>
      <c r="H97" s="178">
        <f>L57-H57</f>
        <v>0</v>
      </c>
      <c r="I97" s="115"/>
    </row>
    <row r="98" spans="1:9" ht="18">
      <c r="A98" s="177" t="s">
        <v>387</v>
      </c>
      <c r="B98" s="178">
        <f>D56-B56</f>
        <v>0</v>
      </c>
      <c r="C98" s="177"/>
      <c r="D98" s="178">
        <f>F56-D56</f>
        <v>0</v>
      </c>
      <c r="E98" s="177"/>
      <c r="F98" s="178">
        <f>J56-F56</f>
        <v>0</v>
      </c>
      <c r="G98" s="177"/>
      <c r="H98" s="178">
        <f>L56-H56</f>
        <v>0</v>
      </c>
      <c r="I98" s="115"/>
    </row>
    <row r="99" spans="1:9" ht="18">
      <c r="A99" s="177" t="s">
        <v>388</v>
      </c>
      <c r="B99" s="178">
        <f>D61-B61</f>
        <v>0</v>
      </c>
      <c r="C99" s="177"/>
      <c r="D99" s="178">
        <f>F61-D61</f>
        <v>0</v>
      </c>
      <c r="E99" s="177"/>
      <c r="F99" s="178">
        <f>J61-F61</f>
        <v>0</v>
      </c>
      <c r="G99" s="177"/>
      <c r="H99" s="178">
        <f>L61-H61</f>
        <v>0</v>
      </c>
      <c r="I99" s="115"/>
    </row>
    <row r="100" spans="1:9" ht="18">
      <c r="A100" s="177" t="s">
        <v>389</v>
      </c>
      <c r="B100" s="178">
        <f>B44-D44</f>
        <v>0</v>
      </c>
      <c r="C100" s="177"/>
      <c r="D100" s="178">
        <f>D44-F44</f>
        <v>0</v>
      </c>
      <c r="E100" s="177"/>
      <c r="F100" s="178">
        <f>F44-J44</f>
        <v>0</v>
      </c>
      <c r="G100" s="177"/>
      <c r="H100" s="178">
        <f>H44-L44</f>
        <v>0</v>
      </c>
      <c r="I100" s="115"/>
    </row>
    <row r="101" spans="1:9" ht="18">
      <c r="A101" s="177" t="s">
        <v>390</v>
      </c>
      <c r="B101" s="178">
        <f>SUM(B97:B100)</f>
        <v>0</v>
      </c>
      <c r="C101" s="177"/>
      <c r="D101" s="178">
        <f>SUM(D97:D100)</f>
        <v>0</v>
      </c>
      <c r="E101" s="177"/>
      <c r="F101" s="178">
        <f>SUM(F97:F100)</f>
        <v>0</v>
      </c>
      <c r="G101" s="177"/>
      <c r="H101" s="178">
        <f>SUM(H97:H100)</f>
        <v>0</v>
      </c>
      <c r="I101" s="115"/>
    </row>
    <row r="102" spans="1:9" ht="18">
      <c r="A102" s="183" t="s">
        <v>391</v>
      </c>
      <c r="B102" s="185">
        <f>B96+B101</f>
        <v>0</v>
      </c>
      <c r="C102" s="183"/>
      <c r="D102" s="185">
        <f>D96+D101</f>
        <v>0</v>
      </c>
      <c r="E102" s="183"/>
      <c r="F102" s="185">
        <f>F96+F101</f>
        <v>0</v>
      </c>
      <c r="G102" s="183"/>
      <c r="H102" s="185">
        <f>H96+H101</f>
        <v>0</v>
      </c>
      <c r="I102" s="156"/>
    </row>
    <row r="103" spans="1:9" ht="18">
      <c r="A103" s="183"/>
      <c r="B103" s="185"/>
      <c r="C103" s="183"/>
      <c r="D103" s="185"/>
      <c r="E103" s="183"/>
      <c r="F103" s="185"/>
      <c r="G103" s="183"/>
      <c r="H103" s="185"/>
      <c r="I103" s="156"/>
    </row>
    <row r="104" spans="1:9" ht="18">
      <c r="A104" s="177" t="s">
        <v>392</v>
      </c>
      <c r="B104" s="178">
        <f>B24</f>
        <v>0</v>
      </c>
      <c r="C104" s="177"/>
      <c r="D104" s="178">
        <f>D24</f>
        <v>0</v>
      </c>
      <c r="E104" s="177"/>
      <c r="F104" s="178">
        <f>F24</f>
        <v>0</v>
      </c>
      <c r="G104" s="177"/>
      <c r="H104" s="178">
        <f>H24</f>
        <v>0</v>
      </c>
      <c r="I104" s="115"/>
    </row>
    <row r="105" spans="1:9" ht="18">
      <c r="A105" s="177"/>
      <c r="B105" s="178"/>
      <c r="C105" s="177"/>
      <c r="D105" s="178"/>
      <c r="E105" s="177"/>
      <c r="F105" s="178"/>
      <c r="G105" s="177"/>
      <c r="H105" s="178"/>
      <c r="I105" s="115"/>
    </row>
    <row r="106" spans="1:9" ht="18">
      <c r="A106" s="183" t="s">
        <v>393</v>
      </c>
      <c r="B106" s="178">
        <f>B102-B104</f>
        <v>0</v>
      </c>
      <c r="C106" s="177"/>
      <c r="D106" s="178">
        <f>D102-D104</f>
        <v>0</v>
      </c>
      <c r="E106" s="177"/>
      <c r="F106" s="178">
        <f>F102-F104</f>
        <v>0</v>
      </c>
      <c r="G106" s="177"/>
      <c r="H106" s="178">
        <f>H102-H104</f>
        <v>0</v>
      </c>
      <c r="I106" s="115"/>
    </row>
    <row r="107" spans="1:9" ht="18"/>
  </sheetData>
  <mergeCells count="9">
    <mergeCell ref="A67:H68"/>
    <mergeCell ref="A1:H2"/>
    <mergeCell ref="I1:I2"/>
    <mergeCell ref="A3:A4"/>
    <mergeCell ref="A32:A33"/>
    <mergeCell ref="B32:B33"/>
    <mergeCell ref="D32:D33"/>
    <mergeCell ref="F32:F33"/>
    <mergeCell ref="H32:H33"/>
  </mergeCells>
  <conditionalFormatting sqref="B65 B48">
    <cfRule type="expression" dxfId="193" priority="4">
      <formula>$B$48&lt;&gt;$B$65</formula>
    </cfRule>
  </conditionalFormatting>
  <conditionalFormatting sqref="D65 D48">
    <cfRule type="expression" dxfId="192" priority="3">
      <formula>$D$48&lt;&gt;$D$65</formula>
    </cfRule>
  </conditionalFormatting>
  <conditionalFormatting sqref="F48 F65">
    <cfRule type="expression" dxfId="191" priority="2">
      <formula>$F$65&lt;&gt;$F$48</formula>
    </cfRule>
  </conditionalFormatting>
  <conditionalFormatting sqref="H48 H65">
    <cfRule type="expression" dxfId="190" priority="1">
      <formula>$H$48&lt;&gt;$H$65</formula>
    </cfRule>
  </conditionalFormatting>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0"/>
  <dimension ref="A1:L107"/>
  <sheetViews>
    <sheetView view="pageBreakPreview" zoomScale="85" zoomScaleSheetLayoutView="85" workbookViewId="0">
      <selection activeCell="B78" sqref="B78:H80"/>
    </sheetView>
  </sheetViews>
  <sheetFormatPr defaultColWidth="13.5703125" defaultRowHeight="32.1" customHeight="1"/>
  <cols>
    <col min="1" max="1" width="37.28515625" style="115" customWidth="1"/>
    <col min="2" max="2" width="10.42578125" style="115" customWidth="1"/>
    <col min="3" max="3" width="12.7109375" style="115" customWidth="1"/>
    <col min="4" max="4" width="10.140625" style="132" customWidth="1"/>
    <col min="5" max="5" width="12.28515625" style="115" customWidth="1"/>
    <col min="6" max="6" width="15.7109375" style="132" customWidth="1"/>
    <col min="7" max="7" width="12.28515625" style="115" customWidth="1"/>
    <col min="8" max="8" width="15.7109375" style="132" customWidth="1"/>
    <col min="9" max="9" width="17.42578125" style="132" bestFit="1" customWidth="1"/>
    <col min="10" max="10" width="22" style="115" customWidth="1"/>
    <col min="11" max="11" width="12" style="115" customWidth="1"/>
    <col min="12" max="16384" width="13.5703125" style="115"/>
  </cols>
  <sheetData>
    <row r="1" spans="1:10" ht="18">
      <c r="A1" s="740"/>
      <c r="B1" s="740"/>
      <c r="C1" s="740"/>
      <c r="D1" s="740"/>
      <c r="E1" s="740"/>
      <c r="F1" s="740"/>
      <c r="G1" s="740"/>
      <c r="H1" s="740"/>
      <c r="I1" s="741"/>
    </row>
    <row r="2" spans="1:10" ht="7.5" customHeight="1">
      <c r="A2" s="740"/>
      <c r="B2" s="740"/>
      <c r="C2" s="740"/>
      <c r="D2" s="740"/>
      <c r="E2" s="740"/>
      <c r="F2" s="740"/>
      <c r="G2" s="740"/>
      <c r="H2" s="740"/>
      <c r="I2" s="741"/>
    </row>
    <row r="3" spans="1:10" ht="18">
      <c r="A3" s="742" t="s">
        <v>301</v>
      </c>
      <c r="B3" s="116" t="s">
        <v>558</v>
      </c>
      <c r="C3" s="117" t="s">
        <v>303</v>
      </c>
      <c r="D3" s="116" t="s">
        <v>559</v>
      </c>
      <c r="E3" s="117" t="s">
        <v>303</v>
      </c>
      <c r="F3" s="116" t="s">
        <v>560</v>
      </c>
      <c r="G3" s="117" t="s">
        <v>303</v>
      </c>
      <c r="H3" s="116" t="s">
        <v>561</v>
      </c>
      <c r="I3" s="118"/>
    </row>
    <row r="4" spans="1:10" ht="18">
      <c r="A4" s="742"/>
      <c r="B4" s="117" t="s">
        <v>307</v>
      </c>
      <c r="C4" s="116" t="s">
        <v>562</v>
      </c>
      <c r="D4" s="117" t="s">
        <v>307</v>
      </c>
      <c r="E4" s="116" t="s">
        <v>563</v>
      </c>
      <c r="F4" s="117" t="s">
        <v>307</v>
      </c>
      <c r="G4" s="116" t="s">
        <v>564</v>
      </c>
      <c r="H4" s="117" t="s">
        <v>307</v>
      </c>
      <c r="I4" s="118"/>
    </row>
    <row r="5" spans="1:10" ht="18">
      <c r="A5" s="119" t="s">
        <v>185</v>
      </c>
      <c r="B5" s="120"/>
      <c r="C5" s="121" t="e">
        <f>(B5-D5)/D5*100</f>
        <v>#DIV/0!</v>
      </c>
      <c r="D5" s="120"/>
      <c r="E5" s="121" t="e">
        <f>(D5-F5)/F5*100</f>
        <v>#DIV/0!</v>
      </c>
      <c r="F5" s="122"/>
      <c r="G5" s="121" t="e">
        <f>(F5-H5)/H5*100</f>
        <v>#DIV/0!</v>
      </c>
      <c r="H5" s="122"/>
      <c r="I5" s="123"/>
    </row>
    <row r="6" spans="1:10" ht="25.35" customHeight="1">
      <c r="A6" s="124" t="s">
        <v>311</v>
      </c>
      <c r="B6" s="120"/>
      <c r="C6" s="121" t="e">
        <f>(B6-D6)/D6*100</f>
        <v>#DIV/0!</v>
      </c>
      <c r="D6" s="120"/>
      <c r="E6" s="121" t="e">
        <f>(D6-F6)/F6*100</f>
        <v>#DIV/0!</v>
      </c>
      <c r="F6" s="120"/>
      <c r="G6" s="121" t="e">
        <f>(F6-H6)/H6*100</f>
        <v>#DIV/0!</v>
      </c>
      <c r="H6" s="120"/>
      <c r="I6" s="123"/>
    </row>
    <row r="7" spans="1:10" ht="18">
      <c r="A7" s="124" t="s">
        <v>312</v>
      </c>
      <c r="B7" s="120"/>
      <c r="C7" s="121" t="e">
        <f>(B7-D7)/D7*100</f>
        <v>#DIV/0!</v>
      </c>
      <c r="D7" s="120"/>
      <c r="E7" s="121" t="e">
        <f>(D7-F7)/F7*100</f>
        <v>#DIV/0!</v>
      </c>
      <c r="F7" s="120"/>
      <c r="G7" s="121" t="e">
        <f>(F7-H7)/H7*100</f>
        <v>#DIV/0!</v>
      </c>
      <c r="H7" s="120"/>
      <c r="I7" s="123"/>
    </row>
    <row r="8" spans="1:10" ht="18.75" thickBot="1">
      <c r="A8" s="125" t="s">
        <v>313</v>
      </c>
      <c r="B8" s="126">
        <f>B5+B6+B7</f>
        <v>0</v>
      </c>
      <c r="C8" s="121" t="e">
        <f>(B8-D8)/D8*100</f>
        <v>#DIV/0!</v>
      </c>
      <c r="D8" s="126">
        <f>D5+D6+D7</f>
        <v>0</v>
      </c>
      <c r="E8" s="121" t="e">
        <f>(D8-F8)/F8*100</f>
        <v>#DIV/0!</v>
      </c>
      <c r="F8" s="126">
        <f>F5+F6+F7</f>
        <v>0</v>
      </c>
      <c r="G8" s="121" t="e">
        <f>(F8-H8)/H8*100</f>
        <v>#DIV/0!</v>
      </c>
      <c r="H8" s="126">
        <f>H5+H6+H7</f>
        <v>0</v>
      </c>
      <c r="I8" s="123"/>
    </row>
    <row r="9" spans="1:10" ht="39" thickBot="1">
      <c r="A9" s="125"/>
      <c r="B9" s="126"/>
      <c r="C9" s="127" t="s">
        <v>565</v>
      </c>
      <c r="D9" s="126"/>
      <c r="E9" s="127" t="s">
        <v>566</v>
      </c>
      <c r="F9" s="128"/>
      <c r="G9" s="127" t="s">
        <v>567</v>
      </c>
      <c r="H9" s="128"/>
      <c r="I9" s="129" t="s">
        <v>568</v>
      </c>
    </row>
    <row r="10" spans="1:10" ht="18.75" thickBot="1">
      <c r="A10" s="130" t="s">
        <v>314</v>
      </c>
      <c r="B10" s="120"/>
      <c r="C10" s="121" t="e">
        <f t="shared" ref="C10:C29" si="0">B10/$B$5*100</f>
        <v>#DIV/0!</v>
      </c>
      <c r="D10" s="120"/>
      <c r="E10" s="121" t="e">
        <f t="shared" ref="E10:E29" si="1">D10/$D$5*100</f>
        <v>#DIV/0!</v>
      </c>
      <c r="F10" s="120"/>
      <c r="G10" s="121" t="e">
        <f t="shared" ref="G10:G29" si="2">F10/$F$5*100</f>
        <v>#DIV/0!</v>
      </c>
      <c r="H10" s="120"/>
      <c r="I10" s="131" t="e">
        <f t="shared" ref="I10:I29" si="3">H10/$H$5*100</f>
        <v>#DIV/0!</v>
      </c>
    </row>
    <row r="11" spans="1:10" ht="18.75" thickBot="1">
      <c r="A11" s="130" t="s">
        <v>315</v>
      </c>
      <c r="B11" s="120"/>
      <c r="C11" s="121" t="e">
        <f t="shared" si="0"/>
        <v>#DIV/0!</v>
      </c>
      <c r="D11" s="120"/>
      <c r="E11" s="121" t="e">
        <f t="shared" si="1"/>
        <v>#DIV/0!</v>
      </c>
      <c r="F11" s="122"/>
      <c r="G11" s="121" t="e">
        <f t="shared" si="2"/>
        <v>#DIV/0!</v>
      </c>
      <c r="H11" s="122"/>
      <c r="I11" s="131" t="e">
        <f t="shared" si="3"/>
        <v>#DIV/0!</v>
      </c>
      <c r="J11" s="132"/>
    </row>
    <row r="12" spans="1:10" ht="18.75" thickBot="1">
      <c r="A12" s="130" t="s">
        <v>316</v>
      </c>
      <c r="B12" s="120"/>
      <c r="C12" s="121" t="e">
        <f t="shared" si="0"/>
        <v>#DIV/0!</v>
      </c>
      <c r="D12" s="120"/>
      <c r="E12" s="121" t="e">
        <f t="shared" si="1"/>
        <v>#DIV/0!</v>
      </c>
      <c r="F12" s="122"/>
      <c r="G12" s="121" t="e">
        <f t="shared" si="2"/>
        <v>#DIV/0!</v>
      </c>
      <c r="H12" s="122"/>
      <c r="I12" s="131" t="e">
        <f t="shared" si="3"/>
        <v>#DIV/0!</v>
      </c>
    </row>
    <row r="13" spans="1:10" ht="18.75" thickBot="1">
      <c r="A13" s="133" t="s">
        <v>317</v>
      </c>
      <c r="B13" s="134">
        <f>B8-B10-B11-B12</f>
        <v>0</v>
      </c>
      <c r="C13" s="121" t="e">
        <f t="shared" si="0"/>
        <v>#DIV/0!</v>
      </c>
      <c r="D13" s="134">
        <f>D8-D10-D11-D12</f>
        <v>0</v>
      </c>
      <c r="E13" s="121" t="e">
        <f t="shared" si="1"/>
        <v>#DIV/0!</v>
      </c>
      <c r="F13" s="134">
        <f>F8-F10-F11-F12</f>
        <v>0</v>
      </c>
      <c r="G13" s="121" t="e">
        <f t="shared" si="2"/>
        <v>#DIV/0!</v>
      </c>
      <c r="H13" s="134">
        <f>H8-H10-H11-H12</f>
        <v>0</v>
      </c>
      <c r="I13" s="131" t="e">
        <f t="shared" si="3"/>
        <v>#DIV/0!</v>
      </c>
    </row>
    <row r="14" spans="1:10" ht="18.75" thickBot="1">
      <c r="A14" s="135" t="s">
        <v>318</v>
      </c>
      <c r="B14" s="120"/>
      <c r="C14" s="121" t="e">
        <f t="shared" si="0"/>
        <v>#DIV/0!</v>
      </c>
      <c r="D14" s="120"/>
      <c r="E14" s="121" t="e">
        <f t="shared" si="1"/>
        <v>#DIV/0!</v>
      </c>
      <c r="F14" s="122"/>
      <c r="G14" s="121" t="e">
        <f t="shared" si="2"/>
        <v>#DIV/0!</v>
      </c>
      <c r="H14" s="122"/>
      <c r="I14" s="131" t="e">
        <f t="shared" si="3"/>
        <v>#DIV/0!</v>
      </c>
      <c r="J14" s="132"/>
    </row>
    <row r="15" spans="1:10" ht="18.75" thickBot="1">
      <c r="A15" s="135" t="s">
        <v>319</v>
      </c>
      <c r="B15" s="120"/>
      <c r="C15" s="121" t="e">
        <f t="shared" si="0"/>
        <v>#DIV/0!</v>
      </c>
      <c r="D15" s="120"/>
      <c r="E15" s="121" t="e">
        <f t="shared" si="1"/>
        <v>#DIV/0!</v>
      </c>
      <c r="F15" s="122"/>
      <c r="G15" s="121" t="e">
        <f t="shared" si="2"/>
        <v>#DIV/0!</v>
      </c>
      <c r="H15" s="122"/>
      <c r="I15" s="131" t="e">
        <f t="shared" si="3"/>
        <v>#DIV/0!</v>
      </c>
      <c r="J15" s="132"/>
    </row>
    <row r="16" spans="1:10" ht="18.75" thickBot="1">
      <c r="A16" s="133" t="s">
        <v>320</v>
      </c>
      <c r="B16" s="134">
        <f>B13-B14-B15</f>
        <v>0</v>
      </c>
      <c r="C16" s="121" t="e">
        <f t="shared" si="0"/>
        <v>#DIV/0!</v>
      </c>
      <c r="D16" s="134">
        <f>D13-D14-D15</f>
        <v>0</v>
      </c>
      <c r="E16" s="121" t="e">
        <f t="shared" si="1"/>
        <v>#DIV/0!</v>
      </c>
      <c r="F16" s="134">
        <f>F13-F14-F15</f>
        <v>0</v>
      </c>
      <c r="G16" s="121" t="e">
        <f t="shared" si="2"/>
        <v>#DIV/0!</v>
      </c>
      <c r="H16" s="134">
        <f>H13-H14-H15</f>
        <v>0</v>
      </c>
      <c r="I16" s="131" t="e">
        <f t="shared" si="3"/>
        <v>#DIV/0!</v>
      </c>
    </row>
    <row r="17" spans="1:12" ht="18.75" thickBot="1">
      <c r="A17" s="136" t="s">
        <v>218</v>
      </c>
      <c r="B17" s="120"/>
      <c r="C17" s="121" t="e">
        <f t="shared" si="0"/>
        <v>#DIV/0!</v>
      </c>
      <c r="D17" s="120"/>
      <c r="E17" s="121" t="e">
        <f t="shared" si="1"/>
        <v>#DIV/0!</v>
      </c>
      <c r="F17" s="122"/>
      <c r="G17" s="121" t="e">
        <f t="shared" si="2"/>
        <v>#DIV/0!</v>
      </c>
      <c r="H17" s="122"/>
      <c r="I17" s="131" t="e">
        <f t="shared" si="3"/>
        <v>#DIV/0!</v>
      </c>
      <c r="L17" s="137"/>
    </row>
    <row r="18" spans="1:12" s="137" customFormat="1" ht="18.75" thickBot="1">
      <c r="A18" s="130" t="s">
        <v>321</v>
      </c>
      <c r="B18" s="120"/>
      <c r="C18" s="121" t="e">
        <f t="shared" si="0"/>
        <v>#DIV/0!</v>
      </c>
      <c r="D18" s="120"/>
      <c r="E18" s="121" t="e">
        <f t="shared" si="1"/>
        <v>#DIV/0!</v>
      </c>
      <c r="F18" s="122"/>
      <c r="G18" s="121" t="e">
        <f t="shared" si="2"/>
        <v>#DIV/0!</v>
      </c>
      <c r="H18" s="122"/>
      <c r="I18" s="131" t="e">
        <f t="shared" si="3"/>
        <v>#DIV/0!</v>
      </c>
      <c r="L18" s="115"/>
    </row>
    <row r="19" spans="1:12" s="137" customFormat="1" ht="18.75" thickBot="1">
      <c r="A19" s="130" t="s">
        <v>322</v>
      </c>
      <c r="B19" s="120"/>
      <c r="C19" s="121" t="e">
        <f t="shared" si="0"/>
        <v>#DIV/0!</v>
      </c>
      <c r="D19" s="120"/>
      <c r="E19" s="121" t="e">
        <f t="shared" si="1"/>
        <v>#DIV/0!</v>
      </c>
      <c r="F19" s="122"/>
      <c r="G19" s="121" t="e">
        <f t="shared" si="2"/>
        <v>#DIV/0!</v>
      </c>
      <c r="H19" s="122"/>
      <c r="I19" s="131" t="e">
        <f t="shared" si="3"/>
        <v>#DIV/0!</v>
      </c>
      <c r="L19" s="115"/>
    </row>
    <row r="20" spans="1:12" s="137" customFormat="1" ht="18.75" thickBot="1">
      <c r="A20" s="130" t="s">
        <v>323</v>
      </c>
      <c r="B20" s="120"/>
      <c r="C20" s="121" t="e">
        <f t="shared" si="0"/>
        <v>#DIV/0!</v>
      </c>
      <c r="D20" s="120"/>
      <c r="E20" s="121" t="e">
        <f t="shared" si="1"/>
        <v>#DIV/0!</v>
      </c>
      <c r="F20" s="122"/>
      <c r="G20" s="121" t="e">
        <f t="shared" si="2"/>
        <v>#DIV/0!</v>
      </c>
      <c r="H20" s="122"/>
      <c r="I20" s="131" t="e">
        <f t="shared" si="3"/>
        <v>#DIV/0!</v>
      </c>
      <c r="L20" s="115"/>
    </row>
    <row r="21" spans="1:12" s="137" customFormat="1" ht="18.75" thickBot="1">
      <c r="A21" s="130" t="s">
        <v>324</v>
      </c>
      <c r="B21" s="120"/>
      <c r="C21" s="121" t="e">
        <f t="shared" si="0"/>
        <v>#DIV/0!</v>
      </c>
      <c r="D21" s="120"/>
      <c r="E21" s="121" t="e">
        <f t="shared" si="1"/>
        <v>#DIV/0!</v>
      </c>
      <c r="F21" s="122"/>
      <c r="G21" s="121" t="e">
        <f t="shared" si="2"/>
        <v>#DIV/0!</v>
      </c>
      <c r="H21" s="122"/>
      <c r="I21" s="131" t="e">
        <f t="shared" si="3"/>
        <v>#DIV/0!</v>
      </c>
      <c r="L21" s="115"/>
    </row>
    <row r="22" spans="1:12" ht="18.75" thickBot="1">
      <c r="A22" s="136" t="s">
        <v>325</v>
      </c>
      <c r="B22" s="120"/>
      <c r="C22" s="121" t="e">
        <f t="shared" si="0"/>
        <v>#DIV/0!</v>
      </c>
      <c r="D22" s="120"/>
      <c r="E22" s="121" t="e">
        <f t="shared" si="1"/>
        <v>#DIV/0!</v>
      </c>
      <c r="F22" s="122"/>
      <c r="G22" s="121" t="e">
        <f t="shared" si="2"/>
        <v>#DIV/0!</v>
      </c>
      <c r="H22" s="122"/>
      <c r="I22" s="131" t="e">
        <f t="shared" si="3"/>
        <v>#DIV/0!</v>
      </c>
    </row>
    <row r="23" spans="1:12" ht="18.75" thickBot="1">
      <c r="A23" s="138" t="s">
        <v>326</v>
      </c>
      <c r="B23" s="139">
        <f>B16-B17-B18-B22-B21-B19-B20</f>
        <v>0</v>
      </c>
      <c r="C23" s="121" t="e">
        <f t="shared" si="0"/>
        <v>#DIV/0!</v>
      </c>
      <c r="D23" s="139">
        <f>D16-D17-D18-D22-D21-D19-D20</f>
        <v>0</v>
      </c>
      <c r="E23" s="121" t="e">
        <f t="shared" si="1"/>
        <v>#DIV/0!</v>
      </c>
      <c r="F23" s="139">
        <f>F16-F17-F18-F22-F21-F19-F20</f>
        <v>0</v>
      </c>
      <c r="G23" s="121" t="e">
        <f t="shared" si="2"/>
        <v>#DIV/0!</v>
      </c>
      <c r="H23" s="139">
        <f>H16-H17-H18-H22-H21-H19-H20</f>
        <v>0</v>
      </c>
      <c r="I23" s="131" t="e">
        <f t="shared" si="3"/>
        <v>#DIV/0!</v>
      </c>
    </row>
    <row r="24" spans="1:12" ht="18.75" thickBot="1">
      <c r="A24" s="124" t="s">
        <v>327</v>
      </c>
      <c r="B24" s="120"/>
      <c r="C24" s="121" t="e">
        <f t="shared" si="0"/>
        <v>#DIV/0!</v>
      </c>
      <c r="D24" s="120"/>
      <c r="E24" s="121" t="e">
        <f t="shared" si="1"/>
        <v>#DIV/0!</v>
      </c>
      <c r="F24" s="120"/>
      <c r="G24" s="121" t="e">
        <f t="shared" si="2"/>
        <v>#DIV/0!</v>
      </c>
      <c r="H24" s="120"/>
      <c r="I24" s="131" t="e">
        <f t="shared" si="3"/>
        <v>#DIV/0!</v>
      </c>
      <c r="K24" s="140"/>
    </row>
    <row r="25" spans="1:12" ht="18.75" thickBot="1">
      <c r="A25" s="141" t="s">
        <v>186</v>
      </c>
      <c r="B25" s="126">
        <f>B23-B24</f>
        <v>0</v>
      </c>
      <c r="C25" s="142" t="e">
        <f t="shared" si="0"/>
        <v>#DIV/0!</v>
      </c>
      <c r="D25" s="126">
        <f>D23-D24</f>
        <v>0</v>
      </c>
      <c r="E25" s="142" t="e">
        <f t="shared" si="1"/>
        <v>#DIV/0!</v>
      </c>
      <c r="F25" s="126">
        <f>F23-F24</f>
        <v>0</v>
      </c>
      <c r="G25" s="121" t="e">
        <f t="shared" si="2"/>
        <v>#DIV/0!</v>
      </c>
      <c r="H25" s="126">
        <f>H23-H24</f>
        <v>0</v>
      </c>
      <c r="I25" s="131" t="e">
        <f t="shared" si="3"/>
        <v>#DIV/0!</v>
      </c>
      <c r="J25" s="143"/>
    </row>
    <row r="26" spans="1:12" ht="18.75" thickBot="1">
      <c r="A26" s="138" t="s">
        <v>328</v>
      </c>
      <c r="B26" s="139">
        <f>B25+B17+B22</f>
        <v>0</v>
      </c>
      <c r="C26" s="121" t="e">
        <f t="shared" si="0"/>
        <v>#DIV/0!</v>
      </c>
      <c r="D26" s="139">
        <f>D25+D17+D22</f>
        <v>0</v>
      </c>
      <c r="E26" s="121" t="e">
        <f t="shared" si="1"/>
        <v>#DIV/0!</v>
      </c>
      <c r="F26" s="139">
        <f>F25+F17+F22</f>
        <v>0</v>
      </c>
      <c r="G26" s="121" t="e">
        <f t="shared" si="2"/>
        <v>#DIV/0!</v>
      </c>
      <c r="H26" s="139">
        <f>H25+H17+H22</f>
        <v>0</v>
      </c>
      <c r="I26" s="131" t="e">
        <f t="shared" si="3"/>
        <v>#DIV/0!</v>
      </c>
    </row>
    <row r="27" spans="1:12" ht="18.75" thickBot="1">
      <c r="A27" s="144" t="s">
        <v>329</v>
      </c>
      <c r="B27" s="120"/>
      <c r="C27" s="121" t="e">
        <f t="shared" si="0"/>
        <v>#DIV/0!</v>
      </c>
      <c r="D27" s="120"/>
      <c r="E27" s="121" t="e">
        <f t="shared" si="1"/>
        <v>#DIV/0!</v>
      </c>
      <c r="F27" s="120"/>
      <c r="G27" s="121" t="e">
        <f t="shared" si="2"/>
        <v>#DIV/0!</v>
      </c>
      <c r="H27" s="120"/>
      <c r="I27" s="131" t="e">
        <f t="shared" si="3"/>
        <v>#DIV/0!</v>
      </c>
    </row>
    <row r="28" spans="1:12" ht="18.75" thickBot="1">
      <c r="A28" s="144" t="s">
        <v>220</v>
      </c>
      <c r="B28" s="120"/>
      <c r="C28" s="121" t="e">
        <f t="shared" si="0"/>
        <v>#DIV/0!</v>
      </c>
      <c r="D28" s="120"/>
      <c r="E28" s="121" t="e">
        <f t="shared" si="1"/>
        <v>#DIV/0!</v>
      </c>
      <c r="F28" s="120"/>
      <c r="G28" s="121" t="e">
        <f t="shared" si="2"/>
        <v>#DIV/0!</v>
      </c>
      <c r="H28" s="120"/>
      <c r="I28" s="131" t="e">
        <f t="shared" si="3"/>
        <v>#DIV/0!</v>
      </c>
    </row>
    <row r="29" spans="1:12" ht="18.75" thickBot="1">
      <c r="A29" s="145" t="s">
        <v>187</v>
      </c>
      <c r="B29" s="146">
        <f>B26+B27+B28</f>
        <v>0</v>
      </c>
      <c r="C29" s="142" t="e">
        <f t="shared" si="0"/>
        <v>#DIV/0!</v>
      </c>
      <c r="D29" s="146">
        <f>D26+D27+D28</f>
        <v>0</v>
      </c>
      <c r="E29" s="142" t="e">
        <f t="shared" si="1"/>
        <v>#DIV/0!</v>
      </c>
      <c r="F29" s="146">
        <f>F26+F27+F28</f>
        <v>0</v>
      </c>
      <c r="G29" s="121" t="e">
        <f t="shared" si="2"/>
        <v>#DIV/0!</v>
      </c>
      <c r="H29" s="146">
        <f>H26+H27+H28</f>
        <v>0</v>
      </c>
      <c r="I29" s="131" t="e">
        <f t="shared" si="3"/>
        <v>#DIV/0!</v>
      </c>
    </row>
    <row r="30" spans="1:12" ht="18.75" thickBot="1">
      <c r="A30" s="145"/>
      <c r="B30" s="146"/>
      <c r="C30" s="142"/>
      <c r="D30" s="146"/>
      <c r="E30" s="142"/>
      <c r="F30" s="146"/>
      <c r="G30" s="142"/>
      <c r="H30" s="146"/>
      <c r="I30" s="147"/>
      <c r="J30" s="148"/>
    </row>
    <row r="31" spans="1:12" ht="18">
      <c r="A31" s="149"/>
      <c r="B31" s="150"/>
      <c r="C31" s="151"/>
      <c r="D31" s="150"/>
      <c r="E31" s="151"/>
      <c r="F31" s="150"/>
      <c r="G31" s="151"/>
      <c r="H31" s="150"/>
      <c r="I31" s="152" t="s">
        <v>330</v>
      </c>
    </row>
    <row r="32" spans="1:12" ht="18">
      <c r="A32" s="742" t="s">
        <v>331</v>
      </c>
      <c r="B32" s="743" t="str">
        <f>B3</f>
        <v>31.03.2021</v>
      </c>
      <c r="C32" s="153" t="s">
        <v>303</v>
      </c>
      <c r="D32" s="743" t="str">
        <f>D3</f>
        <v>31.03.2020</v>
      </c>
      <c r="E32" s="153" t="s">
        <v>303</v>
      </c>
      <c r="F32" s="743" t="str">
        <f>F3</f>
        <v>31.03.2019</v>
      </c>
      <c r="G32" s="153" t="s">
        <v>303</v>
      </c>
      <c r="H32" s="744" t="s">
        <v>306</v>
      </c>
      <c r="I32" s="154"/>
    </row>
    <row r="33" spans="1:10" ht="18">
      <c r="A33" s="742"/>
      <c r="B33" s="743"/>
      <c r="C33" s="155" t="str">
        <f>C4</f>
        <v>In 2021</v>
      </c>
      <c r="D33" s="743"/>
      <c r="E33" s="155" t="str">
        <f>E4</f>
        <v>In 2020</v>
      </c>
      <c r="F33" s="743"/>
      <c r="G33" s="155" t="str">
        <f>G4</f>
        <v>In 2019</v>
      </c>
      <c r="H33" s="744"/>
      <c r="I33" s="156"/>
    </row>
    <row r="34" spans="1:10" ht="18">
      <c r="A34" s="157" t="s">
        <v>332</v>
      </c>
      <c r="B34" s="120"/>
      <c r="C34" s="121" t="e">
        <f t="shared" ref="C34:C65" si="4">(B34-D34)/D34*100</f>
        <v>#DIV/0!</v>
      </c>
      <c r="D34" s="120"/>
      <c r="E34" s="121" t="e">
        <f t="shared" ref="E34:E65" si="5">(D34-F34)/F34*100</f>
        <v>#DIV/0!</v>
      </c>
      <c r="F34" s="120"/>
      <c r="G34" s="121" t="e">
        <f t="shared" ref="G34:G65" si="6">(F34-H34)/H34*100</f>
        <v>#DIV/0!</v>
      </c>
      <c r="H34" s="120"/>
      <c r="I34" s="115"/>
    </row>
    <row r="35" spans="1:10" ht="26.25">
      <c r="A35" s="157" t="s">
        <v>333</v>
      </c>
      <c r="B35" s="120"/>
      <c r="C35" s="121" t="e">
        <f t="shared" si="4"/>
        <v>#DIV/0!</v>
      </c>
      <c r="D35" s="120"/>
      <c r="E35" s="121" t="e">
        <f t="shared" si="5"/>
        <v>#DIV/0!</v>
      </c>
      <c r="F35" s="122"/>
      <c r="G35" s="121" t="e">
        <f t="shared" si="6"/>
        <v>#DIV/0!</v>
      </c>
      <c r="H35" s="122"/>
      <c r="I35" s="115"/>
    </row>
    <row r="36" spans="1:10" ht="18">
      <c r="A36" s="158" t="s">
        <v>188</v>
      </c>
      <c r="B36" s="126">
        <f>SUM(B34:B35)</f>
        <v>0</v>
      </c>
      <c r="C36" s="121" t="e">
        <f t="shared" si="4"/>
        <v>#DIV/0!</v>
      </c>
      <c r="D36" s="126">
        <f>SUM(D34:D35)</f>
        <v>0</v>
      </c>
      <c r="E36" s="121" t="e">
        <f t="shared" si="5"/>
        <v>#DIV/0!</v>
      </c>
      <c r="F36" s="139">
        <f>SUM(F34:F35)</f>
        <v>0</v>
      </c>
      <c r="G36" s="121" t="e">
        <f t="shared" si="6"/>
        <v>#DIV/0!</v>
      </c>
      <c r="H36" s="139">
        <f>SUM(H34:H35)</f>
        <v>0</v>
      </c>
      <c r="I36" s="115"/>
    </row>
    <row r="37" spans="1:10" ht="18">
      <c r="A37" s="157" t="s">
        <v>334</v>
      </c>
      <c r="B37" s="120"/>
      <c r="C37" s="121" t="e">
        <f t="shared" si="4"/>
        <v>#DIV/0!</v>
      </c>
      <c r="D37" s="120"/>
      <c r="E37" s="121" t="e">
        <f t="shared" si="5"/>
        <v>#DIV/0!</v>
      </c>
      <c r="F37" s="120"/>
      <c r="G37" s="121" t="e">
        <f t="shared" si="6"/>
        <v>#DIV/0!</v>
      </c>
      <c r="H37" s="120"/>
      <c r="I37" s="115"/>
    </row>
    <row r="38" spans="1:10" ht="18">
      <c r="A38" s="158" t="s">
        <v>335</v>
      </c>
      <c r="B38" s="126">
        <f>B34+B35+B43-B62-B64-B52</f>
        <v>0</v>
      </c>
      <c r="C38" s="121" t="e">
        <f t="shared" si="4"/>
        <v>#DIV/0!</v>
      </c>
      <c r="D38" s="126">
        <f>D34+D35+D43-D62-D64-D52</f>
        <v>0</v>
      </c>
      <c r="E38" s="121" t="e">
        <f t="shared" si="5"/>
        <v>#DIV/0!</v>
      </c>
      <c r="F38" s="139">
        <f>F34+F35+F43-F62-F64-F52</f>
        <v>0</v>
      </c>
      <c r="G38" s="121" t="e">
        <f t="shared" si="6"/>
        <v>#DIV/0!</v>
      </c>
      <c r="H38" s="139">
        <f>H34+H35+H43-H62-H64-H52</f>
        <v>0</v>
      </c>
      <c r="I38" s="115"/>
    </row>
    <row r="39" spans="1:10" ht="18">
      <c r="A39" s="157" t="s">
        <v>189</v>
      </c>
      <c r="B39" s="120"/>
      <c r="C39" s="121" t="e">
        <f t="shared" si="4"/>
        <v>#DIV/0!</v>
      </c>
      <c r="D39" s="120"/>
      <c r="E39" s="121" t="e">
        <f t="shared" si="5"/>
        <v>#DIV/0!</v>
      </c>
      <c r="F39" s="122"/>
      <c r="G39" s="121" t="e">
        <f t="shared" si="6"/>
        <v>#DIV/0!</v>
      </c>
      <c r="H39" s="122"/>
    </row>
    <row r="40" spans="1:10" ht="18">
      <c r="A40" s="157" t="s">
        <v>190</v>
      </c>
      <c r="B40" s="120"/>
      <c r="C40" s="121" t="e">
        <f t="shared" si="4"/>
        <v>#DIV/0!</v>
      </c>
      <c r="D40" s="120"/>
      <c r="E40" s="121" t="e">
        <f t="shared" si="5"/>
        <v>#DIV/0!</v>
      </c>
      <c r="F40" s="122"/>
      <c r="G40" s="121" t="e">
        <f t="shared" si="6"/>
        <v>#DIV/0!</v>
      </c>
      <c r="H40" s="122"/>
      <c r="I40" s="159"/>
      <c r="J40" s="160"/>
    </row>
    <row r="41" spans="1:10" ht="18">
      <c r="A41" s="161" t="s">
        <v>336</v>
      </c>
      <c r="B41" s="162">
        <f>B39+B40</f>
        <v>0</v>
      </c>
      <c r="C41" s="121" t="e">
        <f t="shared" si="4"/>
        <v>#DIV/0!</v>
      </c>
      <c r="D41" s="162">
        <f>D39+D40</f>
        <v>0</v>
      </c>
      <c r="E41" s="121" t="e">
        <f t="shared" si="5"/>
        <v>#DIV/0!</v>
      </c>
      <c r="F41" s="162">
        <f>F39+F40</f>
        <v>0</v>
      </c>
      <c r="G41" s="121" t="e">
        <f t="shared" si="6"/>
        <v>#DIV/0!</v>
      </c>
      <c r="H41" s="162">
        <f>H39+H40</f>
        <v>0</v>
      </c>
      <c r="I41" s="115"/>
      <c r="J41" s="160"/>
    </row>
    <row r="42" spans="1:10" ht="18">
      <c r="A42" s="157" t="s">
        <v>337</v>
      </c>
      <c r="B42" s="120"/>
      <c r="C42" s="121" t="e">
        <f t="shared" si="4"/>
        <v>#DIV/0!</v>
      </c>
      <c r="D42" s="120"/>
      <c r="E42" s="121" t="e">
        <f t="shared" si="5"/>
        <v>#DIV/0!</v>
      </c>
      <c r="F42" s="122"/>
      <c r="G42" s="121" t="e">
        <f t="shared" si="6"/>
        <v>#DIV/0!</v>
      </c>
      <c r="H42" s="122"/>
      <c r="I42" s="115"/>
    </row>
    <row r="43" spans="1:10" ht="26.25">
      <c r="A43" s="163" t="s">
        <v>338</v>
      </c>
      <c r="B43" s="120"/>
      <c r="C43" s="121" t="e">
        <f t="shared" si="4"/>
        <v>#DIV/0!</v>
      </c>
      <c r="D43" s="120"/>
      <c r="E43" s="121" t="e">
        <f t="shared" si="5"/>
        <v>#DIV/0!</v>
      </c>
      <c r="F43" s="122"/>
      <c r="G43" s="121" t="e">
        <f t="shared" si="6"/>
        <v>#DIV/0!</v>
      </c>
      <c r="H43" s="122"/>
      <c r="I43" s="115"/>
    </row>
    <row r="44" spans="1:10" ht="18">
      <c r="A44" s="164" t="s">
        <v>339</v>
      </c>
      <c r="B44" s="165">
        <f>B45+B46</f>
        <v>0</v>
      </c>
      <c r="C44" s="121" t="e">
        <f t="shared" si="4"/>
        <v>#DIV/0!</v>
      </c>
      <c r="D44" s="165">
        <f>D45+D46</f>
        <v>0</v>
      </c>
      <c r="E44" s="121" t="e">
        <f t="shared" si="5"/>
        <v>#DIV/0!</v>
      </c>
      <c r="F44" s="165">
        <f>F45+F46</f>
        <v>0</v>
      </c>
      <c r="G44" s="121" t="e">
        <f t="shared" si="6"/>
        <v>#DIV/0!</v>
      </c>
      <c r="H44" s="165">
        <f>H45+H46</f>
        <v>0</v>
      </c>
      <c r="I44" s="115"/>
    </row>
    <row r="45" spans="1:10" ht="18">
      <c r="A45" s="166" t="s">
        <v>340</v>
      </c>
      <c r="B45" s="120"/>
      <c r="C45" s="121" t="e">
        <f t="shared" si="4"/>
        <v>#DIV/0!</v>
      </c>
      <c r="D45" s="120"/>
      <c r="E45" s="121" t="e">
        <f t="shared" si="5"/>
        <v>#DIV/0!</v>
      </c>
      <c r="F45" s="122"/>
      <c r="G45" s="121" t="e">
        <f t="shared" si="6"/>
        <v>#DIV/0!</v>
      </c>
      <c r="H45" s="122"/>
      <c r="I45" s="115"/>
    </row>
    <row r="46" spans="1:10" ht="18">
      <c r="A46" s="157" t="s">
        <v>341</v>
      </c>
      <c r="B46" s="120"/>
      <c r="C46" s="121" t="e">
        <f t="shared" si="4"/>
        <v>#DIV/0!</v>
      </c>
      <c r="D46" s="120"/>
      <c r="E46" s="121" t="e">
        <f t="shared" si="5"/>
        <v>#DIV/0!</v>
      </c>
      <c r="F46" s="122"/>
      <c r="G46" s="121" t="e">
        <f t="shared" si="6"/>
        <v>#DIV/0!</v>
      </c>
      <c r="H46" s="122"/>
      <c r="I46" s="115"/>
    </row>
    <row r="47" spans="1:10" ht="18">
      <c r="A47" s="167" t="s">
        <v>342</v>
      </c>
      <c r="B47" s="139">
        <f>B41+B42+B44</f>
        <v>0</v>
      </c>
      <c r="C47" s="121" t="e">
        <f t="shared" si="4"/>
        <v>#DIV/0!</v>
      </c>
      <c r="D47" s="139">
        <f>D41+D42+D44</f>
        <v>0</v>
      </c>
      <c r="E47" s="121" t="e">
        <f t="shared" si="5"/>
        <v>#DIV/0!</v>
      </c>
      <c r="F47" s="139">
        <f>F41+F42+F44</f>
        <v>0</v>
      </c>
      <c r="G47" s="121" t="e">
        <f t="shared" si="6"/>
        <v>#DIV/0!</v>
      </c>
      <c r="H47" s="139">
        <f>H41+H42+H44</f>
        <v>0</v>
      </c>
      <c r="I47" s="115"/>
    </row>
    <row r="48" spans="1:10" ht="18">
      <c r="A48" s="201" t="s">
        <v>343</v>
      </c>
      <c r="B48" s="202">
        <f>B36+B37+B41+B42+B43+B44</f>
        <v>0</v>
      </c>
      <c r="C48" s="203" t="e">
        <f t="shared" si="4"/>
        <v>#DIV/0!</v>
      </c>
      <c r="D48" s="202">
        <f>D36+D37+D41+D42+D43+D44</f>
        <v>0</v>
      </c>
      <c r="E48" s="203" t="e">
        <f t="shared" si="5"/>
        <v>#DIV/0!</v>
      </c>
      <c r="F48" s="202">
        <f>F36+F37+F41+F42+F43+F44</f>
        <v>0</v>
      </c>
      <c r="G48" s="203" t="e">
        <f t="shared" si="6"/>
        <v>#DIV/0!</v>
      </c>
      <c r="H48" s="202">
        <f>H36+H37+H41+H42+H43+H44</f>
        <v>0</v>
      </c>
      <c r="I48" s="115"/>
    </row>
    <row r="49" spans="1:9" ht="18">
      <c r="A49" s="163" t="s">
        <v>344</v>
      </c>
      <c r="B49" s="120"/>
      <c r="C49" s="121" t="e">
        <f t="shared" si="4"/>
        <v>#DIV/0!</v>
      </c>
      <c r="D49" s="120"/>
      <c r="E49" s="121" t="e">
        <f t="shared" si="5"/>
        <v>#DIV/0!</v>
      </c>
      <c r="F49" s="122"/>
      <c r="G49" s="121" t="e">
        <f t="shared" si="6"/>
        <v>#DIV/0!</v>
      </c>
      <c r="H49" s="122"/>
      <c r="I49" s="168"/>
    </row>
    <row r="50" spans="1:9" ht="18">
      <c r="A50" s="169" t="s">
        <v>345</v>
      </c>
      <c r="B50" s="139">
        <f>B51+B53+B52</f>
        <v>0</v>
      </c>
      <c r="C50" s="121" t="e">
        <f t="shared" si="4"/>
        <v>#DIV/0!</v>
      </c>
      <c r="D50" s="139">
        <f>D51+D53+D52</f>
        <v>0</v>
      </c>
      <c r="E50" s="121" t="e">
        <f t="shared" si="5"/>
        <v>#DIV/0!</v>
      </c>
      <c r="F50" s="139">
        <f>F51+F53+F52</f>
        <v>0</v>
      </c>
      <c r="G50" s="121" t="e">
        <f t="shared" si="6"/>
        <v>#DIV/0!</v>
      </c>
      <c r="H50" s="139">
        <f>H51+H53+H52</f>
        <v>0</v>
      </c>
      <c r="I50" s="115"/>
    </row>
    <row r="51" spans="1:9" ht="18">
      <c r="A51" s="170" t="s">
        <v>346</v>
      </c>
      <c r="B51" s="120"/>
      <c r="C51" s="121" t="e">
        <f t="shared" si="4"/>
        <v>#DIV/0!</v>
      </c>
      <c r="D51" s="120"/>
      <c r="E51" s="121" t="e">
        <f t="shared" si="5"/>
        <v>#DIV/0!</v>
      </c>
      <c r="F51" s="122"/>
      <c r="G51" s="121" t="e">
        <f t="shared" si="6"/>
        <v>#DIV/0!</v>
      </c>
      <c r="H51" s="122"/>
      <c r="I51" s="115"/>
    </row>
    <row r="52" spans="1:9" ht="18">
      <c r="A52" s="170" t="s">
        <v>347</v>
      </c>
      <c r="B52" s="120"/>
      <c r="C52" s="121" t="e">
        <f t="shared" si="4"/>
        <v>#DIV/0!</v>
      </c>
      <c r="D52" s="120"/>
      <c r="E52" s="121" t="e">
        <f t="shared" si="5"/>
        <v>#DIV/0!</v>
      </c>
      <c r="F52" s="120"/>
      <c r="G52" s="121" t="e">
        <f t="shared" si="6"/>
        <v>#DIV/0!</v>
      </c>
      <c r="H52" s="120"/>
      <c r="I52" s="115"/>
    </row>
    <row r="53" spans="1:9" ht="18">
      <c r="A53" s="170" t="s">
        <v>348</v>
      </c>
      <c r="B53" s="120"/>
      <c r="C53" s="121" t="e">
        <f t="shared" si="4"/>
        <v>#DIV/0!</v>
      </c>
      <c r="D53" s="120"/>
      <c r="E53" s="121" t="e">
        <f t="shared" si="5"/>
        <v>#DIV/0!</v>
      </c>
      <c r="F53" s="120"/>
      <c r="G53" s="121" t="e">
        <f t="shared" si="6"/>
        <v>#DIV/0!</v>
      </c>
      <c r="H53" s="120"/>
      <c r="I53" s="115"/>
    </row>
    <row r="54" spans="1:9" ht="18">
      <c r="A54" s="171" t="s">
        <v>349</v>
      </c>
      <c r="B54" s="165">
        <f>B56+B57+B60+B61+B55</f>
        <v>0</v>
      </c>
      <c r="C54" s="121" t="e">
        <f t="shared" si="4"/>
        <v>#DIV/0!</v>
      </c>
      <c r="D54" s="165">
        <f>D56+D57+D60+D61+D55</f>
        <v>0</v>
      </c>
      <c r="E54" s="121" t="e">
        <f t="shared" si="5"/>
        <v>#DIV/0!</v>
      </c>
      <c r="F54" s="165">
        <f>F56+F57+F60+F61+F55</f>
        <v>0</v>
      </c>
      <c r="G54" s="121" t="e">
        <f t="shared" si="6"/>
        <v>#DIV/0!</v>
      </c>
      <c r="H54" s="165">
        <f>H56+H57+H60+H61+H55</f>
        <v>0</v>
      </c>
      <c r="I54" s="115"/>
    </row>
    <row r="55" spans="1:9" ht="18">
      <c r="A55" s="172" t="s">
        <v>350</v>
      </c>
      <c r="B55" s="120"/>
      <c r="C55" s="121" t="e">
        <f t="shared" si="4"/>
        <v>#DIV/0!</v>
      </c>
      <c r="D55" s="120"/>
      <c r="E55" s="121" t="e">
        <f t="shared" si="5"/>
        <v>#DIV/0!</v>
      </c>
      <c r="F55" s="120"/>
      <c r="G55" s="121" t="e">
        <f t="shared" si="6"/>
        <v>#DIV/0!</v>
      </c>
      <c r="H55" s="120"/>
      <c r="I55" s="115"/>
    </row>
    <row r="56" spans="1:9" ht="18">
      <c r="A56" s="163" t="s">
        <v>351</v>
      </c>
      <c r="B56" s="120"/>
      <c r="C56" s="121" t="e">
        <f t="shared" si="4"/>
        <v>#DIV/0!</v>
      </c>
      <c r="D56" s="120"/>
      <c r="E56" s="121" t="e">
        <f t="shared" si="5"/>
        <v>#DIV/0!</v>
      </c>
      <c r="F56" s="122"/>
      <c r="G56" s="121" t="e">
        <f t="shared" si="6"/>
        <v>#DIV/0!</v>
      </c>
      <c r="H56" s="122"/>
      <c r="I56" s="115"/>
    </row>
    <row r="57" spans="1:9" ht="18">
      <c r="A57" s="173" t="s">
        <v>352</v>
      </c>
      <c r="B57" s="165">
        <f>B58+B59</f>
        <v>0</v>
      </c>
      <c r="C57" s="121" t="e">
        <f t="shared" si="4"/>
        <v>#DIV/0!</v>
      </c>
      <c r="D57" s="165">
        <f>D58+D59</f>
        <v>0</v>
      </c>
      <c r="E57" s="121" t="e">
        <f t="shared" si="5"/>
        <v>#DIV/0!</v>
      </c>
      <c r="F57" s="165">
        <f>F58+F59</f>
        <v>0</v>
      </c>
      <c r="G57" s="121" t="e">
        <f t="shared" si="6"/>
        <v>#DIV/0!</v>
      </c>
      <c r="H57" s="165">
        <f>H58+H59</f>
        <v>0</v>
      </c>
      <c r="I57" s="115"/>
    </row>
    <row r="58" spans="1:9" ht="18">
      <c r="A58" s="163" t="s">
        <v>353</v>
      </c>
      <c r="B58" s="120"/>
      <c r="C58" s="121" t="e">
        <f t="shared" si="4"/>
        <v>#DIV/0!</v>
      </c>
      <c r="D58" s="120"/>
      <c r="E58" s="121" t="e">
        <f t="shared" si="5"/>
        <v>#DIV/0!</v>
      </c>
      <c r="F58" s="120"/>
      <c r="G58" s="121" t="e">
        <f t="shared" si="6"/>
        <v>#DIV/0!</v>
      </c>
      <c r="H58" s="120"/>
      <c r="I58" s="115"/>
    </row>
    <row r="59" spans="1:9" ht="18">
      <c r="A59" s="163" t="s">
        <v>354</v>
      </c>
      <c r="B59" s="120"/>
      <c r="C59" s="121" t="e">
        <f t="shared" si="4"/>
        <v>#DIV/0!</v>
      </c>
      <c r="D59" s="120"/>
      <c r="E59" s="121" t="e">
        <f t="shared" si="5"/>
        <v>#DIV/0!</v>
      </c>
      <c r="F59" s="122"/>
      <c r="G59" s="121" t="e">
        <f t="shared" si="6"/>
        <v>#DIV/0!</v>
      </c>
      <c r="H59" s="122"/>
      <c r="I59" s="115"/>
    </row>
    <row r="60" spans="1:9" ht="18">
      <c r="A60" s="163" t="s">
        <v>355</v>
      </c>
      <c r="B60" s="120"/>
      <c r="C60" s="121" t="e">
        <f t="shared" si="4"/>
        <v>#DIV/0!</v>
      </c>
      <c r="D60" s="120"/>
      <c r="E60" s="121" t="e">
        <f t="shared" si="5"/>
        <v>#DIV/0!</v>
      </c>
      <c r="F60" s="122"/>
      <c r="G60" s="121" t="e">
        <f t="shared" si="6"/>
        <v>#DIV/0!</v>
      </c>
      <c r="H60" s="122"/>
      <c r="I60" s="168"/>
    </row>
    <row r="61" spans="1:9" ht="18">
      <c r="A61" s="174" t="s">
        <v>356</v>
      </c>
      <c r="B61" s="175">
        <f>B62+B63</f>
        <v>0</v>
      </c>
      <c r="C61" s="121" t="e">
        <f t="shared" si="4"/>
        <v>#DIV/0!</v>
      </c>
      <c r="D61" s="175">
        <f>D62+D63</f>
        <v>0</v>
      </c>
      <c r="E61" s="121" t="e">
        <f t="shared" si="5"/>
        <v>#DIV/0!</v>
      </c>
      <c r="F61" s="175">
        <f>F62+F63</f>
        <v>0</v>
      </c>
      <c r="G61" s="121" t="e">
        <f t="shared" si="6"/>
        <v>#DIV/0!</v>
      </c>
      <c r="H61" s="175">
        <f>H62+H63</f>
        <v>0</v>
      </c>
      <c r="I61" s="115"/>
    </row>
    <row r="62" spans="1:9" ht="26.25">
      <c r="A62" s="157" t="s">
        <v>357</v>
      </c>
      <c r="B62" s="120"/>
      <c r="C62" s="121" t="e">
        <f t="shared" si="4"/>
        <v>#DIV/0!</v>
      </c>
      <c r="D62" s="120"/>
      <c r="E62" s="121" t="e">
        <f t="shared" si="5"/>
        <v>#DIV/0!</v>
      </c>
      <c r="F62" s="120"/>
      <c r="G62" s="121" t="e">
        <f t="shared" si="6"/>
        <v>#DIV/0!</v>
      </c>
      <c r="H62" s="120"/>
      <c r="I62" s="115"/>
    </row>
    <row r="63" spans="1:9" ht="18">
      <c r="A63" s="157" t="s">
        <v>358</v>
      </c>
      <c r="B63" s="120"/>
      <c r="C63" s="121" t="e">
        <f t="shared" si="4"/>
        <v>#DIV/0!</v>
      </c>
      <c r="D63" s="120"/>
      <c r="E63" s="121" t="e">
        <f t="shared" si="5"/>
        <v>#DIV/0!</v>
      </c>
      <c r="F63" s="122"/>
      <c r="G63" s="121" t="e">
        <f t="shared" si="6"/>
        <v>#DIV/0!</v>
      </c>
      <c r="H63" s="122"/>
      <c r="I63" s="115"/>
    </row>
    <row r="64" spans="1:9" ht="26.25">
      <c r="A64" s="157" t="s">
        <v>359</v>
      </c>
      <c r="B64" s="120"/>
      <c r="C64" s="121" t="e">
        <f t="shared" si="4"/>
        <v>#DIV/0!</v>
      </c>
      <c r="D64" s="120"/>
      <c r="E64" s="121" t="e">
        <f t="shared" si="5"/>
        <v>#DIV/0!</v>
      </c>
      <c r="F64" s="120"/>
      <c r="G64" s="121" t="e">
        <f t="shared" si="6"/>
        <v>#DIV/0!</v>
      </c>
      <c r="H64" s="120"/>
      <c r="I64" s="115"/>
    </row>
    <row r="65" spans="1:10" ht="18">
      <c r="A65" s="201" t="s">
        <v>343</v>
      </c>
      <c r="B65" s="204">
        <f>B49+B50+B54+B64</f>
        <v>0</v>
      </c>
      <c r="C65" s="203" t="e">
        <f t="shared" si="4"/>
        <v>#DIV/0!</v>
      </c>
      <c r="D65" s="204">
        <f>D49+D50+D54+D64</f>
        <v>0</v>
      </c>
      <c r="E65" s="203" t="e">
        <f t="shared" si="5"/>
        <v>#DIV/0!</v>
      </c>
      <c r="F65" s="204">
        <f>F49+F50+F54+F64</f>
        <v>0</v>
      </c>
      <c r="G65" s="203" t="e">
        <f t="shared" si="6"/>
        <v>#DIV/0!</v>
      </c>
      <c r="H65" s="204">
        <f>H49+H50+H54+H64</f>
        <v>0</v>
      </c>
      <c r="I65" s="156"/>
    </row>
    <row r="66" spans="1:10" ht="18">
      <c r="A66" s="176"/>
      <c r="B66" s="176"/>
      <c r="C66" s="176"/>
      <c r="D66" s="176"/>
      <c r="E66" s="176"/>
      <c r="F66" s="176"/>
      <c r="G66" s="176"/>
      <c r="H66" s="176"/>
      <c r="I66" s="115"/>
      <c r="J66" s="132"/>
    </row>
    <row r="67" spans="1:10" ht="18">
      <c r="A67" s="739" t="s">
        <v>360</v>
      </c>
      <c r="B67" s="739"/>
      <c r="C67" s="739"/>
      <c r="D67" s="739"/>
      <c r="E67" s="739"/>
      <c r="F67" s="739"/>
      <c r="G67" s="739"/>
      <c r="H67" s="739"/>
      <c r="I67" s="115"/>
    </row>
    <row r="68" spans="1:10" ht="18">
      <c r="A68" s="739"/>
      <c r="B68" s="739"/>
      <c r="C68" s="739"/>
      <c r="D68" s="739"/>
      <c r="E68" s="739"/>
      <c r="F68" s="739"/>
      <c r="G68" s="739"/>
      <c r="H68" s="739"/>
      <c r="I68" s="115"/>
    </row>
    <row r="69" spans="1:10" ht="18.75" thickBot="1">
      <c r="A69" s="177" t="s">
        <v>361</v>
      </c>
      <c r="B69" s="178" t="e">
        <f>B57/B5*365</f>
        <v>#DIV/0!</v>
      </c>
      <c r="C69" s="177"/>
      <c r="D69" s="178" t="e">
        <f>D57/D5*365</f>
        <v>#DIV/0!</v>
      </c>
      <c r="E69" s="177"/>
      <c r="F69" s="178" t="e">
        <f>F57/F5*365</f>
        <v>#DIV/0!</v>
      </c>
      <c r="G69" s="177"/>
      <c r="H69" s="178" t="e">
        <f>H57/H5*365</f>
        <v>#DIV/0!</v>
      </c>
      <c r="I69" s="179"/>
    </row>
    <row r="70" spans="1:10" ht="18">
      <c r="A70" s="177" t="s">
        <v>362</v>
      </c>
      <c r="B70" s="178" t="e">
        <f>B56/(B10+B11+B12)*365</f>
        <v>#DIV/0!</v>
      </c>
      <c r="C70" s="177"/>
      <c r="D70" s="178" t="e">
        <f>D56/(D10+D11+D12)*365</f>
        <v>#DIV/0!</v>
      </c>
      <c r="E70" s="177"/>
      <c r="F70" s="178" t="e">
        <f>F56/(F10+F11+F12)*365</f>
        <v>#DIV/0!</v>
      </c>
      <c r="G70" s="177"/>
      <c r="H70" s="178" t="e">
        <f>H56/(H10+H11+H12)*365</f>
        <v>#DIV/0!</v>
      </c>
      <c r="I70" s="115"/>
    </row>
    <row r="71" spans="1:10" ht="18">
      <c r="A71" s="177" t="s">
        <v>363</v>
      </c>
      <c r="B71" s="178" t="e">
        <f>B56/(B11+B10+B12)</f>
        <v>#DIV/0!</v>
      </c>
      <c r="C71" s="177"/>
      <c r="D71" s="178" t="e">
        <f>D56/(D11+D10+D12)</f>
        <v>#DIV/0!</v>
      </c>
      <c r="E71" s="177"/>
      <c r="F71" s="178" t="e">
        <f>F56/(F11+F10+F12)</f>
        <v>#DIV/0!</v>
      </c>
      <c r="G71" s="177"/>
      <c r="H71" s="178" t="e">
        <f>H56/(H11+H10+H12)</f>
        <v>#DIV/0!</v>
      </c>
      <c r="I71" s="115"/>
    </row>
    <row r="72" spans="1:10" ht="18.75" thickBot="1">
      <c r="A72" s="177" t="s">
        <v>364</v>
      </c>
      <c r="B72" s="178" t="e">
        <f>B54/(B44+B40)</f>
        <v>#DIV/0!</v>
      </c>
      <c r="C72" s="177"/>
      <c r="D72" s="178" t="e">
        <f>D54/(D44+D40)</f>
        <v>#DIV/0!</v>
      </c>
      <c r="E72" s="177"/>
      <c r="F72" s="178" t="e">
        <f>F54/(F44+F40)</f>
        <v>#DIV/0!</v>
      </c>
      <c r="G72" s="177"/>
      <c r="H72" s="178" t="e">
        <f>H54/(H44+H40)</f>
        <v>#DIV/0!</v>
      </c>
      <c r="I72" s="115"/>
    </row>
    <row r="73" spans="1:10" ht="18.75" thickBot="1">
      <c r="A73" s="177" t="s">
        <v>365</v>
      </c>
      <c r="B73" s="178" t="e">
        <f>(B54-B56)/(B44+B40)</f>
        <v>#DIV/0!</v>
      </c>
      <c r="C73" s="177"/>
      <c r="D73" s="178" t="e">
        <f>(D54-D56)/(D44+D40)</f>
        <v>#DIV/0!</v>
      </c>
      <c r="E73" s="177"/>
      <c r="F73" s="178" t="e">
        <f>(F54-F56)/(F44+F40)</f>
        <v>#DIV/0!</v>
      </c>
      <c r="G73" s="177"/>
      <c r="H73" s="178" t="e">
        <f>(H54-H56)/(H44+H40)</f>
        <v>#DIV/0!</v>
      </c>
      <c r="I73" s="180"/>
    </row>
    <row r="74" spans="1:10" ht="18.75" thickBot="1">
      <c r="A74" s="177" t="s">
        <v>366</v>
      </c>
      <c r="B74" s="178" t="e">
        <f>(B39+B40+B42)/B36</f>
        <v>#DIV/0!</v>
      </c>
      <c r="C74" s="177"/>
      <c r="D74" s="178" t="e">
        <f>(D39+D40+D42)/D36</f>
        <v>#DIV/0!</v>
      </c>
      <c r="E74" s="177"/>
      <c r="F74" s="178" t="e">
        <f>(F39+F40+F42)/F36</f>
        <v>#DIV/0!</v>
      </c>
      <c r="G74" s="177"/>
      <c r="H74" s="178" t="e">
        <f>(H39+H40+H42)/H36</f>
        <v>#DIV/0!</v>
      </c>
      <c r="I74" s="180"/>
    </row>
    <row r="75" spans="1:10" ht="18">
      <c r="A75" s="177" t="s">
        <v>367</v>
      </c>
      <c r="B75" s="178" t="e">
        <f>B16/(B18+B19+B20+B21)</f>
        <v>#DIV/0!</v>
      </c>
      <c r="C75" s="177"/>
      <c r="D75" s="178" t="e">
        <f>D16/(D18+D19+D20+D21)</f>
        <v>#DIV/0!</v>
      </c>
      <c r="E75" s="177"/>
      <c r="F75" s="178" t="e">
        <f>F16/(F18+F19+F20+F21)</f>
        <v>#DIV/0!</v>
      </c>
      <c r="G75" s="177"/>
      <c r="H75" s="178" t="e">
        <f>H16/(H18+H19+H20+H21)</f>
        <v>#DIV/0!</v>
      </c>
      <c r="I75" s="115"/>
    </row>
    <row r="76" spans="1:10" ht="18">
      <c r="A76" s="177" t="s">
        <v>368</v>
      </c>
      <c r="B76" s="178" t="e">
        <f>$B$16/($B$18+$B$19+$B$20+$B$21+($B$39+$B$42)/5)</f>
        <v>#DIV/0!</v>
      </c>
      <c r="C76" s="177"/>
      <c r="D76" s="178" t="e">
        <f>$D$16/($D$18+$D$19+$D$20+$D$21+($D$39+$D$42)/5)</f>
        <v>#DIV/0!</v>
      </c>
      <c r="E76" s="177"/>
      <c r="F76" s="178" t="e">
        <f>$F$16/($F$18+$F$19+$F$20+$F$21+($F$39+$F$42)/5)</f>
        <v>#DIV/0!</v>
      </c>
      <c r="G76" s="177"/>
      <c r="H76" s="178" t="e">
        <f>$H$16/($H$18+$H$19+$H$20+$H$21+($H$39+$H$42)/5)</f>
        <v>#DIV/0!</v>
      </c>
      <c r="I76" s="115"/>
    </row>
    <row r="77" spans="1:10" ht="18">
      <c r="A77" s="177" t="s">
        <v>369</v>
      </c>
      <c r="B77" s="178">
        <f>$B$16/($B$18+$B$19+$B$20+$B$21+($B$39+$B$42)/5+('Normal &amp; CGTMSE Eligibility'!F43))</f>
        <v>0</v>
      </c>
      <c r="C77" s="177"/>
      <c r="D77" s="178">
        <f>$D$16/($D$18+$D$19+$D$20+$D$21+($D$39+$D$42)/5+('Normal &amp; CGTMSE Eligibility'!F43))</f>
        <v>0</v>
      </c>
      <c r="E77" s="177"/>
      <c r="F77" s="178">
        <f>$F$16/($F$18+$F$19+$F$20+$F$21+($F$39+$F$42)/5+('Normal &amp; CGTMSE Eligibility'!F43))</f>
        <v>0</v>
      </c>
      <c r="G77" s="177"/>
      <c r="H77" s="178">
        <f>$H$16/($H$18+$H$19+$H$20+$H$21+($H$39+$H$42)/5+('Normal &amp; CGTMSE Eligibility'!F43))</f>
        <v>0</v>
      </c>
      <c r="I77" s="115"/>
    </row>
    <row r="78" spans="1:10" ht="18">
      <c r="A78" s="177" t="s">
        <v>370</v>
      </c>
      <c r="B78" s="178" t="e">
        <f>(B13-B7)/B5*100</f>
        <v>#DIV/0!</v>
      </c>
      <c r="C78" s="177"/>
      <c r="D78" s="178" t="e">
        <f>(D13-D7)/D5*100</f>
        <v>#DIV/0!</v>
      </c>
      <c r="E78" s="177"/>
      <c r="F78" s="178" t="e">
        <f>(F13-F7)/F5*100</f>
        <v>#DIV/0!</v>
      </c>
      <c r="G78" s="177"/>
      <c r="H78" s="178" t="e">
        <f>(H13-H7)/H5*100</f>
        <v>#DIV/0!</v>
      </c>
      <c r="I78" s="115"/>
    </row>
    <row r="79" spans="1:10" ht="18">
      <c r="A79" s="177" t="s">
        <v>371</v>
      </c>
      <c r="B79" s="178" t="e">
        <f>(B25-B7)/B5*100</f>
        <v>#DIV/0!</v>
      </c>
      <c r="C79" s="177"/>
      <c r="D79" s="178" t="e">
        <f>(D25-D7)/D5*100</f>
        <v>#DIV/0!</v>
      </c>
      <c r="E79" s="177"/>
      <c r="F79" s="178" t="e">
        <f>(F25-F7)/F5*100</f>
        <v>#DIV/0!</v>
      </c>
      <c r="G79" s="177"/>
      <c r="H79" s="178" t="e">
        <f>(H25-H7)/H5*100</f>
        <v>#DIV/0!</v>
      </c>
      <c r="I79" s="115"/>
    </row>
    <row r="80" spans="1:10" ht="18">
      <c r="A80" s="177" t="s">
        <v>372</v>
      </c>
      <c r="B80" s="178" t="e">
        <f>(B26-B7)/B5*100</f>
        <v>#DIV/0!</v>
      </c>
      <c r="C80" s="177"/>
      <c r="D80" s="178" t="e">
        <f>(D26-D7)/D5*100</f>
        <v>#DIV/0!</v>
      </c>
      <c r="E80" s="177"/>
      <c r="F80" s="178" t="e">
        <f>(F26-F7)/F5*100</f>
        <v>#DIV/0!</v>
      </c>
      <c r="G80" s="177"/>
      <c r="H80" s="178" t="e">
        <f>(H26-H7)/H5*100</f>
        <v>#DIV/0!</v>
      </c>
      <c r="I80" s="115"/>
    </row>
    <row r="81" spans="1:10" ht="18">
      <c r="A81" s="177" t="s">
        <v>373</v>
      </c>
      <c r="B81" s="181" t="e">
        <f>(B5-D5)/D5*100</f>
        <v>#DIV/0!</v>
      </c>
      <c r="C81" s="182"/>
      <c r="D81" s="181" t="e">
        <f>(D5-F5)/F5*100</f>
        <v>#DIV/0!</v>
      </c>
      <c r="E81" s="182"/>
      <c r="F81" s="181" t="e">
        <f>#N/A</f>
        <v>#N/A</v>
      </c>
      <c r="G81" s="182"/>
      <c r="H81" s="181" t="e">
        <f>#N/A</f>
        <v>#N/A</v>
      </c>
      <c r="I81" s="115"/>
      <c r="J81" s="132"/>
    </row>
    <row r="82" spans="1:10" ht="18">
      <c r="A82" s="177" t="s">
        <v>374</v>
      </c>
      <c r="B82" s="181" t="e">
        <f>(B25-D25)/D25*100</f>
        <v>#DIV/0!</v>
      </c>
      <c r="C82" s="182"/>
      <c r="D82" s="181" t="e">
        <f>(D25-F25)/F25*100</f>
        <v>#DIV/0!</v>
      </c>
      <c r="E82" s="182"/>
      <c r="F82" s="181" t="e">
        <f>#N/A</f>
        <v>#N/A</v>
      </c>
      <c r="G82" s="182"/>
      <c r="H82" s="181" t="e">
        <f>#N/A</f>
        <v>#N/A</v>
      </c>
      <c r="I82" s="115"/>
    </row>
    <row r="83" spans="1:10" ht="18">
      <c r="A83" s="177"/>
      <c r="B83" s="178"/>
      <c r="C83" s="177"/>
      <c r="D83" s="178"/>
      <c r="E83" s="177"/>
      <c r="F83" s="178"/>
      <c r="G83" s="177"/>
      <c r="H83" s="178"/>
      <c r="I83" s="115"/>
    </row>
    <row r="84" spans="1:10" ht="18">
      <c r="A84" s="183" t="s">
        <v>375</v>
      </c>
      <c r="B84" s="178"/>
      <c r="C84" s="177"/>
      <c r="D84" s="178"/>
      <c r="E84" s="177"/>
      <c r="F84" s="178"/>
      <c r="G84" s="177"/>
      <c r="H84" s="178"/>
      <c r="I84" s="115"/>
    </row>
    <row r="85" spans="1:10" ht="18">
      <c r="A85" s="183"/>
      <c r="B85" s="178"/>
      <c r="C85" s="177"/>
      <c r="D85" s="178"/>
      <c r="E85" s="177"/>
      <c r="F85" s="178"/>
      <c r="G85" s="177"/>
      <c r="H85" s="178"/>
      <c r="I85" s="115"/>
    </row>
    <row r="86" spans="1:10" ht="18">
      <c r="A86" s="177" t="s">
        <v>376</v>
      </c>
      <c r="B86" s="178">
        <f>B25</f>
        <v>0</v>
      </c>
      <c r="C86" s="177"/>
      <c r="D86" s="178">
        <f>D25</f>
        <v>0</v>
      </c>
      <c r="E86" s="177"/>
      <c r="F86" s="178">
        <f>F25</f>
        <v>0</v>
      </c>
      <c r="G86" s="177"/>
      <c r="H86" s="178">
        <f>H25</f>
        <v>0</v>
      </c>
      <c r="I86" s="115"/>
    </row>
    <row r="87" spans="1:10" ht="18">
      <c r="A87" s="177" t="s">
        <v>377</v>
      </c>
      <c r="B87" s="178"/>
      <c r="C87" s="177"/>
      <c r="D87" s="178"/>
      <c r="E87" s="177"/>
      <c r="F87" s="178"/>
      <c r="G87" s="177"/>
      <c r="H87" s="178"/>
      <c r="I87" s="115"/>
    </row>
    <row r="88" spans="1:10" ht="18">
      <c r="A88" s="177" t="s">
        <v>378</v>
      </c>
      <c r="B88" s="178">
        <f>B17</f>
        <v>0</v>
      </c>
      <c r="C88" s="177"/>
      <c r="D88" s="178">
        <f>D17</f>
        <v>0</v>
      </c>
      <c r="E88" s="177"/>
      <c r="F88" s="178">
        <f>F17</f>
        <v>0</v>
      </c>
      <c r="G88" s="177"/>
      <c r="H88" s="178">
        <f>H17</f>
        <v>0</v>
      </c>
      <c r="I88" s="115"/>
    </row>
    <row r="89" spans="1:10" ht="18">
      <c r="A89" s="177" t="s">
        <v>379</v>
      </c>
      <c r="B89" s="178">
        <f>B22</f>
        <v>0</v>
      </c>
      <c r="C89" s="177"/>
      <c r="D89" s="178">
        <f>D22</f>
        <v>0</v>
      </c>
      <c r="E89" s="177"/>
      <c r="F89" s="178">
        <f>F22</f>
        <v>0</v>
      </c>
      <c r="G89" s="177"/>
      <c r="H89" s="178">
        <f>H22</f>
        <v>0</v>
      </c>
      <c r="I89" s="115"/>
    </row>
    <row r="90" spans="1:10" ht="18">
      <c r="A90" s="177" t="s">
        <v>380</v>
      </c>
      <c r="B90" s="178">
        <f>B27</f>
        <v>0</v>
      </c>
      <c r="C90" s="177"/>
      <c r="D90" s="178">
        <f>D27</f>
        <v>0</v>
      </c>
      <c r="E90" s="177"/>
      <c r="F90" s="178">
        <f>F27</f>
        <v>0</v>
      </c>
      <c r="G90" s="177"/>
      <c r="H90" s="178">
        <f>H27</f>
        <v>0</v>
      </c>
      <c r="I90" s="115"/>
    </row>
    <row r="91" spans="1:10" ht="18">
      <c r="A91" s="177" t="s">
        <v>381</v>
      </c>
      <c r="B91" s="178">
        <f>B28</f>
        <v>0</v>
      </c>
      <c r="C91" s="177"/>
      <c r="D91" s="178">
        <f>D28</f>
        <v>0</v>
      </c>
      <c r="E91" s="177"/>
      <c r="F91" s="178">
        <f>F28</f>
        <v>0</v>
      </c>
      <c r="G91" s="177"/>
      <c r="H91" s="178">
        <f>H28</f>
        <v>0</v>
      </c>
      <c r="I91" s="115"/>
    </row>
    <row r="92" spans="1:10" ht="18">
      <c r="A92" s="177" t="s">
        <v>382</v>
      </c>
      <c r="B92" s="178">
        <f>B24</f>
        <v>0</v>
      </c>
      <c r="C92" s="177"/>
      <c r="D92" s="178">
        <f>D24</f>
        <v>0</v>
      </c>
      <c r="E92" s="177"/>
      <c r="F92" s="178">
        <f>F24</f>
        <v>0</v>
      </c>
      <c r="G92" s="177"/>
      <c r="H92" s="178">
        <f>H24</f>
        <v>0</v>
      </c>
      <c r="I92" s="115"/>
    </row>
    <row r="93" spans="1:10" ht="18">
      <c r="A93" s="177" t="s">
        <v>383</v>
      </c>
      <c r="B93" s="178">
        <f>B18+B19+B20+B21</f>
        <v>0</v>
      </c>
      <c r="C93" s="177"/>
      <c r="D93" s="178">
        <f>D18+D19+D20+D21</f>
        <v>0</v>
      </c>
      <c r="E93" s="177"/>
      <c r="F93" s="178">
        <f>F18+F19+F20+F21</f>
        <v>0</v>
      </c>
      <c r="G93" s="177"/>
      <c r="H93" s="178">
        <f>H18+H19+H20+H21</f>
        <v>0</v>
      </c>
      <c r="I93" s="115"/>
    </row>
    <row r="94" spans="1:10" ht="26.25">
      <c r="A94" s="184" t="s">
        <v>384</v>
      </c>
      <c r="B94" s="185">
        <f>-B7</f>
        <v>0</v>
      </c>
      <c r="C94" s="183"/>
      <c r="D94" s="185">
        <f>-D7</f>
        <v>0</v>
      </c>
      <c r="E94" s="183"/>
      <c r="F94" s="185">
        <f>-F7</f>
        <v>0</v>
      </c>
      <c r="G94" s="183"/>
      <c r="H94" s="185">
        <f>-H7</f>
        <v>0</v>
      </c>
      <c r="I94" s="156"/>
    </row>
    <row r="95" spans="1:10" ht="18">
      <c r="A95" s="184"/>
      <c r="B95" s="185"/>
      <c r="C95" s="183"/>
      <c r="D95" s="185"/>
      <c r="E95" s="183"/>
      <c r="F95" s="185"/>
      <c r="G95" s="183"/>
      <c r="H95" s="185"/>
      <c r="I95" s="156"/>
    </row>
    <row r="96" spans="1:10" ht="18">
      <c r="A96" s="177" t="s">
        <v>385</v>
      </c>
      <c r="B96" s="178">
        <f>SUM(B86:B94)</f>
        <v>0</v>
      </c>
      <c r="C96" s="177"/>
      <c r="D96" s="178">
        <f>SUM(D86:D94)</f>
        <v>0</v>
      </c>
      <c r="E96" s="177"/>
      <c r="F96" s="178">
        <f>SUM(F86:F94)</f>
        <v>0</v>
      </c>
      <c r="G96" s="177"/>
      <c r="H96" s="178">
        <f>SUM(H86:H94)</f>
        <v>0</v>
      </c>
      <c r="I96" s="115"/>
    </row>
    <row r="97" spans="1:9" ht="18">
      <c r="A97" s="177" t="s">
        <v>386</v>
      </c>
      <c r="B97" s="178">
        <f>D57-B57</f>
        <v>0</v>
      </c>
      <c r="C97" s="177"/>
      <c r="D97" s="178">
        <f>F57-D57</f>
        <v>0</v>
      </c>
      <c r="E97" s="177"/>
      <c r="F97" s="178">
        <f>J57-F57</f>
        <v>0</v>
      </c>
      <c r="G97" s="177"/>
      <c r="H97" s="178">
        <f>L57-H57</f>
        <v>0</v>
      </c>
      <c r="I97" s="115"/>
    </row>
    <row r="98" spans="1:9" ht="18">
      <c r="A98" s="177" t="s">
        <v>387</v>
      </c>
      <c r="B98" s="178">
        <f>D56-B56</f>
        <v>0</v>
      </c>
      <c r="C98" s="177"/>
      <c r="D98" s="178">
        <f>F56-D56</f>
        <v>0</v>
      </c>
      <c r="E98" s="177"/>
      <c r="F98" s="178">
        <f>J56-F56</f>
        <v>0</v>
      </c>
      <c r="G98" s="177"/>
      <c r="H98" s="178">
        <f>L56-H56</f>
        <v>0</v>
      </c>
      <c r="I98" s="115"/>
    </row>
    <row r="99" spans="1:9" ht="18">
      <c r="A99" s="177" t="s">
        <v>388</v>
      </c>
      <c r="B99" s="178">
        <f>D61-B61</f>
        <v>0</v>
      </c>
      <c r="C99" s="177"/>
      <c r="D99" s="178">
        <f>F61-D61</f>
        <v>0</v>
      </c>
      <c r="E99" s="177"/>
      <c r="F99" s="178">
        <f>J61-F61</f>
        <v>0</v>
      </c>
      <c r="G99" s="177"/>
      <c r="H99" s="178">
        <f>L61-H61</f>
        <v>0</v>
      </c>
      <c r="I99" s="115"/>
    </row>
    <row r="100" spans="1:9" ht="18">
      <c r="A100" s="177" t="s">
        <v>389</v>
      </c>
      <c r="B100" s="178">
        <f>B44-D44</f>
        <v>0</v>
      </c>
      <c r="C100" s="177"/>
      <c r="D100" s="178">
        <f>D44-F44</f>
        <v>0</v>
      </c>
      <c r="E100" s="177"/>
      <c r="F100" s="178">
        <f>F44-J44</f>
        <v>0</v>
      </c>
      <c r="G100" s="177"/>
      <c r="H100" s="178">
        <f>H44-L44</f>
        <v>0</v>
      </c>
      <c r="I100" s="115"/>
    </row>
    <row r="101" spans="1:9" ht="18">
      <c r="A101" s="177" t="s">
        <v>390</v>
      </c>
      <c r="B101" s="178">
        <f>SUM(B97:B100)</f>
        <v>0</v>
      </c>
      <c r="C101" s="177"/>
      <c r="D101" s="178">
        <f>SUM(D97:D100)</f>
        <v>0</v>
      </c>
      <c r="E101" s="177"/>
      <c r="F101" s="178">
        <f>SUM(F97:F100)</f>
        <v>0</v>
      </c>
      <c r="G101" s="177"/>
      <c r="H101" s="178">
        <f>SUM(H97:H100)</f>
        <v>0</v>
      </c>
      <c r="I101" s="115"/>
    </row>
    <row r="102" spans="1:9" ht="18">
      <c r="A102" s="183" t="s">
        <v>391</v>
      </c>
      <c r="B102" s="185">
        <f>B96+B101</f>
        <v>0</v>
      </c>
      <c r="C102" s="183"/>
      <c r="D102" s="185">
        <f>D96+D101</f>
        <v>0</v>
      </c>
      <c r="E102" s="183"/>
      <c r="F102" s="185">
        <f>F96+F101</f>
        <v>0</v>
      </c>
      <c r="G102" s="183"/>
      <c r="H102" s="185">
        <f>H96+H101</f>
        <v>0</v>
      </c>
      <c r="I102" s="156"/>
    </row>
    <row r="103" spans="1:9" ht="18">
      <c r="A103" s="183"/>
      <c r="B103" s="185"/>
      <c r="C103" s="183"/>
      <c r="D103" s="185"/>
      <c r="E103" s="183"/>
      <c r="F103" s="185"/>
      <c r="G103" s="183"/>
      <c r="H103" s="185"/>
      <c r="I103" s="156"/>
    </row>
    <row r="104" spans="1:9" ht="18">
      <c r="A104" s="177" t="s">
        <v>392</v>
      </c>
      <c r="B104" s="178">
        <f>B24</f>
        <v>0</v>
      </c>
      <c r="C104" s="177"/>
      <c r="D104" s="178">
        <f>D24</f>
        <v>0</v>
      </c>
      <c r="E104" s="177"/>
      <c r="F104" s="178">
        <f>F24</f>
        <v>0</v>
      </c>
      <c r="G104" s="177"/>
      <c r="H104" s="178">
        <f>H24</f>
        <v>0</v>
      </c>
      <c r="I104" s="115"/>
    </row>
    <row r="105" spans="1:9" ht="18">
      <c r="A105" s="177"/>
      <c r="B105" s="178"/>
      <c r="C105" s="177"/>
      <c r="D105" s="178"/>
      <c r="E105" s="177"/>
      <c r="F105" s="178"/>
      <c r="G105" s="177"/>
      <c r="H105" s="178"/>
      <c r="I105" s="115"/>
    </row>
    <row r="106" spans="1:9" ht="18">
      <c r="A106" s="183" t="s">
        <v>393</v>
      </c>
      <c r="B106" s="178">
        <f>B102-B104</f>
        <v>0</v>
      </c>
      <c r="C106" s="177"/>
      <c r="D106" s="178">
        <f>D102-D104</f>
        <v>0</v>
      </c>
      <c r="E106" s="177"/>
      <c r="F106" s="178">
        <f>F102-F104</f>
        <v>0</v>
      </c>
      <c r="G106" s="177"/>
      <c r="H106" s="178">
        <f>H102-H104</f>
        <v>0</v>
      </c>
      <c r="I106" s="115"/>
    </row>
    <row r="107" spans="1:9" ht="18"/>
  </sheetData>
  <mergeCells count="9">
    <mergeCell ref="A67:H68"/>
    <mergeCell ref="A1:H2"/>
    <mergeCell ref="I1:I2"/>
    <mergeCell ref="A3:A4"/>
    <mergeCell ref="A32:A33"/>
    <mergeCell ref="B32:B33"/>
    <mergeCell ref="D32:D33"/>
    <mergeCell ref="F32:F33"/>
    <mergeCell ref="H32:H33"/>
  </mergeCells>
  <conditionalFormatting sqref="B65 B48">
    <cfRule type="expression" dxfId="189" priority="4">
      <formula>$B$48&lt;&gt;$B$65</formula>
    </cfRule>
  </conditionalFormatting>
  <conditionalFormatting sqref="D65 D48">
    <cfRule type="expression" dxfId="188" priority="3">
      <formula>$D$48&lt;&gt;$D$65</formula>
    </cfRule>
  </conditionalFormatting>
  <conditionalFormatting sqref="F48 F65">
    <cfRule type="expression" dxfId="187" priority="2">
      <formula>$F$65&lt;&gt;$F$48</formula>
    </cfRule>
  </conditionalFormatting>
  <conditionalFormatting sqref="H48 H65">
    <cfRule type="expression" dxfId="186" priority="1">
      <formula>$H$48&lt;&gt;$H$65</formula>
    </cfRule>
  </conditionalFormatting>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6"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dimension ref="A1:L115"/>
  <sheetViews>
    <sheetView view="pageBreakPreview" topLeftCell="A31" zoomScale="85" zoomScaleSheetLayoutView="85" workbookViewId="0">
      <selection activeCell="B54" sqref="B54"/>
    </sheetView>
  </sheetViews>
  <sheetFormatPr defaultColWidth="13.5703125" defaultRowHeight="32.1" customHeight="1"/>
  <cols>
    <col min="1" max="1" width="37.28515625" style="115" customWidth="1"/>
    <col min="2" max="2" width="12.28515625" style="115" bestFit="1" customWidth="1"/>
    <col min="3" max="3" width="12.7109375" style="115" customWidth="1"/>
    <col min="4" max="4" width="10.140625" style="132" customWidth="1"/>
    <col min="5" max="5" width="12.28515625" style="115" customWidth="1"/>
    <col min="6" max="6" width="15.7109375" style="132" customWidth="1"/>
    <col min="7" max="7" width="12.28515625" style="115" customWidth="1"/>
    <col min="8" max="8" width="15.7109375" style="132" customWidth="1"/>
    <col min="9" max="9" width="17.42578125" style="132" bestFit="1" customWidth="1"/>
    <col min="10" max="10" width="22" style="115" customWidth="1"/>
    <col min="11" max="11" width="12" style="115" customWidth="1"/>
    <col min="12" max="16384" width="13.5703125" style="115"/>
  </cols>
  <sheetData>
    <row r="1" spans="1:10" ht="18">
      <c r="A1" s="740"/>
      <c r="B1" s="740"/>
      <c r="C1" s="740"/>
      <c r="D1" s="740"/>
      <c r="E1" s="740"/>
      <c r="F1" s="740"/>
      <c r="G1" s="740"/>
      <c r="H1" s="740"/>
      <c r="I1" s="741"/>
    </row>
    <row r="2" spans="1:10" ht="7.5" customHeight="1">
      <c r="A2" s="740"/>
      <c r="B2" s="740"/>
      <c r="C2" s="740"/>
      <c r="D2" s="740"/>
      <c r="E2" s="740"/>
      <c r="F2" s="740"/>
      <c r="G2" s="740"/>
      <c r="H2" s="740"/>
      <c r="I2" s="741"/>
    </row>
    <row r="3" spans="1:10" ht="18">
      <c r="A3" s="742" t="s">
        <v>301</v>
      </c>
      <c r="B3" s="116" t="s">
        <v>558</v>
      </c>
      <c r="C3" s="117" t="s">
        <v>303</v>
      </c>
      <c r="D3" s="116" t="s">
        <v>559</v>
      </c>
      <c r="E3" s="117" t="s">
        <v>303</v>
      </c>
      <c r="F3" s="116" t="s">
        <v>560</v>
      </c>
      <c r="G3" s="117" t="s">
        <v>303</v>
      </c>
      <c r="H3" s="116" t="s">
        <v>561</v>
      </c>
      <c r="I3" s="118"/>
    </row>
    <row r="4" spans="1:10" ht="18">
      <c r="A4" s="742"/>
      <c r="B4" s="117" t="s">
        <v>307</v>
      </c>
      <c r="C4" s="116" t="s">
        <v>562</v>
      </c>
      <c r="D4" s="117" t="s">
        <v>307</v>
      </c>
      <c r="E4" s="116" t="s">
        <v>563</v>
      </c>
      <c r="F4" s="117" t="s">
        <v>307</v>
      </c>
      <c r="G4" s="116" t="s">
        <v>564</v>
      </c>
      <c r="H4" s="117" t="s">
        <v>307</v>
      </c>
      <c r="I4" s="118"/>
    </row>
    <row r="5" spans="1:10" ht="18">
      <c r="A5" s="119" t="s">
        <v>185</v>
      </c>
      <c r="B5" s="121">
        <f>'Financials_Applicant 1'!B5+'Financials_Applicant 2'!B5+'Financials_Applicant 3'!B5+'Financials_Applicant 4'!B5</f>
        <v>599999</v>
      </c>
      <c r="C5" s="121">
        <f>(B5-D5)/D5*100</f>
        <v>85614.142857142855</v>
      </c>
      <c r="D5" s="121">
        <f>'Financials_Applicant 1'!D5+'Financials_Applicant 2'!D5+'Financials_Applicant 3'!D5+'Financials_Applicant 4'!D5</f>
        <v>700</v>
      </c>
      <c r="E5" s="121" t="e">
        <f>(D5-F5)/F5*100</f>
        <v>#DIV/0!</v>
      </c>
      <c r="F5" s="121">
        <f>'Financials_Applicant 1'!F5+'Financials_Applicant 2'!F5+'Financials_Applicant 3'!F5+'Financials_Applicant 4'!F5</f>
        <v>0</v>
      </c>
      <c r="G5" s="121" t="e">
        <f>(F5-H5)/H5*100</f>
        <v>#DIV/0!</v>
      </c>
      <c r="H5" s="121">
        <f>'Financials_Applicant 1'!H5+'Financials_Applicant 2'!H5+'Financials_Applicant 3'!H5+'Financials_Applicant 4'!H5</f>
        <v>0</v>
      </c>
      <c r="I5" s="123"/>
    </row>
    <row r="6" spans="1:10" ht="25.35" customHeight="1">
      <c r="A6" s="124" t="s">
        <v>311</v>
      </c>
      <c r="B6" s="121">
        <f>'Financials_Applicant 1'!B6+'Financials_Applicant 2'!B6+'Financials_Applicant 3'!B6+'Financials_Applicant 4'!B6</f>
        <v>12</v>
      </c>
      <c r="C6" s="121">
        <f>(B6-D6)/D6*100</f>
        <v>0</v>
      </c>
      <c r="D6" s="121">
        <f>'Financials_Applicant 1'!D6+'Financials_Applicant 2'!D6+'Financials_Applicant 3'!D6+'Financials_Applicant 4'!D6</f>
        <v>12</v>
      </c>
      <c r="E6" s="121" t="e">
        <f>(D6-F6)/F6*100</f>
        <v>#DIV/0!</v>
      </c>
      <c r="F6" s="121">
        <f>'Financials_Applicant 1'!F6+'Financials_Applicant 2'!F6+'Financials_Applicant 3'!F6+'Financials_Applicant 4'!F6</f>
        <v>0</v>
      </c>
      <c r="G6" s="121" t="e">
        <f>(F6-H6)/H6*100</f>
        <v>#DIV/0!</v>
      </c>
      <c r="H6" s="121">
        <f>'Financials_Applicant 1'!H6+'Financials_Applicant 2'!H6+'Financials_Applicant 3'!H6+'Financials_Applicant 4'!H6</f>
        <v>0</v>
      </c>
      <c r="I6" s="123"/>
    </row>
    <row r="7" spans="1:10" ht="18">
      <c r="A7" s="124" t="s">
        <v>312</v>
      </c>
      <c r="B7" s="121">
        <f>'Financials_Applicant 1'!B7+'Financials_Applicant 2'!B7+'Financials_Applicant 3'!B7+'Financials_Applicant 4'!B7</f>
        <v>5</v>
      </c>
      <c r="C7" s="121">
        <f>(B7-D7)/D7*100</f>
        <v>0</v>
      </c>
      <c r="D7" s="121">
        <f>'Financials_Applicant 1'!D7+'Financials_Applicant 2'!D7+'Financials_Applicant 3'!D7+'Financials_Applicant 4'!D7</f>
        <v>5</v>
      </c>
      <c r="E7" s="121" t="e">
        <f>(D7-F7)/F7*100</f>
        <v>#DIV/0!</v>
      </c>
      <c r="F7" s="121">
        <f>'Financials_Applicant 1'!F7+'Financials_Applicant 2'!F7+'Financials_Applicant 3'!F7+'Financials_Applicant 4'!F7</f>
        <v>0</v>
      </c>
      <c r="G7" s="121" t="e">
        <f>(F7-H7)/H7*100</f>
        <v>#DIV/0!</v>
      </c>
      <c r="H7" s="121">
        <f>'Financials_Applicant 1'!H7+'Financials_Applicant 2'!H7+'Financials_Applicant 3'!H7+'Financials_Applicant 4'!H7</f>
        <v>0</v>
      </c>
      <c r="I7" s="123"/>
    </row>
    <row r="8" spans="1:10" ht="18.75" thickBot="1">
      <c r="A8" s="125" t="s">
        <v>313</v>
      </c>
      <c r="B8" s="126">
        <f>B5+B6+B7</f>
        <v>600016</v>
      </c>
      <c r="C8" s="121">
        <f>(B8-D8)/D8*100</f>
        <v>83584.239888423981</v>
      </c>
      <c r="D8" s="126">
        <f>D5+D6+D7</f>
        <v>717</v>
      </c>
      <c r="E8" s="121" t="e">
        <f>(D8-F8)/F8*100</f>
        <v>#DIV/0!</v>
      </c>
      <c r="F8" s="126">
        <f>F5+F6+F7</f>
        <v>0</v>
      </c>
      <c r="G8" s="121" t="e">
        <f>(F8-H8)/H8*100</f>
        <v>#DIV/0!</v>
      </c>
      <c r="H8" s="126">
        <f>H5+H6+H7</f>
        <v>0</v>
      </c>
      <c r="I8" s="123"/>
    </row>
    <row r="9" spans="1:10" ht="39" thickBot="1">
      <c r="A9" s="125"/>
      <c r="B9" s="126"/>
      <c r="C9" s="127" t="s">
        <v>565</v>
      </c>
      <c r="D9" s="126"/>
      <c r="E9" s="127" t="s">
        <v>566</v>
      </c>
      <c r="F9" s="128"/>
      <c r="G9" s="127" t="s">
        <v>567</v>
      </c>
      <c r="H9" s="128"/>
      <c r="I9" s="129" t="s">
        <v>568</v>
      </c>
    </row>
    <row r="10" spans="1:10" ht="18.75" thickBot="1">
      <c r="A10" s="130" t="s">
        <v>314</v>
      </c>
      <c r="B10" s="121">
        <f>'Financials_Applicant 1'!B10+'Financials_Applicant 2'!B10+'Financials_Applicant 3'!B10+'Financials_Applicant 4'!B10</f>
        <v>1</v>
      </c>
      <c r="C10" s="121">
        <f t="shared" ref="C10:C29" si="0">B10/$B$5*100</f>
        <v>1.6666694444490742E-4</v>
      </c>
      <c r="D10" s="121">
        <f>'Financials_Applicant 1'!D10+'Financials_Applicant 2'!D10+'Financials_Applicant 3'!D10+'Financials_Applicant 4'!D10</f>
        <v>1</v>
      </c>
      <c r="E10" s="121">
        <f t="shared" ref="E10:E29" si="1">D10/$D$5*100</f>
        <v>0.14285714285714285</v>
      </c>
      <c r="F10" s="121">
        <f>'Financials_Applicant 1'!F10+'Financials_Applicant 2'!F10+'Financials_Applicant 3'!F10+'Financials_Applicant 4'!F10</f>
        <v>0</v>
      </c>
      <c r="G10" s="121" t="e">
        <f t="shared" ref="G10:G29" si="2">F10/$F$5*100</f>
        <v>#DIV/0!</v>
      </c>
      <c r="H10" s="121">
        <f>'Financials_Applicant 1'!H10+'Financials_Applicant 2'!H10+'Financials_Applicant 3'!H10+'Financials_Applicant 4'!H10</f>
        <v>0</v>
      </c>
      <c r="I10" s="131" t="e">
        <f t="shared" ref="I10:I29" si="3">H10/$H$5*100</f>
        <v>#DIV/0!</v>
      </c>
    </row>
    <row r="11" spans="1:10" ht="18.75" thickBot="1">
      <c r="A11" s="130" t="s">
        <v>315</v>
      </c>
      <c r="B11" s="121">
        <f>'Financials_Applicant 1'!B11+'Financials_Applicant 2'!B11+'Financials_Applicant 3'!B11+'Financials_Applicant 4'!B11</f>
        <v>0</v>
      </c>
      <c r="C11" s="121">
        <f t="shared" si="0"/>
        <v>0</v>
      </c>
      <c r="D11" s="121">
        <f>'Financials_Applicant 1'!D11+'Financials_Applicant 2'!D11+'Financials_Applicant 3'!D11+'Financials_Applicant 4'!D11</f>
        <v>50</v>
      </c>
      <c r="E11" s="121">
        <f t="shared" si="1"/>
        <v>7.1428571428571423</v>
      </c>
      <c r="F11" s="121">
        <f>'Financials_Applicant 1'!F11+'Financials_Applicant 2'!F11+'Financials_Applicant 3'!F11+'Financials_Applicant 4'!F11</f>
        <v>0</v>
      </c>
      <c r="G11" s="121" t="e">
        <f t="shared" si="2"/>
        <v>#DIV/0!</v>
      </c>
      <c r="H11" s="121">
        <f>'Financials_Applicant 1'!H11+'Financials_Applicant 2'!H11+'Financials_Applicant 3'!H11+'Financials_Applicant 4'!H11</f>
        <v>0</v>
      </c>
      <c r="I11" s="131" t="e">
        <f t="shared" si="3"/>
        <v>#DIV/0!</v>
      </c>
      <c r="J11" s="132"/>
    </row>
    <row r="12" spans="1:10" ht="18.75" thickBot="1">
      <c r="A12" s="130" t="s">
        <v>316</v>
      </c>
      <c r="B12" s="121">
        <f>'Financials_Applicant 1'!B12+'Financials_Applicant 2'!B12+'Financials_Applicant 3'!B12+'Financials_Applicant 4'!B12</f>
        <v>850</v>
      </c>
      <c r="C12" s="121">
        <f t="shared" si="0"/>
        <v>0.14166690277817129</v>
      </c>
      <c r="D12" s="121">
        <f>'Financials_Applicant 1'!D12+'Financials_Applicant 2'!D12+'Financials_Applicant 3'!D12+'Financials_Applicant 4'!D12</f>
        <v>600</v>
      </c>
      <c r="E12" s="121">
        <f t="shared" si="1"/>
        <v>85.714285714285708</v>
      </c>
      <c r="F12" s="121">
        <f>'Financials_Applicant 1'!F12+'Financials_Applicant 2'!F12+'Financials_Applicant 3'!F12+'Financials_Applicant 4'!F12</f>
        <v>0</v>
      </c>
      <c r="G12" s="121" t="e">
        <f t="shared" si="2"/>
        <v>#DIV/0!</v>
      </c>
      <c r="H12" s="121">
        <f>'Financials_Applicant 1'!H12+'Financials_Applicant 2'!H12+'Financials_Applicant 3'!H12+'Financials_Applicant 4'!H12</f>
        <v>0</v>
      </c>
      <c r="I12" s="131" t="e">
        <f t="shared" si="3"/>
        <v>#DIV/0!</v>
      </c>
    </row>
    <row r="13" spans="1:10" ht="18.75" thickBot="1">
      <c r="A13" s="133" t="s">
        <v>317</v>
      </c>
      <c r="B13" s="134">
        <f>B8-B10-B11-B12</f>
        <v>599165</v>
      </c>
      <c r="C13" s="121">
        <f t="shared" si="0"/>
        <v>99.860999768332945</v>
      </c>
      <c r="D13" s="134">
        <f>D8-D10-D11-D12</f>
        <v>66</v>
      </c>
      <c r="E13" s="121">
        <f t="shared" si="1"/>
        <v>9.4285714285714288</v>
      </c>
      <c r="F13" s="134">
        <f>F8-F10-F11-F12</f>
        <v>0</v>
      </c>
      <c r="G13" s="121" t="e">
        <f t="shared" si="2"/>
        <v>#DIV/0!</v>
      </c>
      <c r="H13" s="134">
        <f>H8-H10-H11-H12</f>
        <v>0</v>
      </c>
      <c r="I13" s="131" t="e">
        <f t="shared" si="3"/>
        <v>#DIV/0!</v>
      </c>
    </row>
    <row r="14" spans="1:10" ht="18.75" thickBot="1">
      <c r="A14" s="135" t="s">
        <v>318</v>
      </c>
      <c r="B14" s="121">
        <f>'Financials_Applicant 1'!B14+'Financials_Applicant 2'!B14+'Financials_Applicant 3'!B14+'Financials_Applicant 4'!B14</f>
        <v>3</v>
      </c>
      <c r="C14" s="121">
        <f t="shared" si="0"/>
        <v>5.000008333347222E-4</v>
      </c>
      <c r="D14" s="121">
        <f>'Financials_Applicant 1'!D14+'Financials_Applicant 2'!D14+'Financials_Applicant 3'!D14+'Financials_Applicant 4'!D14</f>
        <v>3</v>
      </c>
      <c r="E14" s="121">
        <f t="shared" si="1"/>
        <v>0.4285714285714286</v>
      </c>
      <c r="F14" s="121">
        <f>'Financials_Applicant 1'!F14+'Financials_Applicant 2'!F14+'Financials_Applicant 3'!F14+'Financials_Applicant 4'!F14</f>
        <v>0</v>
      </c>
      <c r="G14" s="121" t="e">
        <f t="shared" si="2"/>
        <v>#DIV/0!</v>
      </c>
      <c r="H14" s="121">
        <f>'Financials_Applicant 1'!H14+'Financials_Applicant 2'!H14+'Financials_Applicant 3'!H14+'Financials_Applicant 4'!H14</f>
        <v>0</v>
      </c>
      <c r="I14" s="131" t="e">
        <f t="shared" si="3"/>
        <v>#DIV/0!</v>
      </c>
      <c r="J14" s="132"/>
    </row>
    <row r="15" spans="1:10" ht="18.75" thickBot="1">
      <c r="A15" s="135" t="s">
        <v>319</v>
      </c>
      <c r="B15" s="121">
        <f>'Financials_Applicant 1'!B15+'Financials_Applicant 2'!B15+'Financials_Applicant 3'!B15+'Financials_Applicant 4'!B15</f>
        <v>2</v>
      </c>
      <c r="C15" s="121">
        <f t="shared" si="0"/>
        <v>3.3333388888981484E-4</v>
      </c>
      <c r="D15" s="121">
        <f>'Financials_Applicant 1'!D15+'Financials_Applicant 2'!D15+'Financials_Applicant 3'!D15+'Financials_Applicant 4'!D15</f>
        <v>2</v>
      </c>
      <c r="E15" s="121">
        <f t="shared" si="1"/>
        <v>0.2857142857142857</v>
      </c>
      <c r="F15" s="121">
        <f>'Financials_Applicant 1'!F15+'Financials_Applicant 2'!F15+'Financials_Applicant 3'!F15+'Financials_Applicant 4'!F15</f>
        <v>0</v>
      </c>
      <c r="G15" s="121" t="e">
        <f t="shared" si="2"/>
        <v>#DIV/0!</v>
      </c>
      <c r="H15" s="121">
        <f>'Financials_Applicant 1'!H15+'Financials_Applicant 2'!H15+'Financials_Applicant 3'!H15+'Financials_Applicant 4'!H15</f>
        <v>0</v>
      </c>
      <c r="I15" s="131" t="e">
        <f t="shared" si="3"/>
        <v>#DIV/0!</v>
      </c>
      <c r="J15" s="132"/>
    </row>
    <row r="16" spans="1:10" ht="18.75" thickBot="1">
      <c r="A16" s="133" t="s">
        <v>320</v>
      </c>
      <c r="B16" s="134">
        <f>B13-B14-B15</f>
        <v>599160</v>
      </c>
      <c r="C16" s="121">
        <f t="shared" si="0"/>
        <v>99.860166433610715</v>
      </c>
      <c r="D16" s="134">
        <f>D13-D14-D15</f>
        <v>61</v>
      </c>
      <c r="E16" s="121">
        <f t="shared" si="1"/>
        <v>8.7142857142857153</v>
      </c>
      <c r="F16" s="134">
        <f>F13-F14-F15</f>
        <v>0</v>
      </c>
      <c r="G16" s="121" t="e">
        <f t="shared" si="2"/>
        <v>#DIV/0!</v>
      </c>
      <c r="H16" s="134">
        <f>H13-H14-H15</f>
        <v>0</v>
      </c>
      <c r="I16" s="131" t="e">
        <f t="shared" si="3"/>
        <v>#DIV/0!</v>
      </c>
    </row>
    <row r="17" spans="1:12" ht="18.75" thickBot="1">
      <c r="A17" s="136" t="s">
        <v>218</v>
      </c>
      <c r="B17" s="121">
        <f>'Financials_Applicant 1'!B17+'Financials_Applicant 2'!B17+'Financials_Applicant 3'!B17+'Financials_Applicant 4'!B17</f>
        <v>1</v>
      </c>
      <c r="C17" s="121">
        <f t="shared" si="0"/>
        <v>1.6666694444490742E-4</v>
      </c>
      <c r="D17" s="121">
        <f>'Financials_Applicant 1'!D17+'Financials_Applicant 2'!D17+'Financials_Applicant 3'!D17+'Financials_Applicant 4'!D17</f>
        <v>0.25</v>
      </c>
      <c r="E17" s="121">
        <f t="shared" si="1"/>
        <v>3.5714285714285712E-2</v>
      </c>
      <c r="F17" s="121">
        <f>'Financials_Applicant 1'!F17+'Financials_Applicant 2'!F17+'Financials_Applicant 3'!F17+'Financials_Applicant 4'!F17</f>
        <v>0</v>
      </c>
      <c r="G17" s="121" t="e">
        <f t="shared" si="2"/>
        <v>#DIV/0!</v>
      </c>
      <c r="H17" s="121">
        <f>'Financials_Applicant 1'!H17+'Financials_Applicant 2'!H17+'Financials_Applicant 3'!H17+'Financials_Applicant 4'!H17</f>
        <v>0</v>
      </c>
      <c r="I17" s="131" t="e">
        <f t="shared" si="3"/>
        <v>#DIV/0!</v>
      </c>
      <c r="L17" s="137"/>
    </row>
    <row r="18" spans="1:12" s="137" customFormat="1" ht="18.75" thickBot="1">
      <c r="A18" s="130" t="s">
        <v>321</v>
      </c>
      <c r="B18" s="121">
        <f>'Financials_Applicant 1'!B18+'Financials_Applicant 2'!B18+'Financials_Applicant 3'!B18+'Financials_Applicant 4'!B18</f>
        <v>34</v>
      </c>
      <c r="C18" s="121">
        <f t="shared" si="0"/>
        <v>5.6666761111268515E-3</v>
      </c>
      <c r="D18" s="121">
        <f>'Financials_Applicant 1'!D18+'Financials_Applicant 2'!D18+'Financials_Applicant 3'!D18+'Financials_Applicant 4'!D18</f>
        <v>34</v>
      </c>
      <c r="E18" s="121">
        <f t="shared" si="1"/>
        <v>4.8571428571428568</v>
      </c>
      <c r="F18" s="121">
        <f>'Financials_Applicant 1'!F18+'Financials_Applicant 2'!F18+'Financials_Applicant 3'!F18+'Financials_Applicant 4'!F18</f>
        <v>0</v>
      </c>
      <c r="G18" s="121" t="e">
        <f t="shared" si="2"/>
        <v>#DIV/0!</v>
      </c>
      <c r="H18" s="121">
        <f>'Financials_Applicant 1'!H18+'Financials_Applicant 2'!H18+'Financials_Applicant 3'!H18+'Financials_Applicant 4'!H18</f>
        <v>0</v>
      </c>
      <c r="I18" s="131" t="e">
        <f t="shared" si="3"/>
        <v>#DIV/0!</v>
      </c>
      <c r="L18" s="115"/>
    </row>
    <row r="19" spans="1:12" s="137" customFormat="1" ht="18.75" thickBot="1">
      <c r="A19" s="130" t="s">
        <v>322</v>
      </c>
      <c r="B19" s="121">
        <f>'Financials_Applicant 1'!B19+'Financials_Applicant 2'!B19+'Financials_Applicant 3'!B19+'Financials_Applicant 4'!B19</f>
        <v>1</v>
      </c>
      <c r="C19" s="121">
        <f t="shared" si="0"/>
        <v>1.6666694444490742E-4</v>
      </c>
      <c r="D19" s="121">
        <f>'Financials_Applicant 1'!D19+'Financials_Applicant 2'!D19+'Financials_Applicant 3'!D19+'Financials_Applicant 4'!D19</f>
        <v>1</v>
      </c>
      <c r="E19" s="121">
        <f t="shared" si="1"/>
        <v>0.14285714285714285</v>
      </c>
      <c r="F19" s="121">
        <f>'Financials_Applicant 1'!F19+'Financials_Applicant 2'!F19+'Financials_Applicant 3'!F19+'Financials_Applicant 4'!F19</f>
        <v>1</v>
      </c>
      <c r="G19" s="121" t="e">
        <f t="shared" si="2"/>
        <v>#DIV/0!</v>
      </c>
      <c r="H19" s="121">
        <f>'Financials_Applicant 1'!H19+'Financials_Applicant 2'!H19+'Financials_Applicant 3'!H19+'Financials_Applicant 4'!H19</f>
        <v>1</v>
      </c>
      <c r="I19" s="131" t="e">
        <f t="shared" si="3"/>
        <v>#DIV/0!</v>
      </c>
      <c r="L19" s="115"/>
    </row>
    <row r="20" spans="1:12" s="137" customFormat="1" ht="18.75" thickBot="1">
      <c r="A20" s="130" t="s">
        <v>323</v>
      </c>
      <c r="B20" s="121">
        <f>'Financials_Applicant 1'!B20+'Financials_Applicant 2'!B20+'Financials_Applicant 3'!B20+'Financials_Applicant 4'!B20</f>
        <v>1</v>
      </c>
      <c r="C20" s="121">
        <f t="shared" si="0"/>
        <v>1.6666694444490742E-4</v>
      </c>
      <c r="D20" s="121">
        <f>'Financials_Applicant 1'!D20+'Financials_Applicant 2'!D20+'Financials_Applicant 3'!D20+'Financials_Applicant 4'!D20</f>
        <v>1</v>
      </c>
      <c r="E20" s="121">
        <f t="shared" si="1"/>
        <v>0.14285714285714285</v>
      </c>
      <c r="F20" s="121">
        <f>'Financials_Applicant 1'!F20+'Financials_Applicant 2'!F20+'Financials_Applicant 3'!F20+'Financials_Applicant 4'!F20</f>
        <v>1</v>
      </c>
      <c r="G20" s="121" t="e">
        <f t="shared" si="2"/>
        <v>#DIV/0!</v>
      </c>
      <c r="H20" s="121">
        <f>'Financials_Applicant 1'!H20+'Financials_Applicant 2'!H20+'Financials_Applicant 3'!H20+'Financials_Applicant 4'!H20</f>
        <v>1</v>
      </c>
      <c r="I20" s="131" t="e">
        <f t="shared" si="3"/>
        <v>#DIV/0!</v>
      </c>
      <c r="L20" s="115"/>
    </row>
    <row r="21" spans="1:12" s="137" customFormat="1" ht="18.75" thickBot="1">
      <c r="A21" s="130" t="s">
        <v>324</v>
      </c>
      <c r="B21" s="121">
        <f>'Financials_Applicant 1'!B21+'Financials_Applicant 2'!B21+'Financials_Applicant 3'!B21+'Financials_Applicant 4'!B21</f>
        <v>5</v>
      </c>
      <c r="C21" s="121">
        <f t="shared" si="0"/>
        <v>8.3333472222453715E-4</v>
      </c>
      <c r="D21" s="121">
        <f>'Financials_Applicant 1'!D21+'Financials_Applicant 2'!D21+'Financials_Applicant 3'!D21+'Financials_Applicant 4'!D21</f>
        <v>5</v>
      </c>
      <c r="E21" s="121">
        <f t="shared" si="1"/>
        <v>0.7142857142857143</v>
      </c>
      <c r="F21" s="121">
        <f>'Financials_Applicant 1'!F21+'Financials_Applicant 2'!F21+'Financials_Applicant 3'!F21+'Financials_Applicant 4'!F21</f>
        <v>0</v>
      </c>
      <c r="G21" s="121" t="e">
        <f t="shared" si="2"/>
        <v>#DIV/0!</v>
      </c>
      <c r="H21" s="121">
        <f>'Financials_Applicant 1'!H21+'Financials_Applicant 2'!H21+'Financials_Applicant 3'!H21+'Financials_Applicant 4'!H21</f>
        <v>0</v>
      </c>
      <c r="I21" s="131" t="e">
        <f t="shared" si="3"/>
        <v>#DIV/0!</v>
      </c>
      <c r="L21" s="115"/>
    </row>
    <row r="22" spans="1:12" ht="18.75" thickBot="1">
      <c r="A22" s="136" t="s">
        <v>325</v>
      </c>
      <c r="B22" s="121">
        <f>'Financials_Applicant 1'!B22+'Financials_Applicant 2'!B22+'Financials_Applicant 3'!B22+'Financials_Applicant 4'!B22</f>
        <v>6</v>
      </c>
      <c r="C22" s="121">
        <f t="shared" si="0"/>
        <v>1.0000016666694444E-3</v>
      </c>
      <c r="D22" s="121">
        <f>'Financials_Applicant 1'!D22+'Financials_Applicant 2'!D22+'Financials_Applicant 3'!D22+'Financials_Applicant 4'!D22</f>
        <v>6</v>
      </c>
      <c r="E22" s="121">
        <f t="shared" si="1"/>
        <v>0.85714285714285721</v>
      </c>
      <c r="F22" s="121">
        <f>'Financials_Applicant 1'!F22+'Financials_Applicant 2'!F22+'Financials_Applicant 3'!F22+'Financials_Applicant 4'!F22</f>
        <v>0</v>
      </c>
      <c r="G22" s="121" t="e">
        <f t="shared" si="2"/>
        <v>#DIV/0!</v>
      </c>
      <c r="H22" s="121">
        <f>'Financials_Applicant 1'!H22+'Financials_Applicant 2'!H22+'Financials_Applicant 3'!H22+'Financials_Applicant 4'!H22</f>
        <v>0</v>
      </c>
      <c r="I22" s="131" t="e">
        <f t="shared" si="3"/>
        <v>#DIV/0!</v>
      </c>
    </row>
    <row r="23" spans="1:12" ht="18.75" thickBot="1">
      <c r="A23" s="138" t="s">
        <v>326</v>
      </c>
      <c r="B23" s="139">
        <f>B16-B17-B18-B22-B21-B19-B20</f>
        <v>599112</v>
      </c>
      <c r="C23" s="121">
        <f t="shared" si="0"/>
        <v>99.852166420277371</v>
      </c>
      <c r="D23" s="139">
        <f>D16-D17-D18-D22-D21-D19-D20</f>
        <v>13.75</v>
      </c>
      <c r="E23" s="121">
        <f t="shared" si="1"/>
        <v>1.9642857142857142</v>
      </c>
      <c r="F23" s="139">
        <f>F16-F17-F18-F22-F21-F19-F20</f>
        <v>-2</v>
      </c>
      <c r="G23" s="121" t="e">
        <f t="shared" si="2"/>
        <v>#DIV/0!</v>
      </c>
      <c r="H23" s="139">
        <f>H16-H17-H18-H22-H21-H19-H20</f>
        <v>-2</v>
      </c>
      <c r="I23" s="131" t="e">
        <f t="shared" si="3"/>
        <v>#DIV/0!</v>
      </c>
    </row>
    <row r="24" spans="1:12" ht="18.75" thickBot="1">
      <c r="A24" s="124" t="s">
        <v>327</v>
      </c>
      <c r="B24" s="121">
        <f>'Financials_Applicant 1'!B24+'Financials_Applicant 2'!B24+'Financials_Applicant 3'!B24+'Financials_Applicant 4'!B24</f>
        <v>1</v>
      </c>
      <c r="C24" s="121">
        <f t="shared" si="0"/>
        <v>1.6666694444490742E-4</v>
      </c>
      <c r="D24" s="121">
        <f>'Financials_Applicant 1'!D24+'Financials_Applicant 2'!D24+'Financials_Applicant 3'!D24+'Financials_Applicant 4'!D24</f>
        <v>1</v>
      </c>
      <c r="E24" s="121">
        <f t="shared" si="1"/>
        <v>0.14285714285714285</v>
      </c>
      <c r="F24" s="121">
        <f>'Financials_Applicant 1'!F24+'Financials_Applicant 2'!F24+'Financials_Applicant 3'!F24+'Financials_Applicant 4'!F24</f>
        <v>0</v>
      </c>
      <c r="G24" s="121" t="e">
        <f t="shared" si="2"/>
        <v>#DIV/0!</v>
      </c>
      <c r="H24" s="121">
        <f>'Financials_Applicant 1'!H24+'Financials_Applicant 2'!H24+'Financials_Applicant 3'!H24+'Financials_Applicant 4'!H24</f>
        <v>0</v>
      </c>
      <c r="I24" s="131" t="e">
        <f t="shared" si="3"/>
        <v>#DIV/0!</v>
      </c>
      <c r="K24" s="140"/>
    </row>
    <row r="25" spans="1:12" ht="18.75" thickBot="1">
      <c r="A25" s="141" t="s">
        <v>186</v>
      </c>
      <c r="B25" s="126">
        <f>B23-B24</f>
        <v>599111</v>
      </c>
      <c r="C25" s="142">
        <f t="shared" si="0"/>
        <v>99.851999753332919</v>
      </c>
      <c r="D25" s="126">
        <f>D23-D24</f>
        <v>12.75</v>
      </c>
      <c r="E25" s="142">
        <f t="shared" si="1"/>
        <v>1.8214285714285714</v>
      </c>
      <c r="F25" s="126">
        <f>F23-F24</f>
        <v>-2</v>
      </c>
      <c r="G25" s="121" t="e">
        <f t="shared" si="2"/>
        <v>#DIV/0!</v>
      </c>
      <c r="H25" s="126">
        <f>H23-H24</f>
        <v>-2</v>
      </c>
      <c r="I25" s="131" t="e">
        <f t="shared" si="3"/>
        <v>#DIV/0!</v>
      </c>
      <c r="J25" s="143"/>
    </row>
    <row r="26" spans="1:12" ht="18.75" thickBot="1">
      <c r="A26" s="138" t="s">
        <v>328</v>
      </c>
      <c r="B26" s="139">
        <f>B25+B17+B22</f>
        <v>599118</v>
      </c>
      <c r="C26" s="121">
        <f t="shared" si="0"/>
        <v>99.853166421944039</v>
      </c>
      <c r="D26" s="139">
        <f>D25+D17+D22</f>
        <v>19</v>
      </c>
      <c r="E26" s="121">
        <f t="shared" si="1"/>
        <v>2.7142857142857144</v>
      </c>
      <c r="F26" s="139">
        <f>F25+F17+F22</f>
        <v>-2</v>
      </c>
      <c r="G26" s="121" t="e">
        <f t="shared" si="2"/>
        <v>#DIV/0!</v>
      </c>
      <c r="H26" s="139">
        <f>H25+H17+H22</f>
        <v>-2</v>
      </c>
      <c r="I26" s="131" t="e">
        <f t="shared" si="3"/>
        <v>#DIV/0!</v>
      </c>
    </row>
    <row r="27" spans="1:12" ht="18.75" thickBot="1">
      <c r="A27" s="144" t="s">
        <v>329</v>
      </c>
      <c r="B27" s="121">
        <f>'Financials_Applicant 1'!B27+'Financials_Applicant 2'!B27+'Financials_Applicant 3'!B27+'Financials_Applicant 4'!B27</f>
        <v>1</v>
      </c>
      <c r="C27" s="121">
        <f t="shared" si="0"/>
        <v>1.6666694444490742E-4</v>
      </c>
      <c r="D27" s="121">
        <f>'Financials_Applicant 1'!D27+'Financials_Applicant 2'!D27+'Financials_Applicant 3'!D27+'Financials_Applicant 4'!D27</f>
        <v>1</v>
      </c>
      <c r="E27" s="121">
        <f t="shared" si="1"/>
        <v>0.14285714285714285</v>
      </c>
      <c r="F27" s="121">
        <f>'Financials_Applicant 1'!F27+'Financials_Applicant 2'!F27+'Financials_Applicant 3'!F27+'Financials_Applicant 4'!F27</f>
        <v>0</v>
      </c>
      <c r="G27" s="121" t="e">
        <f t="shared" si="2"/>
        <v>#DIV/0!</v>
      </c>
      <c r="H27" s="121">
        <f>'Financials_Applicant 1'!H27+'Financials_Applicant 2'!H27+'Financials_Applicant 3'!H27+'Financials_Applicant 4'!H27</f>
        <v>0</v>
      </c>
      <c r="I27" s="131" t="e">
        <f t="shared" si="3"/>
        <v>#DIV/0!</v>
      </c>
    </row>
    <row r="28" spans="1:12" ht="18.75" thickBot="1">
      <c r="A28" s="144" t="s">
        <v>220</v>
      </c>
      <c r="B28" s="121">
        <f>'Financials_Applicant 1'!B28+'Financials_Applicant 2'!B28+'Financials_Applicant 3'!B28+'Financials_Applicant 4'!B28</f>
        <v>1</v>
      </c>
      <c r="C28" s="121">
        <f t="shared" si="0"/>
        <v>1.6666694444490742E-4</v>
      </c>
      <c r="D28" s="121">
        <f>'Financials_Applicant 1'!D28+'Financials_Applicant 2'!D28+'Financials_Applicant 3'!D28+'Financials_Applicant 4'!D28</f>
        <v>1</v>
      </c>
      <c r="E28" s="121">
        <f t="shared" si="1"/>
        <v>0.14285714285714285</v>
      </c>
      <c r="F28" s="121">
        <f>'Financials_Applicant 1'!F28+'Financials_Applicant 2'!F28+'Financials_Applicant 3'!F28+'Financials_Applicant 4'!F28</f>
        <v>0</v>
      </c>
      <c r="G28" s="121" t="e">
        <f t="shared" si="2"/>
        <v>#DIV/0!</v>
      </c>
      <c r="H28" s="121">
        <f>'Financials_Applicant 1'!H28+'Financials_Applicant 2'!H28+'Financials_Applicant 3'!H28+'Financials_Applicant 4'!H28</f>
        <v>0</v>
      </c>
      <c r="I28" s="131" t="e">
        <f t="shared" si="3"/>
        <v>#DIV/0!</v>
      </c>
    </row>
    <row r="29" spans="1:12" ht="18.75" thickBot="1">
      <c r="A29" s="145" t="s">
        <v>187</v>
      </c>
      <c r="B29" s="146">
        <f>B26+B27+B28</f>
        <v>599120</v>
      </c>
      <c r="C29" s="142">
        <f t="shared" si="0"/>
        <v>99.853499755832928</v>
      </c>
      <c r="D29" s="146">
        <f>D26+D27+D28</f>
        <v>21</v>
      </c>
      <c r="E29" s="142">
        <f t="shared" si="1"/>
        <v>3</v>
      </c>
      <c r="F29" s="146">
        <f>F26+F27+F28</f>
        <v>-2</v>
      </c>
      <c r="G29" s="121" t="e">
        <f t="shared" si="2"/>
        <v>#DIV/0!</v>
      </c>
      <c r="H29" s="146">
        <f>H26+H27+H28</f>
        <v>-2</v>
      </c>
      <c r="I29" s="131" t="e">
        <f t="shared" si="3"/>
        <v>#DIV/0!</v>
      </c>
    </row>
    <row r="30" spans="1:12" ht="18.75" thickBot="1">
      <c r="A30" s="145"/>
      <c r="B30" s="146"/>
      <c r="C30" s="142"/>
      <c r="D30" s="146"/>
      <c r="E30" s="142"/>
      <c r="F30" s="146"/>
      <c r="G30" s="142"/>
      <c r="H30" s="146"/>
      <c r="I30" s="147"/>
      <c r="J30" s="148"/>
    </row>
    <row r="31" spans="1:12" ht="18">
      <c r="A31" s="149"/>
      <c r="B31" s="150"/>
      <c r="C31" s="151"/>
      <c r="D31" s="150"/>
      <c r="E31" s="151"/>
      <c r="F31" s="150"/>
      <c r="G31" s="151"/>
      <c r="H31" s="150"/>
      <c r="I31" s="152" t="s">
        <v>330</v>
      </c>
    </row>
    <row r="32" spans="1:12" ht="18">
      <c r="A32" s="742" t="s">
        <v>331</v>
      </c>
      <c r="B32" s="743" t="s">
        <v>302</v>
      </c>
      <c r="C32" s="153" t="s">
        <v>303</v>
      </c>
      <c r="D32" s="743" t="s">
        <v>304</v>
      </c>
      <c r="E32" s="153" t="s">
        <v>303</v>
      </c>
      <c r="F32" s="744" t="s">
        <v>305</v>
      </c>
      <c r="G32" s="153" t="s">
        <v>303</v>
      </c>
      <c r="H32" s="744" t="s">
        <v>306</v>
      </c>
      <c r="I32" s="154"/>
    </row>
    <row r="33" spans="1:10" ht="18">
      <c r="A33" s="742"/>
      <c r="B33" s="743"/>
      <c r="C33" s="155" t="s">
        <v>308</v>
      </c>
      <c r="D33" s="743"/>
      <c r="E33" s="155" t="s">
        <v>309</v>
      </c>
      <c r="F33" s="744"/>
      <c r="G33" s="155" t="s">
        <v>310</v>
      </c>
      <c r="H33" s="744"/>
      <c r="I33" s="156"/>
    </row>
    <row r="34" spans="1:10" ht="18">
      <c r="A34" s="157" t="s">
        <v>332</v>
      </c>
      <c r="B34" s="121">
        <f>'Financials_Applicant 1'!B34+'Financials_Applicant 2'!B34+'Financials_Applicant 3'!B34+'Financials_Applicant 4'!B34</f>
        <v>10</v>
      </c>
      <c r="C34" s="121" t="e">
        <f t="shared" ref="C34:C65" si="4">(B34-D34)/D34*100</f>
        <v>#DIV/0!</v>
      </c>
      <c r="D34" s="121">
        <f>'Financials_Applicant 1'!D34+'Financials_Applicant 2'!D34+'Financials_Applicant 3'!D34+'Financials_Applicant 4'!D34</f>
        <v>0</v>
      </c>
      <c r="E34" s="121" t="e">
        <f t="shared" ref="E34:E65" si="5">(D34-F34)/F34*100</f>
        <v>#DIV/0!</v>
      </c>
      <c r="F34" s="121">
        <f>'Financials_Applicant 1'!F34+'Financials_Applicant 2'!F34+'Financials_Applicant 3'!F34+'Financials_Applicant 4'!F34</f>
        <v>0</v>
      </c>
      <c r="G34" s="121" t="e">
        <f t="shared" ref="G34:G65" si="6">(F34-H34)/H34*100</f>
        <v>#DIV/0!</v>
      </c>
      <c r="H34" s="121">
        <f>'Financials_Applicant 1'!H34+'Financials_Applicant 2'!H34+'Financials_Applicant 3'!H34+'Financials_Applicant 4'!H34</f>
        <v>0</v>
      </c>
      <c r="I34" s="115"/>
    </row>
    <row r="35" spans="1:10" ht="26.25">
      <c r="A35" s="157" t="s">
        <v>333</v>
      </c>
      <c r="B35" s="121">
        <f>'Financials_Applicant 1'!B35+'Financials_Applicant 2'!B35+'Financials_Applicant 3'!B35+'Financials_Applicant 4'!B35</f>
        <v>12</v>
      </c>
      <c r="C35" s="121" t="e">
        <f t="shared" si="4"/>
        <v>#DIV/0!</v>
      </c>
      <c r="D35" s="121">
        <f>'Financials_Applicant 1'!D35+'Financials_Applicant 2'!D35+'Financials_Applicant 3'!D35+'Financials_Applicant 4'!D35</f>
        <v>0</v>
      </c>
      <c r="E35" s="121" t="e">
        <f t="shared" si="5"/>
        <v>#DIV/0!</v>
      </c>
      <c r="F35" s="121">
        <f>'Financials_Applicant 1'!F35+'Financials_Applicant 2'!F35+'Financials_Applicant 3'!F35+'Financials_Applicant 4'!F35</f>
        <v>0</v>
      </c>
      <c r="G35" s="121" t="e">
        <f t="shared" si="6"/>
        <v>#DIV/0!</v>
      </c>
      <c r="H35" s="121">
        <f>'Financials_Applicant 1'!H35+'Financials_Applicant 2'!H35+'Financials_Applicant 3'!H35+'Financials_Applicant 4'!H35</f>
        <v>0</v>
      </c>
      <c r="I35" s="115"/>
    </row>
    <row r="36" spans="1:10" ht="18">
      <c r="A36" s="158" t="s">
        <v>188</v>
      </c>
      <c r="B36" s="126">
        <f>SUM(B34:B35)</f>
        <v>22</v>
      </c>
      <c r="C36" s="121" t="e">
        <f t="shared" si="4"/>
        <v>#DIV/0!</v>
      </c>
      <c r="D36" s="126">
        <f>SUM(D34:D35)</f>
        <v>0</v>
      </c>
      <c r="E36" s="121" t="e">
        <f t="shared" si="5"/>
        <v>#DIV/0!</v>
      </c>
      <c r="F36" s="139">
        <f>SUM(F34:F35)</f>
        <v>0</v>
      </c>
      <c r="G36" s="121" t="e">
        <f t="shared" si="6"/>
        <v>#DIV/0!</v>
      </c>
      <c r="H36" s="139">
        <f>SUM(H34:H35)</f>
        <v>0</v>
      </c>
      <c r="I36" s="115"/>
    </row>
    <row r="37" spans="1:10" ht="18">
      <c r="A37" s="157" t="s">
        <v>334</v>
      </c>
      <c r="B37" s="121">
        <f>'Financials_Applicant 1'!B37+'Financials_Applicant 2'!B37+'Financials_Applicant 3'!B37+'Financials_Applicant 4'!B37</f>
        <v>0</v>
      </c>
      <c r="C37" s="121" t="e">
        <f t="shared" si="4"/>
        <v>#DIV/0!</v>
      </c>
      <c r="D37" s="121">
        <f>'Financials_Applicant 1'!D37+'Financials_Applicant 2'!D37+'Financials_Applicant 3'!D37+'Financials_Applicant 4'!D37</f>
        <v>0</v>
      </c>
      <c r="E37" s="121" t="e">
        <f t="shared" si="5"/>
        <v>#DIV/0!</v>
      </c>
      <c r="F37" s="121">
        <f>'Financials_Applicant 1'!F37+'Financials_Applicant 2'!F37+'Financials_Applicant 3'!F37+'Financials_Applicant 4'!F37</f>
        <v>0</v>
      </c>
      <c r="G37" s="121" t="e">
        <f t="shared" si="6"/>
        <v>#DIV/0!</v>
      </c>
      <c r="H37" s="121">
        <f>'Financials_Applicant 1'!H37+'Financials_Applicant 2'!H37+'Financials_Applicant 3'!H37+'Financials_Applicant 4'!H37</f>
        <v>0</v>
      </c>
      <c r="I37" s="115"/>
    </row>
    <row r="38" spans="1:10" ht="18">
      <c r="A38" s="158" t="s">
        <v>335</v>
      </c>
      <c r="B38" s="126">
        <f>B34+B35+B43-B62-B64-B52</f>
        <v>22</v>
      </c>
      <c r="C38" s="121" t="e">
        <f t="shared" si="4"/>
        <v>#DIV/0!</v>
      </c>
      <c r="D38" s="126">
        <f>D34+D35+D43-D62-D64-D52</f>
        <v>0</v>
      </c>
      <c r="E38" s="121" t="e">
        <f t="shared" si="5"/>
        <v>#DIV/0!</v>
      </c>
      <c r="F38" s="139">
        <f>F34+F35+F43-F62-F64-F52</f>
        <v>0</v>
      </c>
      <c r="G38" s="121" t="e">
        <f t="shared" si="6"/>
        <v>#DIV/0!</v>
      </c>
      <c r="H38" s="139">
        <f>H34+H35+H43-H62-H64-H52</f>
        <v>0</v>
      </c>
      <c r="I38" s="115"/>
    </row>
    <row r="39" spans="1:10" ht="18">
      <c r="A39" s="157" t="s">
        <v>189</v>
      </c>
      <c r="B39" s="121">
        <f>'Financials_Applicant 1'!B39+'Financials_Applicant 2'!B39+'Financials_Applicant 3'!B39+'Financials_Applicant 4'!B39</f>
        <v>10</v>
      </c>
      <c r="C39" s="121" t="e">
        <f t="shared" si="4"/>
        <v>#DIV/0!</v>
      </c>
      <c r="D39" s="121">
        <f>'Financials_Applicant 1'!D39+'Financials_Applicant 2'!D39+'Financials_Applicant 3'!D39+'Financials_Applicant 4'!D39</f>
        <v>0</v>
      </c>
      <c r="E39" s="121" t="e">
        <f t="shared" si="5"/>
        <v>#DIV/0!</v>
      </c>
      <c r="F39" s="121">
        <f>'Financials_Applicant 1'!F39+'Financials_Applicant 2'!F39+'Financials_Applicant 3'!F39+'Financials_Applicant 4'!F39</f>
        <v>0</v>
      </c>
      <c r="G39" s="121" t="e">
        <f t="shared" si="6"/>
        <v>#DIV/0!</v>
      </c>
      <c r="H39" s="121">
        <f>'Financials_Applicant 1'!H39+'Financials_Applicant 2'!H39+'Financials_Applicant 3'!H39+'Financials_Applicant 4'!H39</f>
        <v>0</v>
      </c>
    </row>
    <row r="40" spans="1:10" ht="18">
      <c r="A40" s="157" t="s">
        <v>190</v>
      </c>
      <c r="B40" s="121">
        <f>'Financials_Applicant 1'!B40+'Financials_Applicant 2'!B40+'Financials_Applicant 3'!B40+'Financials_Applicant 4'!B40</f>
        <v>1</v>
      </c>
      <c r="C40" s="121" t="e">
        <f t="shared" si="4"/>
        <v>#DIV/0!</v>
      </c>
      <c r="D40" s="121">
        <f>'Financials_Applicant 1'!D40+'Financials_Applicant 2'!D40+'Financials_Applicant 3'!D40+'Financials_Applicant 4'!D40</f>
        <v>0</v>
      </c>
      <c r="E40" s="121" t="e">
        <f t="shared" si="5"/>
        <v>#DIV/0!</v>
      </c>
      <c r="F40" s="121">
        <f>'Financials_Applicant 1'!F40+'Financials_Applicant 2'!F40+'Financials_Applicant 3'!F40+'Financials_Applicant 4'!F40</f>
        <v>0</v>
      </c>
      <c r="G40" s="121" t="e">
        <f t="shared" si="6"/>
        <v>#DIV/0!</v>
      </c>
      <c r="H40" s="121">
        <f>'Financials_Applicant 1'!H40+'Financials_Applicant 2'!H40+'Financials_Applicant 3'!H40+'Financials_Applicant 4'!H40</f>
        <v>0</v>
      </c>
      <c r="I40" s="159"/>
      <c r="J40" s="160"/>
    </row>
    <row r="41" spans="1:10" ht="18">
      <c r="A41" s="161" t="s">
        <v>336</v>
      </c>
      <c r="B41" s="162">
        <f>B39+B40</f>
        <v>11</v>
      </c>
      <c r="C41" s="121" t="e">
        <f t="shared" si="4"/>
        <v>#DIV/0!</v>
      </c>
      <c r="D41" s="162">
        <f>D39+D40</f>
        <v>0</v>
      </c>
      <c r="E41" s="121" t="e">
        <f t="shared" si="5"/>
        <v>#DIV/0!</v>
      </c>
      <c r="F41" s="162">
        <f>F39+F40</f>
        <v>0</v>
      </c>
      <c r="G41" s="121" t="e">
        <f t="shared" si="6"/>
        <v>#DIV/0!</v>
      </c>
      <c r="H41" s="162">
        <f>H39+H40</f>
        <v>0</v>
      </c>
      <c r="I41" s="115"/>
      <c r="J41" s="160"/>
    </row>
    <row r="42" spans="1:10" ht="18">
      <c r="A42" s="157" t="s">
        <v>337</v>
      </c>
      <c r="B42" s="121">
        <f>'Financials_Applicant 1'!B42+'Financials_Applicant 2'!B42+'Financials_Applicant 3'!B42+'Financials_Applicant 4'!B42</f>
        <v>1</v>
      </c>
      <c r="C42" s="121" t="e">
        <f t="shared" si="4"/>
        <v>#DIV/0!</v>
      </c>
      <c r="D42" s="121">
        <f>'Financials_Applicant 1'!D42+'Financials_Applicant 2'!D42+'Financials_Applicant 3'!D42+'Financials_Applicant 4'!D42</f>
        <v>0</v>
      </c>
      <c r="E42" s="121" t="e">
        <f t="shared" si="5"/>
        <v>#DIV/0!</v>
      </c>
      <c r="F42" s="121">
        <f>'Financials_Applicant 1'!F42+'Financials_Applicant 2'!F42+'Financials_Applicant 3'!F42+'Financials_Applicant 4'!F42</f>
        <v>0</v>
      </c>
      <c r="G42" s="121" t="e">
        <f t="shared" si="6"/>
        <v>#DIV/0!</v>
      </c>
      <c r="H42" s="121">
        <f>'Financials_Applicant 1'!H42+'Financials_Applicant 2'!H42+'Financials_Applicant 3'!H42+'Financials_Applicant 4'!H42</f>
        <v>0</v>
      </c>
      <c r="I42" s="115"/>
    </row>
    <row r="43" spans="1:10" ht="26.25">
      <c r="A43" s="163" t="s">
        <v>338</v>
      </c>
      <c r="B43" s="121">
        <f>'Financials_Applicant 1'!B43+'Financials_Applicant 2'!B43+'Financials_Applicant 3'!B43+'Financials_Applicant 4'!B43</f>
        <v>0</v>
      </c>
      <c r="C43" s="121" t="e">
        <f t="shared" si="4"/>
        <v>#DIV/0!</v>
      </c>
      <c r="D43" s="121">
        <f>'Financials_Applicant 1'!D43+'Financials_Applicant 2'!D43+'Financials_Applicant 3'!D43+'Financials_Applicant 4'!D43</f>
        <v>0</v>
      </c>
      <c r="E43" s="121" t="e">
        <f t="shared" si="5"/>
        <v>#DIV/0!</v>
      </c>
      <c r="F43" s="121">
        <f>'Financials_Applicant 1'!F43+'Financials_Applicant 2'!F43+'Financials_Applicant 3'!F43+'Financials_Applicant 4'!F43</f>
        <v>0</v>
      </c>
      <c r="G43" s="121" t="e">
        <f t="shared" si="6"/>
        <v>#DIV/0!</v>
      </c>
      <c r="H43" s="121">
        <f>'Financials_Applicant 1'!H43+'Financials_Applicant 2'!H43+'Financials_Applicant 3'!H43+'Financials_Applicant 4'!H43</f>
        <v>0</v>
      </c>
      <c r="I43" s="115"/>
    </row>
    <row r="44" spans="1:10" ht="18">
      <c r="A44" s="164" t="s">
        <v>339</v>
      </c>
      <c r="B44" s="165">
        <f>B45+B46</f>
        <v>1</v>
      </c>
      <c r="C44" s="121" t="e">
        <f t="shared" si="4"/>
        <v>#DIV/0!</v>
      </c>
      <c r="D44" s="165">
        <f>D45+D46</f>
        <v>0</v>
      </c>
      <c r="E44" s="121" t="e">
        <f t="shared" si="5"/>
        <v>#DIV/0!</v>
      </c>
      <c r="F44" s="165">
        <f>F45+F46</f>
        <v>0</v>
      </c>
      <c r="G44" s="121" t="e">
        <f t="shared" si="6"/>
        <v>#DIV/0!</v>
      </c>
      <c r="H44" s="165">
        <f>H45+H46</f>
        <v>0</v>
      </c>
      <c r="I44" s="115"/>
    </row>
    <row r="45" spans="1:10" ht="18">
      <c r="A45" s="166" t="s">
        <v>340</v>
      </c>
      <c r="B45" s="121">
        <f>'Financials_Applicant 1'!B45+'Financials_Applicant 2'!B45+'Financials_Applicant 3'!B45+'Financials_Applicant 4'!B45</f>
        <v>1</v>
      </c>
      <c r="C45" s="121" t="e">
        <f t="shared" si="4"/>
        <v>#DIV/0!</v>
      </c>
      <c r="D45" s="121">
        <f>'Financials_Applicant 1'!D45+'Financials_Applicant 2'!D45+'Financials_Applicant 3'!D45+'Financials_Applicant 4'!D45</f>
        <v>0</v>
      </c>
      <c r="E45" s="121" t="e">
        <f t="shared" si="5"/>
        <v>#DIV/0!</v>
      </c>
      <c r="F45" s="121">
        <f>'Financials_Applicant 1'!F45+'Financials_Applicant 2'!F45+'Financials_Applicant 3'!F45+'Financials_Applicant 4'!F45</f>
        <v>0</v>
      </c>
      <c r="G45" s="121" t="e">
        <f t="shared" si="6"/>
        <v>#DIV/0!</v>
      </c>
      <c r="H45" s="121">
        <f>'Financials_Applicant 1'!H45+'Financials_Applicant 2'!H45+'Financials_Applicant 3'!H45+'Financials_Applicant 4'!H45</f>
        <v>0</v>
      </c>
      <c r="I45" s="115"/>
    </row>
    <row r="46" spans="1:10" ht="18">
      <c r="A46" s="157" t="s">
        <v>341</v>
      </c>
      <c r="B46" s="121">
        <f>'Financials_Applicant 1'!B46+'Financials_Applicant 2'!B46+'Financials_Applicant 3'!B46+'Financials_Applicant 4'!B46</f>
        <v>0</v>
      </c>
      <c r="C46" s="121" t="e">
        <f t="shared" si="4"/>
        <v>#DIV/0!</v>
      </c>
      <c r="D46" s="121">
        <f>'Financials_Applicant 1'!D46+'Financials_Applicant 2'!D46+'Financials_Applicant 3'!D46+'Financials_Applicant 4'!D46</f>
        <v>0</v>
      </c>
      <c r="E46" s="121" t="e">
        <f t="shared" si="5"/>
        <v>#DIV/0!</v>
      </c>
      <c r="F46" s="121">
        <f>'Financials_Applicant 1'!F46+'Financials_Applicant 2'!F46+'Financials_Applicant 3'!F46+'Financials_Applicant 4'!F46</f>
        <v>0</v>
      </c>
      <c r="G46" s="121" t="e">
        <f t="shared" si="6"/>
        <v>#DIV/0!</v>
      </c>
      <c r="H46" s="121">
        <f>'Financials_Applicant 1'!H46+'Financials_Applicant 2'!H46+'Financials_Applicant 3'!H46+'Financials_Applicant 4'!H46</f>
        <v>0</v>
      </c>
      <c r="I46" s="115"/>
    </row>
    <row r="47" spans="1:10" ht="18">
      <c r="A47" s="167" t="s">
        <v>342</v>
      </c>
      <c r="B47" s="139">
        <f>B41+B42+B44</f>
        <v>13</v>
      </c>
      <c r="C47" s="121" t="e">
        <f t="shared" si="4"/>
        <v>#DIV/0!</v>
      </c>
      <c r="D47" s="139">
        <f>D41+D42+D44</f>
        <v>0</v>
      </c>
      <c r="E47" s="121" t="e">
        <f t="shared" si="5"/>
        <v>#DIV/0!</v>
      </c>
      <c r="F47" s="139">
        <f>F41+F42+F44</f>
        <v>0</v>
      </c>
      <c r="G47" s="121" t="e">
        <f t="shared" si="6"/>
        <v>#DIV/0!</v>
      </c>
      <c r="H47" s="139">
        <f>H41+H42+H44</f>
        <v>0</v>
      </c>
      <c r="I47" s="115"/>
    </row>
    <row r="48" spans="1:10" ht="18">
      <c r="A48" s="201" t="s">
        <v>343</v>
      </c>
      <c r="B48" s="202">
        <f>B36+B37+B41+B42+B43+B44</f>
        <v>35</v>
      </c>
      <c r="C48" s="203" t="e">
        <f t="shared" si="4"/>
        <v>#DIV/0!</v>
      </c>
      <c r="D48" s="202">
        <f>D36+D37+D41+D42+D43+D44</f>
        <v>0</v>
      </c>
      <c r="E48" s="203" t="e">
        <f t="shared" si="5"/>
        <v>#DIV/0!</v>
      </c>
      <c r="F48" s="202">
        <f>F36+F37+F41+F42+F43+F44</f>
        <v>0</v>
      </c>
      <c r="G48" s="203" t="e">
        <f t="shared" si="6"/>
        <v>#DIV/0!</v>
      </c>
      <c r="H48" s="202">
        <f>H36+H37+H41+H42+H43+H44</f>
        <v>0</v>
      </c>
      <c r="I48" s="115"/>
    </row>
    <row r="49" spans="1:9" ht="18">
      <c r="A49" s="163" t="s">
        <v>344</v>
      </c>
      <c r="B49" s="121">
        <f>'Financials_Applicant 1'!B49+'Financials_Applicant 2'!B49+'Financials_Applicant 3'!B49+'Financials_Applicant 4'!B49</f>
        <v>0</v>
      </c>
      <c r="C49" s="121" t="e">
        <f t="shared" si="4"/>
        <v>#DIV/0!</v>
      </c>
      <c r="D49" s="121">
        <f>'Financials_Applicant 1'!D49+'Financials_Applicant 2'!D49+'Financials_Applicant 3'!D49+'Financials_Applicant 4'!D49</f>
        <v>0</v>
      </c>
      <c r="E49" s="121" t="e">
        <f t="shared" si="5"/>
        <v>#DIV/0!</v>
      </c>
      <c r="F49" s="121">
        <f>'Financials_Applicant 1'!F49+'Financials_Applicant 2'!F49+'Financials_Applicant 3'!F49+'Financials_Applicant 4'!F49</f>
        <v>0</v>
      </c>
      <c r="G49" s="121" t="e">
        <f t="shared" si="6"/>
        <v>#DIV/0!</v>
      </c>
      <c r="H49" s="121">
        <f>'Financials_Applicant 1'!H49+'Financials_Applicant 2'!H49+'Financials_Applicant 3'!H49+'Financials_Applicant 4'!H49</f>
        <v>0</v>
      </c>
      <c r="I49" s="168"/>
    </row>
    <row r="50" spans="1:9" ht="18">
      <c r="A50" s="169" t="s">
        <v>345</v>
      </c>
      <c r="B50" s="139">
        <f>B51+B53+B52</f>
        <v>0</v>
      </c>
      <c r="C50" s="121" t="e">
        <f t="shared" si="4"/>
        <v>#DIV/0!</v>
      </c>
      <c r="D50" s="139">
        <f>D51+D53+D52</f>
        <v>0</v>
      </c>
      <c r="E50" s="121" t="e">
        <f t="shared" si="5"/>
        <v>#DIV/0!</v>
      </c>
      <c r="F50" s="139">
        <f>F51+F53+F52</f>
        <v>0</v>
      </c>
      <c r="G50" s="121" t="e">
        <f t="shared" si="6"/>
        <v>#DIV/0!</v>
      </c>
      <c r="H50" s="139">
        <f>H51+H53+H52</f>
        <v>0</v>
      </c>
      <c r="I50" s="115"/>
    </row>
    <row r="51" spans="1:9" ht="18">
      <c r="A51" s="170" t="s">
        <v>346</v>
      </c>
      <c r="B51" s="121">
        <f>'Financials_Applicant 1'!B51+'Financials_Applicant 2'!B51+'Financials_Applicant 3'!B51+'Financials_Applicant 4'!B51</f>
        <v>0</v>
      </c>
      <c r="C51" s="121" t="e">
        <f t="shared" si="4"/>
        <v>#DIV/0!</v>
      </c>
      <c r="D51" s="121">
        <f>'Financials_Applicant 1'!D51+'Financials_Applicant 2'!D51+'Financials_Applicant 3'!D51+'Financials_Applicant 4'!D51</f>
        <v>0</v>
      </c>
      <c r="E51" s="121" t="e">
        <f t="shared" si="5"/>
        <v>#DIV/0!</v>
      </c>
      <c r="F51" s="121">
        <f>'Financials_Applicant 1'!F51+'Financials_Applicant 2'!F51+'Financials_Applicant 3'!F51+'Financials_Applicant 4'!F51</f>
        <v>0</v>
      </c>
      <c r="G51" s="121" t="e">
        <f t="shared" si="6"/>
        <v>#DIV/0!</v>
      </c>
      <c r="H51" s="121">
        <f>'Financials_Applicant 1'!H51+'Financials_Applicant 2'!H51+'Financials_Applicant 3'!H51+'Financials_Applicant 4'!H51</f>
        <v>0</v>
      </c>
      <c r="I51" s="115"/>
    </row>
    <row r="52" spans="1:9" ht="18">
      <c r="A52" s="170" t="s">
        <v>347</v>
      </c>
      <c r="B52" s="121">
        <f>'Financials_Applicant 1'!B52+'Financials_Applicant 2'!B52+'Financials_Applicant 3'!B52+'Financials_Applicant 4'!B52</f>
        <v>0</v>
      </c>
      <c r="C52" s="121" t="e">
        <f t="shared" si="4"/>
        <v>#DIV/0!</v>
      </c>
      <c r="D52" s="121">
        <f>'Financials_Applicant 1'!D52+'Financials_Applicant 2'!D52+'Financials_Applicant 3'!D52+'Financials_Applicant 4'!D52</f>
        <v>0</v>
      </c>
      <c r="E52" s="121" t="e">
        <f t="shared" si="5"/>
        <v>#DIV/0!</v>
      </c>
      <c r="F52" s="121">
        <f>'Financials_Applicant 1'!F52+'Financials_Applicant 2'!F52+'Financials_Applicant 3'!F52+'Financials_Applicant 4'!F52</f>
        <v>0</v>
      </c>
      <c r="G52" s="121" t="e">
        <f t="shared" si="6"/>
        <v>#DIV/0!</v>
      </c>
      <c r="H52" s="121">
        <f>'Financials_Applicant 1'!H52+'Financials_Applicant 2'!H52+'Financials_Applicant 3'!H52+'Financials_Applicant 4'!H52</f>
        <v>0</v>
      </c>
      <c r="I52" s="115"/>
    </row>
    <row r="53" spans="1:9" ht="18">
      <c r="A53" s="170" t="s">
        <v>348</v>
      </c>
      <c r="B53" s="121">
        <f>'Financials_Applicant 1'!B53+'Financials_Applicant 2'!B53+'Financials_Applicant 3'!B53+'Financials_Applicant 4'!B53</f>
        <v>0</v>
      </c>
      <c r="C53" s="121" t="e">
        <f t="shared" si="4"/>
        <v>#DIV/0!</v>
      </c>
      <c r="D53" s="121">
        <f>'Financials_Applicant 1'!D53+'Financials_Applicant 2'!D53+'Financials_Applicant 3'!D53+'Financials_Applicant 4'!D53</f>
        <v>0</v>
      </c>
      <c r="E53" s="121" t="e">
        <f t="shared" si="5"/>
        <v>#DIV/0!</v>
      </c>
      <c r="F53" s="121">
        <f>'Financials_Applicant 1'!F53+'Financials_Applicant 2'!F53+'Financials_Applicant 3'!F53+'Financials_Applicant 4'!F53</f>
        <v>0</v>
      </c>
      <c r="G53" s="121" t="e">
        <f t="shared" si="6"/>
        <v>#DIV/0!</v>
      </c>
      <c r="H53" s="121">
        <f>'Financials_Applicant 1'!H53+'Financials_Applicant 2'!H53+'Financials_Applicant 3'!H53+'Financials_Applicant 4'!H53</f>
        <v>0</v>
      </c>
      <c r="I53" s="115"/>
    </row>
    <row r="54" spans="1:9" ht="18">
      <c r="A54" s="171" t="s">
        <v>349</v>
      </c>
      <c r="B54" s="165">
        <f>B56+B57+B60+B61+B55</f>
        <v>2</v>
      </c>
      <c r="C54" s="121" t="e">
        <f t="shared" si="4"/>
        <v>#DIV/0!</v>
      </c>
      <c r="D54" s="165">
        <f>D56+D57+D60+D61+D55</f>
        <v>0</v>
      </c>
      <c r="E54" s="121" t="e">
        <f t="shared" si="5"/>
        <v>#DIV/0!</v>
      </c>
      <c r="F54" s="165">
        <f>F56+F57+F60+F61+F55</f>
        <v>0</v>
      </c>
      <c r="G54" s="121" t="e">
        <f t="shared" si="6"/>
        <v>#DIV/0!</v>
      </c>
      <c r="H54" s="165">
        <f>H56+H57+H60+H61+H55</f>
        <v>0</v>
      </c>
      <c r="I54" s="115"/>
    </row>
    <row r="55" spans="1:9" ht="18">
      <c r="A55" s="172" t="s">
        <v>350</v>
      </c>
      <c r="B55" s="121">
        <f>'Financials_Applicant 1'!B55+'Financials_Applicant 2'!B55+'Financials_Applicant 3'!B55+'Financials_Applicant 4'!B55</f>
        <v>0</v>
      </c>
      <c r="C55" s="121" t="e">
        <f t="shared" si="4"/>
        <v>#DIV/0!</v>
      </c>
      <c r="D55" s="121">
        <f>'Financials_Applicant 1'!D55+'Financials_Applicant 2'!D55+'Financials_Applicant 3'!D55+'Financials_Applicant 4'!D55</f>
        <v>0</v>
      </c>
      <c r="E55" s="121" t="e">
        <f t="shared" si="5"/>
        <v>#DIV/0!</v>
      </c>
      <c r="F55" s="121">
        <f>'Financials_Applicant 1'!F55+'Financials_Applicant 2'!F55+'Financials_Applicant 3'!F55+'Financials_Applicant 4'!F55</f>
        <v>0</v>
      </c>
      <c r="G55" s="121" t="e">
        <f t="shared" si="6"/>
        <v>#DIV/0!</v>
      </c>
      <c r="H55" s="121">
        <f>'Financials_Applicant 1'!H55+'Financials_Applicant 2'!H55+'Financials_Applicant 3'!H55+'Financials_Applicant 4'!H55</f>
        <v>0</v>
      </c>
      <c r="I55" s="115"/>
    </row>
    <row r="56" spans="1:9" ht="18">
      <c r="A56" s="163" t="s">
        <v>351</v>
      </c>
      <c r="B56" s="121">
        <f>'Financials_Applicant 1'!B56+'Financials_Applicant 2'!B56+'Financials_Applicant 3'!B56+'Financials_Applicant 4'!B56</f>
        <v>0</v>
      </c>
      <c r="C56" s="121" t="e">
        <f t="shared" si="4"/>
        <v>#DIV/0!</v>
      </c>
      <c r="D56" s="121">
        <f>'Financials_Applicant 1'!D56+'Financials_Applicant 2'!D56+'Financials_Applicant 3'!D56+'Financials_Applicant 4'!D56</f>
        <v>0</v>
      </c>
      <c r="E56" s="121" t="e">
        <f t="shared" si="5"/>
        <v>#DIV/0!</v>
      </c>
      <c r="F56" s="121">
        <f>'Financials_Applicant 1'!F56+'Financials_Applicant 2'!F56+'Financials_Applicant 3'!F56+'Financials_Applicant 4'!F56</f>
        <v>0</v>
      </c>
      <c r="G56" s="121" t="e">
        <f t="shared" si="6"/>
        <v>#DIV/0!</v>
      </c>
      <c r="H56" s="121">
        <f>'Financials_Applicant 1'!H56+'Financials_Applicant 2'!H56+'Financials_Applicant 3'!H56+'Financials_Applicant 4'!H56</f>
        <v>0</v>
      </c>
      <c r="I56" s="115"/>
    </row>
    <row r="57" spans="1:9" ht="18">
      <c r="A57" s="173" t="s">
        <v>352</v>
      </c>
      <c r="B57" s="165">
        <f>B58+B59</f>
        <v>2</v>
      </c>
      <c r="C57" s="121" t="e">
        <f t="shared" si="4"/>
        <v>#DIV/0!</v>
      </c>
      <c r="D57" s="165">
        <f>D58+D59</f>
        <v>0</v>
      </c>
      <c r="E57" s="121" t="e">
        <f t="shared" si="5"/>
        <v>#DIV/0!</v>
      </c>
      <c r="F57" s="165">
        <f>F58+F59</f>
        <v>0</v>
      </c>
      <c r="G57" s="121" t="e">
        <f t="shared" si="6"/>
        <v>#DIV/0!</v>
      </c>
      <c r="H57" s="165">
        <f>H58+H59</f>
        <v>0</v>
      </c>
      <c r="I57" s="115"/>
    </row>
    <row r="58" spans="1:9" ht="18">
      <c r="A58" s="163" t="s">
        <v>353</v>
      </c>
      <c r="B58" s="121">
        <f>'Financials_Applicant 1'!B58+'Financials_Applicant 2'!B58+'Financials_Applicant 3'!B58+'Financials_Applicant 4'!B58</f>
        <v>1</v>
      </c>
      <c r="C58" s="121" t="e">
        <f t="shared" si="4"/>
        <v>#DIV/0!</v>
      </c>
      <c r="D58" s="121">
        <f>'Financials_Applicant 1'!D58+'Financials_Applicant 2'!D58+'Financials_Applicant 3'!D58+'Financials_Applicant 4'!D58</f>
        <v>0</v>
      </c>
      <c r="E58" s="121" t="e">
        <f t="shared" si="5"/>
        <v>#DIV/0!</v>
      </c>
      <c r="F58" s="121">
        <f>'Financials_Applicant 1'!F58+'Financials_Applicant 2'!F58+'Financials_Applicant 3'!F58+'Financials_Applicant 4'!F58</f>
        <v>0</v>
      </c>
      <c r="G58" s="121" t="e">
        <f t="shared" si="6"/>
        <v>#DIV/0!</v>
      </c>
      <c r="H58" s="121">
        <f>'Financials_Applicant 1'!H58+'Financials_Applicant 2'!H58+'Financials_Applicant 3'!H58+'Financials_Applicant 4'!H58</f>
        <v>0</v>
      </c>
      <c r="I58" s="115"/>
    </row>
    <row r="59" spans="1:9" ht="18">
      <c r="A59" s="163" t="s">
        <v>354</v>
      </c>
      <c r="B59" s="121">
        <f>'Financials_Applicant 1'!B59+'Financials_Applicant 2'!B59+'Financials_Applicant 3'!B59+'Financials_Applicant 4'!B59</f>
        <v>1</v>
      </c>
      <c r="C59" s="121" t="e">
        <f t="shared" si="4"/>
        <v>#DIV/0!</v>
      </c>
      <c r="D59" s="121">
        <f>'Financials_Applicant 1'!D59+'Financials_Applicant 2'!D59+'Financials_Applicant 3'!D59+'Financials_Applicant 4'!D59</f>
        <v>0</v>
      </c>
      <c r="E59" s="121" t="e">
        <f t="shared" si="5"/>
        <v>#DIV/0!</v>
      </c>
      <c r="F59" s="121">
        <f>'Financials_Applicant 1'!F59+'Financials_Applicant 2'!F59+'Financials_Applicant 3'!F59+'Financials_Applicant 4'!F59</f>
        <v>0</v>
      </c>
      <c r="G59" s="121" t="e">
        <f t="shared" si="6"/>
        <v>#DIV/0!</v>
      </c>
      <c r="H59" s="121">
        <f>'Financials_Applicant 1'!H59+'Financials_Applicant 2'!H59+'Financials_Applicant 3'!H59+'Financials_Applicant 4'!H59</f>
        <v>0</v>
      </c>
      <c r="I59" s="115"/>
    </row>
    <row r="60" spans="1:9" ht="18">
      <c r="A60" s="163" t="s">
        <v>355</v>
      </c>
      <c r="B60" s="121">
        <f>'Financials_Applicant 1'!B60+'Financials_Applicant 2'!B60+'Financials_Applicant 3'!B60+'Financials_Applicant 4'!B60</f>
        <v>0</v>
      </c>
      <c r="C60" s="121" t="e">
        <f t="shared" si="4"/>
        <v>#DIV/0!</v>
      </c>
      <c r="D60" s="121">
        <f>'Financials_Applicant 1'!D60+'Financials_Applicant 2'!D60+'Financials_Applicant 3'!D60+'Financials_Applicant 4'!D60</f>
        <v>0</v>
      </c>
      <c r="E60" s="121" t="e">
        <f t="shared" si="5"/>
        <v>#DIV/0!</v>
      </c>
      <c r="F60" s="121">
        <f>'Financials_Applicant 1'!F60+'Financials_Applicant 2'!F60+'Financials_Applicant 3'!F60+'Financials_Applicant 4'!F60</f>
        <v>0</v>
      </c>
      <c r="G60" s="121" t="e">
        <f t="shared" si="6"/>
        <v>#DIV/0!</v>
      </c>
      <c r="H60" s="121">
        <f>'Financials_Applicant 1'!H60+'Financials_Applicant 2'!H60+'Financials_Applicant 3'!H60+'Financials_Applicant 4'!H60</f>
        <v>0</v>
      </c>
      <c r="I60" s="168"/>
    </row>
    <row r="61" spans="1:9" ht="18">
      <c r="A61" s="174" t="s">
        <v>356</v>
      </c>
      <c r="B61" s="175">
        <f>B62+B63</f>
        <v>0</v>
      </c>
      <c r="C61" s="121" t="e">
        <f t="shared" si="4"/>
        <v>#DIV/0!</v>
      </c>
      <c r="D61" s="175">
        <f>D62+D63</f>
        <v>0</v>
      </c>
      <c r="E61" s="121" t="e">
        <f t="shared" si="5"/>
        <v>#DIV/0!</v>
      </c>
      <c r="F61" s="175">
        <f>F62+F63</f>
        <v>0</v>
      </c>
      <c r="G61" s="121" t="e">
        <f t="shared" si="6"/>
        <v>#DIV/0!</v>
      </c>
      <c r="H61" s="175">
        <f>H62+H63</f>
        <v>0</v>
      </c>
      <c r="I61" s="115"/>
    </row>
    <row r="62" spans="1:9" ht="26.25">
      <c r="A62" s="157" t="s">
        <v>357</v>
      </c>
      <c r="B62" s="121">
        <f>'Financials_Applicant 1'!B62+'Financials_Applicant 2'!B62+'Financials_Applicant 3'!B62+'Financials_Applicant 4'!B62</f>
        <v>0</v>
      </c>
      <c r="C62" s="121" t="e">
        <f t="shared" si="4"/>
        <v>#DIV/0!</v>
      </c>
      <c r="D62" s="121">
        <f>'Financials_Applicant 1'!D62+'Financials_Applicant 2'!D62+'Financials_Applicant 3'!D62+'Financials_Applicant 4'!D62</f>
        <v>0</v>
      </c>
      <c r="E62" s="121" t="e">
        <f t="shared" si="5"/>
        <v>#DIV/0!</v>
      </c>
      <c r="F62" s="121">
        <f>'Financials_Applicant 1'!F62+'Financials_Applicant 2'!F62+'Financials_Applicant 3'!F62+'Financials_Applicant 4'!F62</f>
        <v>0</v>
      </c>
      <c r="G62" s="121" t="e">
        <f t="shared" si="6"/>
        <v>#DIV/0!</v>
      </c>
      <c r="H62" s="121">
        <f>'Financials_Applicant 1'!H62+'Financials_Applicant 2'!H62+'Financials_Applicant 3'!H62+'Financials_Applicant 4'!H62</f>
        <v>0</v>
      </c>
      <c r="I62" s="115"/>
    </row>
    <row r="63" spans="1:9" ht="18">
      <c r="A63" s="157" t="s">
        <v>358</v>
      </c>
      <c r="B63" s="121">
        <f>'Financials_Applicant 1'!B63+'Financials_Applicant 2'!B63+'Financials_Applicant 3'!B63+'Financials_Applicant 4'!B63</f>
        <v>0</v>
      </c>
      <c r="C63" s="121" t="e">
        <f t="shared" si="4"/>
        <v>#DIV/0!</v>
      </c>
      <c r="D63" s="121">
        <f>'Financials_Applicant 1'!D63+'Financials_Applicant 2'!D63+'Financials_Applicant 3'!D63+'Financials_Applicant 4'!D63</f>
        <v>0</v>
      </c>
      <c r="E63" s="121" t="e">
        <f t="shared" si="5"/>
        <v>#DIV/0!</v>
      </c>
      <c r="F63" s="121">
        <f>'Financials_Applicant 1'!F63+'Financials_Applicant 2'!F63+'Financials_Applicant 3'!F63+'Financials_Applicant 4'!F63</f>
        <v>0</v>
      </c>
      <c r="G63" s="121" t="e">
        <f t="shared" si="6"/>
        <v>#DIV/0!</v>
      </c>
      <c r="H63" s="121">
        <f>'Financials_Applicant 1'!H63+'Financials_Applicant 2'!H63+'Financials_Applicant 3'!H63+'Financials_Applicant 4'!H63</f>
        <v>0</v>
      </c>
      <c r="I63" s="115"/>
    </row>
    <row r="64" spans="1:9" ht="26.25">
      <c r="A64" s="157" t="s">
        <v>359</v>
      </c>
      <c r="B64" s="121">
        <f>'Financials_Applicant 1'!B64+'Financials_Applicant 2'!B64+'Financials_Applicant 3'!B64+'Financials_Applicant 4'!B64</f>
        <v>0</v>
      </c>
      <c r="C64" s="121" t="e">
        <f t="shared" si="4"/>
        <v>#DIV/0!</v>
      </c>
      <c r="D64" s="121">
        <f>'Financials_Applicant 1'!D64+'Financials_Applicant 2'!D64+'Financials_Applicant 3'!D64+'Financials_Applicant 4'!D64</f>
        <v>0</v>
      </c>
      <c r="E64" s="121" t="e">
        <f t="shared" si="5"/>
        <v>#DIV/0!</v>
      </c>
      <c r="F64" s="121">
        <f>'Financials_Applicant 1'!F64+'Financials_Applicant 2'!F64+'Financials_Applicant 3'!F64+'Financials_Applicant 4'!F64</f>
        <v>0</v>
      </c>
      <c r="G64" s="121" t="e">
        <f t="shared" si="6"/>
        <v>#DIV/0!</v>
      </c>
      <c r="H64" s="121">
        <f>'Financials_Applicant 1'!H64+'Financials_Applicant 2'!H64+'Financials_Applicant 3'!H64+'Financials_Applicant 4'!H64</f>
        <v>0</v>
      </c>
      <c r="I64" s="115"/>
    </row>
    <row r="65" spans="1:10" ht="18">
      <c r="A65" s="201" t="s">
        <v>343</v>
      </c>
      <c r="B65" s="204">
        <f>B49+B50+B54+B64</f>
        <v>2</v>
      </c>
      <c r="C65" s="203" t="e">
        <f t="shared" si="4"/>
        <v>#DIV/0!</v>
      </c>
      <c r="D65" s="204">
        <f>D49+D50+D54+D64</f>
        <v>0</v>
      </c>
      <c r="E65" s="203" t="e">
        <f t="shared" si="5"/>
        <v>#DIV/0!</v>
      </c>
      <c r="F65" s="204">
        <f>F49+F50+F54+F64</f>
        <v>0</v>
      </c>
      <c r="G65" s="203" t="e">
        <f t="shared" si="6"/>
        <v>#DIV/0!</v>
      </c>
      <c r="H65" s="204">
        <f>H49+H50+H54+H64</f>
        <v>0</v>
      </c>
      <c r="I65" s="156"/>
    </row>
    <row r="66" spans="1:10" ht="18">
      <c r="A66" s="176"/>
      <c r="B66" s="176">
        <f>+B48-B65</f>
        <v>33</v>
      </c>
      <c r="C66" s="176"/>
      <c r="D66" s="176">
        <f>+D48-D65</f>
        <v>0</v>
      </c>
      <c r="E66" s="176"/>
      <c r="F66" s="176">
        <f>+F48-F65</f>
        <v>0</v>
      </c>
      <c r="G66" s="176"/>
      <c r="H66" s="176">
        <f>+H48-H65</f>
        <v>0</v>
      </c>
      <c r="I66" s="115"/>
      <c r="J66" s="132"/>
    </row>
    <row r="67" spans="1:10" ht="18">
      <c r="A67" s="739" t="s">
        <v>360</v>
      </c>
      <c r="B67" s="739"/>
      <c r="C67" s="739"/>
      <c r="D67" s="739"/>
      <c r="E67" s="739"/>
      <c r="F67" s="739"/>
      <c r="G67" s="739"/>
      <c r="H67" s="739"/>
      <c r="I67" s="115"/>
    </row>
    <row r="68" spans="1:10" ht="18">
      <c r="A68" s="739"/>
      <c r="B68" s="739"/>
      <c r="C68" s="739"/>
      <c r="D68" s="739"/>
      <c r="E68" s="739"/>
      <c r="F68" s="739"/>
      <c r="G68" s="739"/>
      <c r="H68" s="739"/>
      <c r="I68" s="115"/>
    </row>
    <row r="69" spans="1:10" ht="18.75" thickBot="1">
      <c r="A69" s="177" t="s">
        <v>361</v>
      </c>
      <c r="B69" s="178">
        <f>B57/B5*365</f>
        <v>1.2166686944478241E-3</v>
      </c>
      <c r="C69" s="177"/>
      <c r="D69" s="178">
        <f>D57/D5*365</f>
        <v>0</v>
      </c>
      <c r="E69" s="177"/>
      <c r="F69" s="178" t="e">
        <f>F57/F5*365</f>
        <v>#DIV/0!</v>
      </c>
      <c r="G69" s="177"/>
      <c r="H69" s="178" t="e">
        <f>H57/H5*365</f>
        <v>#DIV/0!</v>
      </c>
      <c r="I69" s="179"/>
    </row>
    <row r="70" spans="1:10" ht="18">
      <c r="A70" s="177" t="s">
        <v>362</v>
      </c>
      <c r="B70" s="178">
        <f>B56/(B10+B11+B12)*365</f>
        <v>0</v>
      </c>
      <c r="C70" s="177"/>
      <c r="D70" s="178">
        <f>D56/(D10+D11+D12)*365</f>
        <v>0</v>
      </c>
      <c r="E70" s="177"/>
      <c r="F70" s="178" t="e">
        <f>F56/(F10+F11+F12)*365</f>
        <v>#DIV/0!</v>
      </c>
      <c r="G70" s="177"/>
      <c r="H70" s="178" t="e">
        <f>H56/(H10+H11+H12)*365</f>
        <v>#DIV/0!</v>
      </c>
      <c r="I70" s="115"/>
    </row>
    <row r="71" spans="1:10" ht="18">
      <c r="A71" s="177" t="s">
        <v>363</v>
      </c>
      <c r="B71" s="178">
        <f>B56/(B11+B10+B12)</f>
        <v>0</v>
      </c>
      <c r="C71" s="177"/>
      <c r="D71" s="178">
        <f>D56/(D11+D10+D12)</f>
        <v>0</v>
      </c>
      <c r="E71" s="177"/>
      <c r="F71" s="178" t="e">
        <f>F56/(F11+F10+F12)</f>
        <v>#DIV/0!</v>
      </c>
      <c r="G71" s="177"/>
      <c r="H71" s="178" t="e">
        <f>H56/(H11+H10+H12)</f>
        <v>#DIV/0!</v>
      </c>
      <c r="I71" s="115"/>
    </row>
    <row r="72" spans="1:10" ht="18.75" thickBot="1">
      <c r="A72" s="177" t="s">
        <v>364</v>
      </c>
      <c r="B72" s="178">
        <f>B54/(B44+B40)</f>
        <v>1</v>
      </c>
      <c r="C72" s="177"/>
      <c r="D72" s="178" t="e">
        <f>D54/(D44+D40)</f>
        <v>#DIV/0!</v>
      </c>
      <c r="E72" s="177"/>
      <c r="F72" s="178" t="e">
        <f>F54/(F44+F40)</f>
        <v>#DIV/0!</v>
      </c>
      <c r="G72" s="177"/>
      <c r="H72" s="178" t="e">
        <f>H54/(H44+H40)</f>
        <v>#DIV/0!</v>
      </c>
      <c r="I72" s="115"/>
    </row>
    <row r="73" spans="1:10" ht="18.75" thickBot="1">
      <c r="A73" s="177" t="s">
        <v>365</v>
      </c>
      <c r="B73" s="178">
        <f>(B54-B56)/(B44+B40)</f>
        <v>1</v>
      </c>
      <c r="C73" s="177"/>
      <c r="D73" s="178" t="e">
        <f>(D54-D56)/(D44+D40)</f>
        <v>#DIV/0!</v>
      </c>
      <c r="E73" s="177"/>
      <c r="F73" s="178" t="e">
        <f>(F54-F56)/(F44+F40)</f>
        <v>#DIV/0!</v>
      </c>
      <c r="G73" s="177"/>
      <c r="H73" s="178" t="e">
        <f>(H54-H56)/(H44+H40)</f>
        <v>#DIV/0!</v>
      </c>
      <c r="I73" s="180"/>
    </row>
    <row r="74" spans="1:10" ht="18.75" thickBot="1">
      <c r="A74" s="177" t="s">
        <v>366</v>
      </c>
      <c r="B74" s="178">
        <f>(B39+B40+B42)/B36</f>
        <v>0.54545454545454541</v>
      </c>
      <c r="C74" s="177"/>
      <c r="D74" s="178" t="e">
        <f>(D39+D40+D42)/D36</f>
        <v>#DIV/0!</v>
      </c>
      <c r="E74" s="177"/>
      <c r="F74" s="178" t="e">
        <f>(F39+F40+F42)/F36</f>
        <v>#DIV/0!</v>
      </c>
      <c r="G74" s="177"/>
      <c r="H74" s="178" t="e">
        <f>(H39+H40+H42)/H36</f>
        <v>#DIV/0!</v>
      </c>
      <c r="I74" s="180"/>
    </row>
    <row r="75" spans="1:10" ht="18">
      <c r="A75" s="177" t="s">
        <v>367</v>
      </c>
      <c r="B75" s="178">
        <f>B16/(B18+B19+B20+B21)</f>
        <v>14613.658536585366</v>
      </c>
      <c r="C75" s="177"/>
      <c r="D75" s="178">
        <f>D16/(D18+D19+D20+D21)</f>
        <v>1.4878048780487805</v>
      </c>
      <c r="E75" s="177"/>
      <c r="F75" s="178">
        <f>F16/(F18+F19+F20+F21)</f>
        <v>0</v>
      </c>
      <c r="G75" s="177"/>
      <c r="H75" s="178">
        <f>H16/(H18+H19+H20+H21)</f>
        <v>0</v>
      </c>
      <c r="I75" s="115"/>
    </row>
    <row r="76" spans="1:10" ht="18">
      <c r="A76" s="177" t="s">
        <v>368</v>
      </c>
      <c r="B76" s="178">
        <f>$B$16/($B$18+$B$19+$B$20+$B$21+($B$39+$B$42)/5)</f>
        <v>13869.444444444443</v>
      </c>
      <c r="C76" s="177"/>
      <c r="D76" s="178">
        <f>$D$16/($D$18+$D$19+$D$20+$D$21+($D$39+$D$42)/5)</f>
        <v>1.4878048780487805</v>
      </c>
      <c r="E76" s="177"/>
      <c r="F76" s="178">
        <f>$F$16/($F$18+$F$19+$F$20+$F$21+($F$39+$F$42)/5)</f>
        <v>0</v>
      </c>
      <c r="G76" s="177"/>
      <c r="H76" s="178">
        <f>$H$16/($H$18+$H$19+$H$20+$H$21+($H$39+$H$42)/5)</f>
        <v>0</v>
      </c>
      <c r="I76" s="115"/>
    </row>
    <row r="77" spans="1:10" ht="18">
      <c r="A77" s="177" t="s">
        <v>369</v>
      </c>
      <c r="B77" s="178">
        <f>$B$16/($B$18+$B$19+$B$20+$B$21+($B$39+$B$42)/5+('Normal &amp; CGTMSE Eligibility'!F43))</f>
        <v>6.1364069307518827</v>
      </c>
      <c r="C77" s="177"/>
      <c r="D77" s="178">
        <f>$D$16/($D$18+$D$19+$D$20+$D$21+($D$39+$D$42)/5+('Normal &amp; CGTMSE Eligibility'!F43))</f>
        <v>6.2475675454228886E-4</v>
      </c>
      <c r="E77" s="177"/>
      <c r="F77" s="178">
        <f>$F$16/($F$18+$F$19+$F$20+$F$21+($F$39+$F$42)/5+('Normal &amp; CGTMSE Eligibility'!F43))</f>
        <v>0</v>
      </c>
      <c r="G77" s="177"/>
      <c r="H77" s="178">
        <f>$H$16/($H$18+$H$19+$H$20+$H$21+($H$39+$H$42)/5+('Normal &amp; CGTMSE Eligibility'!F43))</f>
        <v>0</v>
      </c>
      <c r="I77" s="115"/>
    </row>
    <row r="78" spans="1:10" ht="18">
      <c r="A78" s="177" t="s">
        <v>370</v>
      </c>
      <c r="B78" s="178">
        <f>(B13-B7)/B5*100</f>
        <v>99.860166433610715</v>
      </c>
      <c r="C78" s="177"/>
      <c r="D78" s="178">
        <f>(D13-D7)/D5*100</f>
        <v>8.7142857142857153</v>
      </c>
      <c r="E78" s="177"/>
      <c r="F78" s="178" t="e">
        <f>(F13-F7)/F5*100</f>
        <v>#DIV/0!</v>
      </c>
      <c r="G78" s="177"/>
      <c r="H78" s="178" t="e">
        <f>(H13-H7)/H5*100</f>
        <v>#DIV/0!</v>
      </c>
      <c r="I78" s="115"/>
    </row>
    <row r="79" spans="1:10" ht="18">
      <c r="A79" s="177" t="s">
        <v>371</v>
      </c>
      <c r="B79" s="178">
        <f>(B25-B7)/B5*100</f>
        <v>99.851166418610688</v>
      </c>
      <c r="C79" s="177"/>
      <c r="D79" s="178">
        <f>(D25-D7)/D5*100</f>
        <v>1.107142857142857</v>
      </c>
      <c r="E79" s="177"/>
      <c r="F79" s="178" t="e">
        <f>(F25-F7)/F5*100</f>
        <v>#DIV/0!</v>
      </c>
      <c r="G79" s="177"/>
      <c r="H79" s="178" t="e">
        <f>(H25-H7)/H5*100</f>
        <v>#DIV/0!</v>
      </c>
      <c r="I79" s="115"/>
    </row>
    <row r="80" spans="1:10" ht="18">
      <c r="A80" s="177" t="s">
        <v>372</v>
      </c>
      <c r="B80" s="178">
        <f>(B26-B7)/B5*100</f>
        <v>99.852333087221808</v>
      </c>
      <c r="C80" s="177"/>
      <c r="D80" s="178">
        <f>(D26-D7)/D5*100</f>
        <v>2</v>
      </c>
      <c r="E80" s="177"/>
      <c r="F80" s="178" t="e">
        <f>(F26-F7)/F5*100</f>
        <v>#DIV/0!</v>
      </c>
      <c r="G80" s="177"/>
      <c r="H80" s="178" t="e">
        <f>(H26-H7)/H5*100</f>
        <v>#DIV/0!</v>
      </c>
      <c r="I80" s="115"/>
    </row>
    <row r="81" spans="1:10" ht="18">
      <c r="A81" s="177" t="s">
        <v>373</v>
      </c>
      <c r="B81" s="181">
        <f>(B5-D5)/D5*100</f>
        <v>85614.142857142855</v>
      </c>
      <c r="C81" s="182"/>
      <c r="D81" s="181" t="e">
        <f>(D5-F5)/F5*100</f>
        <v>#DIV/0!</v>
      </c>
      <c r="E81" s="182"/>
      <c r="F81" s="181" t="e">
        <f>#N/A</f>
        <v>#N/A</v>
      </c>
      <c r="G81" s="182"/>
      <c r="H81" s="181" t="e">
        <f>#N/A</f>
        <v>#N/A</v>
      </c>
      <c r="I81" s="115"/>
      <c r="J81" s="132"/>
    </row>
    <row r="82" spans="1:10" ht="18">
      <c r="A82" s="177" t="s">
        <v>374</v>
      </c>
      <c r="B82" s="181">
        <f>(B25-D25)/D25*100</f>
        <v>4698809.8039215682</v>
      </c>
      <c r="C82" s="182"/>
      <c r="D82" s="181">
        <f>(D25-F25)/F25*100</f>
        <v>-737.5</v>
      </c>
      <c r="E82" s="182"/>
      <c r="F82" s="181" t="e">
        <f>#N/A</f>
        <v>#N/A</v>
      </c>
      <c r="G82" s="182"/>
      <c r="H82" s="181" t="e">
        <f>#N/A</f>
        <v>#N/A</v>
      </c>
      <c r="I82" s="115"/>
    </row>
    <row r="83" spans="1:10" ht="18">
      <c r="A83" s="177"/>
      <c r="B83" s="178"/>
      <c r="C83" s="177"/>
      <c r="D83" s="178"/>
      <c r="E83" s="177"/>
      <c r="F83" s="178"/>
      <c r="G83" s="177"/>
      <c r="H83" s="178"/>
      <c r="I83" s="115"/>
    </row>
    <row r="84" spans="1:10" ht="18">
      <c r="A84" s="183" t="s">
        <v>375</v>
      </c>
      <c r="B84" s="178"/>
      <c r="C84" s="177"/>
      <c r="D84" s="178"/>
      <c r="E84" s="177"/>
      <c r="F84" s="178"/>
      <c r="G84" s="177"/>
      <c r="H84" s="178"/>
      <c r="I84" s="115"/>
    </row>
    <row r="85" spans="1:10" ht="18">
      <c r="A85" s="183"/>
      <c r="B85" s="178"/>
      <c r="C85" s="177"/>
      <c r="D85" s="178"/>
      <c r="E85" s="177"/>
      <c r="F85" s="178"/>
      <c r="G85" s="177"/>
      <c r="H85" s="178"/>
      <c r="I85" s="115"/>
    </row>
    <row r="86" spans="1:10" ht="18">
      <c r="A86" s="177" t="s">
        <v>376</v>
      </c>
      <c r="B86" s="178">
        <f>B25</f>
        <v>599111</v>
      </c>
      <c r="C86" s="177"/>
      <c r="D86" s="178">
        <f>D25</f>
        <v>12.75</v>
      </c>
      <c r="E86" s="177"/>
      <c r="F86" s="178">
        <f>F25</f>
        <v>-2</v>
      </c>
      <c r="G86" s="177"/>
      <c r="H86" s="178">
        <f>H25</f>
        <v>-2</v>
      </c>
      <c r="I86" s="115"/>
    </row>
    <row r="87" spans="1:10" ht="18">
      <c r="A87" s="177" t="s">
        <v>377</v>
      </c>
      <c r="B87" s="178"/>
      <c r="C87" s="177"/>
      <c r="D87" s="178"/>
      <c r="E87" s="177"/>
      <c r="F87" s="178"/>
      <c r="G87" s="177"/>
      <c r="H87" s="178"/>
      <c r="I87" s="115"/>
    </row>
    <row r="88" spans="1:10" ht="18">
      <c r="A88" s="177" t="s">
        <v>378</v>
      </c>
      <c r="B88" s="178">
        <f>B17</f>
        <v>1</v>
      </c>
      <c r="C88" s="177"/>
      <c r="D88" s="178">
        <f>D17</f>
        <v>0.25</v>
      </c>
      <c r="E88" s="177"/>
      <c r="F88" s="178">
        <f>F17</f>
        <v>0</v>
      </c>
      <c r="G88" s="177"/>
      <c r="H88" s="178">
        <f>H17</f>
        <v>0</v>
      </c>
      <c r="I88" s="115"/>
    </row>
    <row r="89" spans="1:10" ht="18">
      <c r="A89" s="177" t="s">
        <v>379</v>
      </c>
      <c r="B89" s="178">
        <f>B22</f>
        <v>6</v>
      </c>
      <c r="C89" s="177"/>
      <c r="D89" s="178">
        <f>D22</f>
        <v>6</v>
      </c>
      <c r="E89" s="177"/>
      <c r="F89" s="178">
        <f>F22</f>
        <v>0</v>
      </c>
      <c r="G89" s="177"/>
      <c r="H89" s="178">
        <f>H22</f>
        <v>0</v>
      </c>
      <c r="I89" s="115"/>
    </row>
    <row r="90" spans="1:10" ht="18">
      <c r="A90" s="177" t="s">
        <v>380</v>
      </c>
      <c r="B90" s="178">
        <f>B27</f>
        <v>1</v>
      </c>
      <c r="C90" s="177"/>
      <c r="D90" s="178">
        <f>D27</f>
        <v>1</v>
      </c>
      <c r="E90" s="177"/>
      <c r="F90" s="178">
        <f>F27</f>
        <v>0</v>
      </c>
      <c r="G90" s="177"/>
      <c r="H90" s="178">
        <f>H27</f>
        <v>0</v>
      </c>
      <c r="I90" s="115"/>
    </row>
    <row r="91" spans="1:10" ht="18">
      <c r="A91" s="177" t="s">
        <v>381</v>
      </c>
      <c r="B91" s="178">
        <f>B28</f>
        <v>1</v>
      </c>
      <c r="C91" s="177"/>
      <c r="D91" s="178">
        <f>D28</f>
        <v>1</v>
      </c>
      <c r="E91" s="177"/>
      <c r="F91" s="178">
        <f>F28</f>
        <v>0</v>
      </c>
      <c r="G91" s="177"/>
      <c r="H91" s="178">
        <f>H28</f>
        <v>0</v>
      </c>
      <c r="I91" s="115"/>
    </row>
    <row r="92" spans="1:10" ht="18">
      <c r="A92" s="177" t="s">
        <v>382</v>
      </c>
      <c r="B92" s="178">
        <f>B24</f>
        <v>1</v>
      </c>
      <c r="C92" s="177"/>
      <c r="D92" s="178">
        <f>D24</f>
        <v>1</v>
      </c>
      <c r="E92" s="177"/>
      <c r="F92" s="178">
        <f>F24</f>
        <v>0</v>
      </c>
      <c r="G92" s="177"/>
      <c r="H92" s="178">
        <f>H24</f>
        <v>0</v>
      </c>
      <c r="I92" s="115"/>
    </row>
    <row r="93" spans="1:10" ht="18">
      <c r="A93" s="177" t="s">
        <v>383</v>
      </c>
      <c r="B93" s="178">
        <f>B18+B19+B20+B21</f>
        <v>41</v>
      </c>
      <c r="C93" s="177"/>
      <c r="D93" s="178">
        <f>D18+D19+D20+D21</f>
        <v>41</v>
      </c>
      <c r="E93" s="177"/>
      <c r="F93" s="178">
        <f>F18+F19+F20+F21</f>
        <v>2</v>
      </c>
      <c r="G93" s="177"/>
      <c r="H93" s="178">
        <f>H18+H19+H20+H21</f>
        <v>2</v>
      </c>
      <c r="I93" s="115"/>
    </row>
    <row r="94" spans="1:10" ht="26.25">
      <c r="A94" s="184" t="s">
        <v>384</v>
      </c>
      <c r="B94" s="185">
        <f>-B7</f>
        <v>-5</v>
      </c>
      <c r="C94" s="183"/>
      <c r="D94" s="185">
        <f>-D7</f>
        <v>-5</v>
      </c>
      <c r="E94" s="183"/>
      <c r="F94" s="185">
        <f>-F7</f>
        <v>0</v>
      </c>
      <c r="G94" s="183"/>
      <c r="H94" s="185">
        <f>-H7</f>
        <v>0</v>
      </c>
      <c r="I94" s="156"/>
    </row>
    <row r="95" spans="1:10" ht="18">
      <c r="A95" s="184"/>
      <c r="B95" s="185"/>
      <c r="C95" s="183"/>
      <c r="D95" s="185"/>
      <c r="E95" s="183"/>
      <c r="F95" s="185"/>
      <c r="G95" s="183"/>
      <c r="H95" s="185"/>
      <c r="I95" s="156"/>
    </row>
    <row r="96" spans="1:10" ht="18">
      <c r="A96" s="177" t="s">
        <v>385</v>
      </c>
      <c r="B96" s="178">
        <f>SUM(B86:B94)</f>
        <v>599157</v>
      </c>
      <c r="C96" s="177"/>
      <c r="D96" s="178">
        <f>SUM(D86:D94)</f>
        <v>58</v>
      </c>
      <c r="E96" s="177"/>
      <c r="F96" s="178">
        <f>SUM(F86:F94)</f>
        <v>0</v>
      </c>
      <c r="G96" s="177"/>
      <c r="H96" s="178">
        <f>SUM(H86:H94)</f>
        <v>0</v>
      </c>
      <c r="I96" s="115"/>
    </row>
    <row r="97" spans="1:9" ht="18">
      <c r="A97" s="177" t="s">
        <v>386</v>
      </c>
      <c r="B97" s="178">
        <f>D57-B57</f>
        <v>-2</v>
      </c>
      <c r="C97" s="177"/>
      <c r="D97" s="178">
        <f>F57-D57</f>
        <v>0</v>
      </c>
      <c r="E97" s="177"/>
      <c r="F97" s="178">
        <f>J57-F57</f>
        <v>0</v>
      </c>
      <c r="G97" s="177"/>
      <c r="H97" s="178">
        <f>L57-H57</f>
        <v>0</v>
      </c>
      <c r="I97" s="115"/>
    </row>
    <row r="98" spans="1:9" ht="18">
      <c r="A98" s="177" t="s">
        <v>387</v>
      </c>
      <c r="B98" s="178">
        <f>D56-B56</f>
        <v>0</v>
      </c>
      <c r="C98" s="177"/>
      <c r="D98" s="178">
        <f>F56-D56</f>
        <v>0</v>
      </c>
      <c r="E98" s="177"/>
      <c r="F98" s="178">
        <f>J56-F56</f>
        <v>0</v>
      </c>
      <c r="G98" s="177"/>
      <c r="H98" s="178">
        <f>L56-H56</f>
        <v>0</v>
      </c>
      <c r="I98" s="115"/>
    </row>
    <row r="99" spans="1:9" ht="18">
      <c r="A99" s="177" t="s">
        <v>388</v>
      </c>
      <c r="B99" s="178">
        <f>D61-B61</f>
        <v>0</v>
      </c>
      <c r="C99" s="177"/>
      <c r="D99" s="178">
        <f>F61-D61</f>
        <v>0</v>
      </c>
      <c r="E99" s="177"/>
      <c r="F99" s="178">
        <f>J61-F61</f>
        <v>0</v>
      </c>
      <c r="G99" s="177"/>
      <c r="H99" s="178">
        <f>L61-H61</f>
        <v>0</v>
      </c>
      <c r="I99" s="115"/>
    </row>
    <row r="100" spans="1:9" ht="18">
      <c r="A100" s="177" t="s">
        <v>389</v>
      </c>
      <c r="B100" s="178">
        <f>B44-D44</f>
        <v>1</v>
      </c>
      <c r="C100" s="177"/>
      <c r="D100" s="178">
        <f>D44-F44</f>
        <v>0</v>
      </c>
      <c r="E100" s="177"/>
      <c r="F100" s="178">
        <f>F44-J44</f>
        <v>0</v>
      </c>
      <c r="G100" s="177"/>
      <c r="H100" s="178">
        <f>H44-L44</f>
        <v>0</v>
      </c>
      <c r="I100" s="115"/>
    </row>
    <row r="101" spans="1:9" ht="18">
      <c r="A101" s="177" t="s">
        <v>390</v>
      </c>
      <c r="B101" s="178">
        <f>SUM(B97:B100)</f>
        <v>-1</v>
      </c>
      <c r="C101" s="177"/>
      <c r="D101" s="178">
        <f>SUM(D97:D100)</f>
        <v>0</v>
      </c>
      <c r="E101" s="177"/>
      <c r="F101" s="178">
        <f>SUM(F97:F100)</f>
        <v>0</v>
      </c>
      <c r="G101" s="177"/>
      <c r="H101" s="178">
        <f>SUM(H97:H100)</f>
        <v>0</v>
      </c>
      <c r="I101" s="115"/>
    </row>
    <row r="102" spans="1:9" ht="18">
      <c r="A102" s="183" t="s">
        <v>391</v>
      </c>
      <c r="B102" s="185">
        <f>B96+B101</f>
        <v>599156</v>
      </c>
      <c r="C102" s="183"/>
      <c r="D102" s="185">
        <f>D96+D101</f>
        <v>58</v>
      </c>
      <c r="E102" s="183"/>
      <c r="F102" s="185">
        <f>F96+F101</f>
        <v>0</v>
      </c>
      <c r="G102" s="183"/>
      <c r="H102" s="185">
        <f>H96+H101</f>
        <v>0</v>
      </c>
      <c r="I102" s="156"/>
    </row>
    <row r="103" spans="1:9" ht="18">
      <c r="A103" s="183"/>
      <c r="B103" s="185"/>
      <c r="C103" s="183"/>
      <c r="D103" s="185"/>
      <c r="E103" s="183"/>
      <c r="F103" s="185"/>
      <c r="G103" s="183"/>
      <c r="H103" s="185"/>
      <c r="I103" s="156"/>
    </row>
    <row r="104" spans="1:9" ht="18">
      <c r="A104" s="177" t="s">
        <v>392</v>
      </c>
      <c r="B104" s="178">
        <f>B24</f>
        <v>1</v>
      </c>
      <c r="C104" s="177"/>
      <c r="D104" s="178">
        <f>D24</f>
        <v>1</v>
      </c>
      <c r="E104" s="177"/>
      <c r="F104" s="178">
        <f>F24</f>
        <v>0</v>
      </c>
      <c r="G104" s="177"/>
      <c r="H104" s="178">
        <f>H24</f>
        <v>0</v>
      </c>
      <c r="I104" s="115"/>
    </row>
    <row r="105" spans="1:9" ht="18">
      <c r="A105" s="177"/>
      <c r="B105" s="178"/>
      <c r="C105" s="177"/>
      <c r="D105" s="178"/>
      <c r="E105" s="177"/>
      <c r="F105" s="178"/>
      <c r="G105" s="177"/>
      <c r="H105" s="178"/>
      <c r="I105" s="115"/>
    </row>
    <row r="106" spans="1:9" ht="18">
      <c r="A106" s="183" t="s">
        <v>393</v>
      </c>
      <c r="B106" s="178">
        <f>B102-B104</f>
        <v>599155</v>
      </c>
      <c r="C106" s="177"/>
      <c r="D106" s="178">
        <f>D102-D104</f>
        <v>57</v>
      </c>
      <c r="E106" s="177"/>
      <c r="F106" s="178">
        <f>F102-F104</f>
        <v>0</v>
      </c>
      <c r="G106" s="177"/>
      <c r="H106" s="178">
        <f>H102-H104</f>
        <v>0</v>
      </c>
      <c r="I106" s="115"/>
    </row>
    <row r="107" spans="1:9" ht="18"/>
    <row r="108" spans="1:9" ht="18">
      <c r="A108" s="186"/>
      <c r="B108" s="187"/>
    </row>
    <row r="109" spans="1:9" ht="18">
      <c r="C109" s="188"/>
      <c r="E109" s="189"/>
      <c r="G109" s="189"/>
    </row>
    <row r="110" spans="1:9" ht="18">
      <c r="C110" s="188"/>
    </row>
    <row r="111" spans="1:9" ht="18">
      <c r="C111" s="190"/>
    </row>
    <row r="112" spans="1:9" ht="18">
      <c r="C112" s="132"/>
    </row>
    <row r="113" spans="3:3" ht="18">
      <c r="C113" s="191"/>
    </row>
    <row r="114" spans="3:3" ht="18">
      <c r="C114" s="191"/>
    </row>
    <row r="115" spans="3:3" ht="18">
      <c r="C115" s="191"/>
    </row>
  </sheetData>
  <mergeCells count="9">
    <mergeCell ref="A67:H68"/>
    <mergeCell ref="A1:H2"/>
    <mergeCell ref="I1:I2"/>
    <mergeCell ref="A3:A4"/>
    <mergeCell ref="A32:A33"/>
    <mergeCell ref="B32:B33"/>
    <mergeCell ref="D32:D33"/>
    <mergeCell ref="F32:F33"/>
    <mergeCell ref="H32:H33"/>
  </mergeCells>
  <pageMargins left="0.78749999999999998" right="0.78749999999999998" top="1.0249999999999999" bottom="1.0249999999999999" header="0.78749999999999998" footer="0.78749999999999998"/>
  <pageSetup scale="58" firstPageNumber="0" orientation="portrait" horizontalDpi="300" verticalDpi="300" r:id="rId1"/>
  <headerFooter alignWithMargins="0">
    <oddHeader>&amp;C&amp;"Arial,Regular"&amp;10&amp;A</oddHeader>
    <oddFooter>&amp;C&amp;"Arial,Regular"&amp;10Page &amp;P</oddFooter>
  </headerFooter>
  <rowBreaks count="2" manualBreakCount="2">
    <brk id="30" max="16383" man="1"/>
    <brk id="6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
  <dimension ref="A1:I34"/>
  <sheetViews>
    <sheetView topLeftCell="A4" workbookViewId="0">
      <selection activeCell="B18" sqref="B18"/>
    </sheetView>
  </sheetViews>
  <sheetFormatPr defaultRowHeight="15"/>
  <cols>
    <col min="1" max="1" width="41.85546875" customWidth="1"/>
    <col min="2" max="2" width="30.7109375" customWidth="1"/>
    <col min="3" max="3" width="21.42578125" bestFit="1" customWidth="1"/>
  </cols>
  <sheetData>
    <row r="1" spans="1:9" ht="15.75" thickBot="1">
      <c r="A1" t="s">
        <v>1</v>
      </c>
    </row>
    <row r="2" spans="1:9" ht="16.5" thickTop="1" thickBot="1">
      <c r="A2" s="750" t="s">
        <v>569</v>
      </c>
      <c r="B2" s="751"/>
    </row>
    <row r="3" spans="1:9" ht="15.75" thickTop="1">
      <c r="A3" s="752" t="s">
        <v>604</v>
      </c>
      <c r="B3" s="753"/>
    </row>
    <row r="4" spans="1:9" ht="15.75" thickBot="1">
      <c r="A4" s="754" t="s">
        <v>0</v>
      </c>
      <c r="B4" s="755"/>
    </row>
    <row r="5" spans="1:9" ht="16.5" thickTop="1" thickBot="1">
      <c r="A5" s="1" t="s">
        <v>638</v>
      </c>
      <c r="B5" s="216">
        <f ca="1">TODAY()</f>
        <v>44532</v>
      </c>
    </row>
    <row r="6" spans="1:9" ht="16.5" thickTop="1" thickBot="1">
      <c r="A6" s="1" t="s">
        <v>2</v>
      </c>
      <c r="B6" s="205"/>
    </row>
    <row r="7" spans="1:9" ht="16.5" thickTop="1" thickBot="1">
      <c r="A7" s="2" t="s">
        <v>570</v>
      </c>
      <c r="B7" s="205"/>
    </row>
    <row r="8" spans="1:9" ht="16.5" thickTop="1" thickBot="1">
      <c r="A8" s="2" t="s">
        <v>3</v>
      </c>
      <c r="B8" s="205"/>
    </row>
    <row r="9" spans="1:9" ht="16.5" thickTop="1" thickBot="1">
      <c r="A9" s="2" t="s">
        <v>4</v>
      </c>
      <c r="B9" s="205"/>
      <c r="C9" t="s">
        <v>5</v>
      </c>
    </row>
    <row r="10" spans="1:9" ht="16.5" thickTop="1" thickBot="1">
      <c r="A10" s="2" t="s">
        <v>617</v>
      </c>
      <c r="B10" s="205"/>
    </row>
    <row r="11" spans="1:9" ht="16.5" thickTop="1" thickBot="1">
      <c r="A11" s="2" t="s">
        <v>579</v>
      </c>
      <c r="B11" s="205"/>
    </row>
    <row r="12" spans="1:9" ht="16.5" thickTop="1" thickBot="1">
      <c r="A12" s="2" t="s">
        <v>670</v>
      </c>
      <c r="B12" s="205"/>
    </row>
    <row r="13" spans="1:9" ht="16.5" thickTop="1" thickBot="1">
      <c r="A13" s="2" t="s">
        <v>671</v>
      </c>
      <c r="B13" s="205"/>
      <c r="C13" t="s">
        <v>882</v>
      </c>
    </row>
    <row r="14" spans="1:9" ht="16.5" thickTop="1" thickBot="1">
      <c r="A14" s="2" t="s">
        <v>607</v>
      </c>
      <c r="B14" s="205">
        <v>180</v>
      </c>
      <c r="C14" t="s">
        <v>606</v>
      </c>
    </row>
    <row r="15" spans="1:9" ht="16.5" thickTop="1" thickBot="1">
      <c r="A15" s="2" t="s">
        <v>605</v>
      </c>
      <c r="B15" s="215">
        <v>8.3500000000000005E-2</v>
      </c>
      <c r="C15" t="s">
        <v>606</v>
      </c>
    </row>
    <row r="16" spans="1:9" ht="27.75" thickTop="1" thickBot="1">
      <c r="A16" s="2" t="s">
        <v>589</v>
      </c>
      <c r="B16" s="205"/>
      <c r="I16" s="43" t="s">
        <v>157</v>
      </c>
    </row>
    <row r="17" spans="1:9" ht="27.75" thickTop="1" thickBot="1">
      <c r="A17" s="2" t="s">
        <v>590</v>
      </c>
      <c r="B17" s="205"/>
      <c r="I17" s="43"/>
    </row>
    <row r="18" spans="1:9" ht="27.75" thickTop="1" thickBot="1">
      <c r="A18" s="2" t="s">
        <v>591</v>
      </c>
      <c r="B18" s="205"/>
      <c r="I18" s="43"/>
    </row>
    <row r="19" spans="1:9" ht="15.75" thickTop="1">
      <c r="A19" s="747" t="s">
        <v>13</v>
      </c>
      <c r="B19" s="748"/>
      <c r="C19" s="749"/>
    </row>
    <row r="20" spans="1:9" ht="15.75" thickBot="1">
      <c r="A20" s="3" t="s">
        <v>17</v>
      </c>
      <c r="B20" s="4" t="s">
        <v>14</v>
      </c>
      <c r="C20" s="5" t="s">
        <v>15</v>
      </c>
    </row>
    <row r="21" spans="1:9" ht="16.5" thickTop="1" thickBot="1">
      <c r="A21" s="2" t="s">
        <v>6</v>
      </c>
      <c r="B21" s="756"/>
      <c r="C21" s="757"/>
    </row>
    <row r="22" spans="1:9" ht="16.5" thickTop="1" thickBot="1">
      <c r="A22" s="2" t="s">
        <v>592</v>
      </c>
      <c r="B22" s="205"/>
      <c r="C22" s="206"/>
    </row>
    <row r="23" spans="1:9" ht="16.5" thickTop="1" thickBot="1">
      <c r="A23" s="2" t="s">
        <v>593</v>
      </c>
      <c r="B23" s="205"/>
      <c r="C23" s="206"/>
    </row>
    <row r="24" spans="1:9" ht="16.5" thickTop="1" thickBot="1">
      <c r="A24" s="2" t="s">
        <v>594</v>
      </c>
      <c r="B24" s="205"/>
      <c r="C24" s="206"/>
    </row>
    <row r="25" spans="1:9" ht="16.5" thickTop="1" thickBot="1">
      <c r="A25" s="2" t="s">
        <v>156</v>
      </c>
      <c r="B25" s="205"/>
      <c r="C25" s="206"/>
    </row>
    <row r="26" spans="1:9" ht="16.5" thickTop="1" thickBot="1">
      <c r="A26" s="2" t="s">
        <v>595</v>
      </c>
      <c r="B26" s="205"/>
      <c r="C26" s="206"/>
    </row>
    <row r="27" spans="1:9" ht="16.5" thickTop="1" thickBot="1">
      <c r="A27" s="6" t="s">
        <v>11</v>
      </c>
      <c r="B27" s="207"/>
      <c r="C27" s="208"/>
    </row>
    <row r="28" spans="1:9" ht="28.5" customHeight="1" thickBot="1">
      <c r="A28" s="745" t="s">
        <v>16</v>
      </c>
      <c r="B28" s="746"/>
    </row>
    <row r="29" spans="1:9" ht="16.5" thickTop="1" thickBot="1">
      <c r="A29" s="2" t="s">
        <v>592</v>
      </c>
      <c r="B29" s="205"/>
    </row>
    <row r="30" spans="1:9" ht="16.5" thickTop="1" thickBot="1">
      <c r="A30" s="2" t="s">
        <v>593</v>
      </c>
      <c r="B30" s="205"/>
    </row>
    <row r="31" spans="1:9" ht="16.5" thickTop="1" thickBot="1">
      <c r="A31" s="2" t="s">
        <v>156</v>
      </c>
      <c r="B31" s="205"/>
    </row>
    <row r="32" spans="1:9" ht="16.5" thickTop="1" thickBot="1">
      <c r="A32" s="2" t="s">
        <v>595</v>
      </c>
      <c r="B32" s="205"/>
    </row>
    <row r="33" spans="1:2" ht="16.5" thickTop="1" thickBot="1">
      <c r="A33" s="2" t="s">
        <v>11</v>
      </c>
      <c r="B33" s="205"/>
    </row>
    <row r="34" spans="1:2" ht="15.75" thickTop="1"/>
  </sheetData>
  <mergeCells count="6">
    <mergeCell ref="A28:B28"/>
    <mergeCell ref="A19:C19"/>
    <mergeCell ref="A2:B2"/>
    <mergeCell ref="A3:B3"/>
    <mergeCell ref="A4:B4"/>
    <mergeCell ref="B21:C21"/>
  </mergeCells>
  <dataValidations count="1">
    <dataValidation type="decimal" allowBlank="1" showInputMessage="1" showErrorMessage="1" sqref="B16:B17" xr:uid="{00000000-0002-0000-0500-000000000000}">
      <formula1>8</formula1>
      <formula2>14</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500-000001000000}">
          <x14:formula1>
            <xm:f>Masters!$B$99:$B$101</xm:f>
          </x14:formula1>
          <xm:sqref>B8</xm:sqref>
        </x14:dataValidation>
        <x14:dataValidation type="list" allowBlank="1" showInputMessage="1" showErrorMessage="1" xr:uid="{00000000-0002-0000-0500-000002000000}">
          <x14:formula1>
            <xm:f>Masters!$B$19:$B$20</xm:f>
          </x14:formula1>
          <xm:sqref>B11</xm:sqref>
        </x14:dataValidation>
        <x14:dataValidation type="list" allowBlank="1" showInputMessage="1" showErrorMessage="1" xr:uid="{00000000-0002-0000-0500-000003000000}">
          <x14:formula1>
            <xm:f>Masters!$B$2:$B$16</xm:f>
          </x14:formula1>
          <xm:sqref>B9</xm:sqref>
        </x14:dataValidation>
        <x14:dataValidation type="list" allowBlank="1" showInputMessage="1" showErrorMessage="1" xr:uid="{00000000-0002-0000-0500-000004000000}">
          <x14:formula1>
            <xm:f>Masters!$B$22:$B$32</xm:f>
          </x14:formula1>
          <xm:sqref>B10</xm:sqref>
        </x14:dataValidation>
        <x14:dataValidation type="list" allowBlank="1" showInputMessage="1" showErrorMessage="1" xr:uid="{00000000-0002-0000-0500-000005000000}">
          <x14:formula1>
            <xm:f>Masters!$B$34:$B$37</xm:f>
          </x14:formula1>
          <xm:sqref>B12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2"/>
  <dimension ref="A2:P101"/>
  <sheetViews>
    <sheetView workbookViewId="0">
      <selection activeCell="B2" sqref="B2:B14"/>
    </sheetView>
  </sheetViews>
  <sheetFormatPr defaultRowHeight="15"/>
  <cols>
    <col min="1" max="1" width="48.5703125" bestFit="1" customWidth="1"/>
    <col min="2" max="2" width="34.28515625" customWidth="1"/>
    <col min="3" max="3" width="16.7109375" bestFit="1" customWidth="1"/>
    <col min="4" max="4" width="13.28515625" bestFit="1" customWidth="1"/>
    <col min="5" max="5" width="16.7109375" bestFit="1" customWidth="1"/>
    <col min="6" max="6" width="11.7109375" bestFit="1" customWidth="1"/>
    <col min="7" max="7" width="20.140625" customWidth="1"/>
    <col min="8" max="8" width="19.5703125" customWidth="1"/>
    <col min="9" max="9" width="17.28515625" customWidth="1"/>
    <col min="10" max="10" width="16.5703125" customWidth="1"/>
    <col min="11" max="11" width="26.28515625" bestFit="1" customWidth="1"/>
    <col min="13" max="13" width="20.28515625" customWidth="1"/>
    <col min="14" max="14" width="19.7109375" customWidth="1"/>
    <col min="15" max="15" width="21.5703125" customWidth="1"/>
    <col min="16" max="16" width="19.85546875" customWidth="1"/>
  </cols>
  <sheetData>
    <row r="2" spans="1:2">
      <c r="A2" t="s">
        <v>574</v>
      </c>
      <c r="B2" t="s">
        <v>575</v>
      </c>
    </row>
    <row r="3" spans="1:2">
      <c r="B3" t="s">
        <v>578</v>
      </c>
    </row>
    <row r="4" spans="1:2">
      <c r="B4" t="s">
        <v>576</v>
      </c>
    </row>
    <row r="5" spans="1:2">
      <c r="B5" t="s">
        <v>577</v>
      </c>
    </row>
    <row r="6" spans="1:2">
      <c r="B6" t="s">
        <v>616</v>
      </c>
    </row>
    <row r="7" spans="1:2">
      <c r="B7" t="s">
        <v>557</v>
      </c>
    </row>
    <row r="8" spans="1:2">
      <c r="B8" t="s">
        <v>275</v>
      </c>
    </row>
    <row r="9" spans="1:2">
      <c r="B9" t="s">
        <v>538</v>
      </c>
    </row>
    <row r="10" spans="1:2">
      <c r="B10" t="s">
        <v>582</v>
      </c>
    </row>
    <row r="11" spans="1:2">
      <c r="B11" t="s">
        <v>583</v>
      </c>
    </row>
    <row r="12" spans="1:2">
      <c r="B12" t="s">
        <v>584</v>
      </c>
    </row>
    <row r="13" spans="1:2">
      <c r="B13" t="s">
        <v>585</v>
      </c>
    </row>
    <row r="14" spans="1:2">
      <c r="B14" t="s">
        <v>586</v>
      </c>
    </row>
    <row r="15" spans="1:2">
      <c r="B15" t="s">
        <v>587</v>
      </c>
    </row>
    <row r="16" spans="1:2">
      <c r="B16" t="s">
        <v>588</v>
      </c>
    </row>
    <row r="19" spans="1:2">
      <c r="A19" t="s">
        <v>165</v>
      </c>
      <c r="B19" t="s">
        <v>580</v>
      </c>
    </row>
    <row r="20" spans="1:2">
      <c r="B20" t="s">
        <v>581</v>
      </c>
    </row>
    <row r="22" spans="1:2">
      <c r="A22" t="s">
        <v>617</v>
      </c>
      <c r="B22" t="s">
        <v>618</v>
      </c>
    </row>
    <row r="23" spans="1:2">
      <c r="B23" t="s">
        <v>619</v>
      </c>
    </row>
    <row r="24" spans="1:2">
      <c r="B24" t="s">
        <v>626</v>
      </c>
    </row>
    <row r="25" spans="1:2">
      <c r="B25" t="s">
        <v>627</v>
      </c>
    </row>
    <row r="26" spans="1:2">
      <c r="B26" t="s">
        <v>620</v>
      </c>
    </row>
    <row r="27" spans="1:2">
      <c r="B27" t="s">
        <v>621</v>
      </c>
    </row>
    <row r="28" spans="1:2">
      <c r="B28" t="s">
        <v>408</v>
      </c>
    </row>
    <row r="29" spans="1:2">
      <c r="B29" t="s">
        <v>622</v>
      </c>
    </row>
    <row r="30" spans="1:2">
      <c r="B30" t="s">
        <v>623</v>
      </c>
    </row>
    <row r="31" spans="1:2">
      <c r="B31" t="s">
        <v>624</v>
      </c>
    </row>
    <row r="32" spans="1:2">
      <c r="B32" t="s">
        <v>625</v>
      </c>
    </row>
    <row r="34" spans="1:16">
      <c r="A34" t="s">
        <v>670</v>
      </c>
      <c r="B34" t="s">
        <v>672</v>
      </c>
    </row>
    <row r="35" spans="1:16">
      <c r="B35" t="s">
        <v>673</v>
      </c>
    </row>
    <row r="36" spans="1:16">
      <c r="B36" t="s">
        <v>674</v>
      </c>
    </row>
    <row r="37" spans="1:16">
      <c r="B37" t="s">
        <v>675</v>
      </c>
    </row>
    <row r="39" spans="1:16" ht="30">
      <c r="A39" s="108" t="s">
        <v>266</v>
      </c>
      <c r="B39" s="103" t="s">
        <v>25</v>
      </c>
      <c r="C39" s="103" t="s">
        <v>22</v>
      </c>
      <c r="D39" s="103" t="s">
        <v>259</v>
      </c>
      <c r="E39" s="103" t="s">
        <v>260</v>
      </c>
      <c r="F39" s="103" t="s">
        <v>261</v>
      </c>
      <c r="G39" s="104" t="s">
        <v>262</v>
      </c>
      <c r="H39" s="104" t="s">
        <v>263</v>
      </c>
      <c r="I39" s="103" t="s">
        <v>264</v>
      </c>
      <c r="J39" s="104" t="s">
        <v>265</v>
      </c>
      <c r="K39" s="104" t="s">
        <v>267</v>
      </c>
      <c r="L39" s="104" t="s">
        <v>279</v>
      </c>
      <c r="M39" s="104" t="s">
        <v>295</v>
      </c>
      <c r="N39" s="104" t="s">
        <v>296</v>
      </c>
      <c r="O39" s="104" t="s">
        <v>297</v>
      </c>
      <c r="P39" s="104" t="s">
        <v>298</v>
      </c>
    </row>
    <row r="40" spans="1:16">
      <c r="A40" s="44" t="s">
        <v>266</v>
      </c>
      <c r="B40" s="44" t="s">
        <v>268</v>
      </c>
      <c r="C40" s="44" t="s">
        <v>268</v>
      </c>
      <c r="D40" s="44" t="s">
        <v>268</v>
      </c>
      <c r="E40" s="44" t="s">
        <v>271</v>
      </c>
      <c r="F40" s="44" t="s">
        <v>269</v>
      </c>
      <c r="G40" s="44" t="s">
        <v>270</v>
      </c>
      <c r="H40" s="44" t="s">
        <v>268</v>
      </c>
      <c r="I40" s="44" t="s">
        <v>275</v>
      </c>
      <c r="J40" s="44" t="s">
        <v>275</v>
      </c>
      <c r="K40" s="44" t="s">
        <v>277</v>
      </c>
      <c r="L40" s="44"/>
      <c r="M40" s="44"/>
      <c r="N40" s="44"/>
      <c r="O40" s="44"/>
      <c r="P40" s="44"/>
    </row>
    <row r="41" spans="1:16">
      <c r="A41" s="44"/>
      <c r="B41" s="44" t="s">
        <v>271</v>
      </c>
      <c r="C41" s="44" t="s">
        <v>271</v>
      </c>
      <c r="D41" s="107" t="s">
        <v>273</v>
      </c>
      <c r="E41" s="44" t="s">
        <v>272</v>
      </c>
      <c r="F41" s="44" t="s">
        <v>270</v>
      </c>
      <c r="G41" s="107" t="s">
        <v>274</v>
      </c>
      <c r="H41" s="44" t="s">
        <v>271</v>
      </c>
      <c r="I41" s="44" t="s">
        <v>276</v>
      </c>
      <c r="J41" s="44" t="s">
        <v>276</v>
      </c>
      <c r="K41" s="44" t="s">
        <v>278</v>
      </c>
      <c r="L41" s="44"/>
      <c r="M41" s="44"/>
      <c r="N41" s="44"/>
      <c r="O41" s="44"/>
      <c r="P41" s="44"/>
    </row>
    <row r="42" spans="1:16">
      <c r="A42" s="44"/>
      <c r="B42" s="44" t="s">
        <v>272</v>
      </c>
      <c r="C42" s="44" t="s">
        <v>272</v>
      </c>
      <c r="D42" s="107"/>
      <c r="E42" s="44" t="s">
        <v>269</v>
      </c>
      <c r="F42" s="107" t="s">
        <v>274</v>
      </c>
      <c r="G42" s="102" t="s">
        <v>291</v>
      </c>
      <c r="H42" s="44" t="s">
        <v>272</v>
      </c>
      <c r="I42" s="44" t="s">
        <v>290</v>
      </c>
      <c r="J42" s="44" t="s">
        <v>290</v>
      </c>
      <c r="K42" s="44" t="s">
        <v>293</v>
      </c>
      <c r="L42" s="44"/>
      <c r="M42" s="44"/>
      <c r="N42" s="44"/>
      <c r="O42" s="44"/>
      <c r="P42" s="44"/>
    </row>
    <row r="43" spans="1:16">
      <c r="A43" s="44"/>
      <c r="B43" s="44" t="s">
        <v>269</v>
      </c>
      <c r="C43" s="44" t="s">
        <v>269</v>
      </c>
      <c r="D43" s="44"/>
      <c r="E43" s="44" t="s">
        <v>270</v>
      </c>
      <c r="F43" s="44"/>
      <c r="G43" s="102"/>
      <c r="H43" s="102"/>
      <c r="I43" s="44"/>
      <c r="J43" s="44"/>
      <c r="K43" s="44" t="s">
        <v>294</v>
      </c>
      <c r="L43" s="44"/>
      <c r="M43" s="44"/>
      <c r="N43" s="44"/>
      <c r="O43" s="44"/>
      <c r="P43" s="44"/>
    </row>
    <row r="44" spans="1:16">
      <c r="A44" s="44"/>
      <c r="B44" s="44" t="s">
        <v>270</v>
      </c>
      <c r="C44" s="44" t="s">
        <v>270</v>
      </c>
      <c r="D44" s="44"/>
      <c r="E44" s="107" t="s">
        <v>274</v>
      </c>
      <c r="F44" s="44"/>
      <c r="G44" s="102"/>
      <c r="H44" s="102"/>
      <c r="I44" s="44"/>
      <c r="J44" s="44"/>
      <c r="K44" s="44"/>
      <c r="L44" s="44"/>
      <c r="M44" s="44"/>
      <c r="N44" s="44"/>
      <c r="O44" s="44"/>
      <c r="P44" s="44"/>
    </row>
    <row r="45" spans="1:16">
      <c r="A45" s="44"/>
      <c r="B45" s="107" t="s">
        <v>273</v>
      </c>
      <c r="C45" s="107" t="s">
        <v>273</v>
      </c>
      <c r="D45" s="44"/>
      <c r="E45" s="107" t="s">
        <v>285</v>
      </c>
      <c r="F45" s="44"/>
      <c r="G45" s="44"/>
      <c r="H45" s="44"/>
      <c r="I45" s="44"/>
      <c r="J45" s="44"/>
      <c r="K45" s="44"/>
      <c r="L45" s="44"/>
      <c r="M45" s="44"/>
      <c r="N45" s="44"/>
      <c r="O45" s="44"/>
      <c r="P45" s="44"/>
    </row>
    <row r="46" spans="1:16">
      <c r="A46" s="44"/>
      <c r="B46" s="107" t="s">
        <v>274</v>
      </c>
      <c r="C46" s="107" t="s">
        <v>274</v>
      </c>
      <c r="D46" s="44"/>
      <c r="E46" s="107" t="s">
        <v>290</v>
      </c>
      <c r="F46" s="44"/>
      <c r="G46" s="44"/>
      <c r="H46" s="44"/>
      <c r="I46" s="44"/>
      <c r="J46" s="44"/>
      <c r="K46" s="44"/>
      <c r="L46" s="44"/>
      <c r="M46" s="44"/>
      <c r="N46" s="44"/>
      <c r="O46" s="44"/>
      <c r="P46" s="44"/>
    </row>
    <row r="47" spans="1:16">
      <c r="A47" s="44"/>
      <c r="B47" s="107" t="s">
        <v>285</v>
      </c>
      <c r="C47" s="107" t="s">
        <v>285</v>
      </c>
      <c r="D47" s="44"/>
      <c r="E47" s="44"/>
      <c r="F47" s="44"/>
      <c r="G47" s="44"/>
      <c r="H47" s="44"/>
      <c r="I47" s="44"/>
      <c r="J47" s="44"/>
      <c r="K47" s="44"/>
      <c r="L47" s="44"/>
      <c r="M47" s="44"/>
      <c r="N47" s="44"/>
      <c r="O47" s="44"/>
      <c r="P47" s="44"/>
    </row>
    <row r="48" spans="1:16">
      <c r="A48" s="44"/>
      <c r="B48" s="107" t="s">
        <v>290</v>
      </c>
      <c r="C48" s="107" t="s">
        <v>290</v>
      </c>
      <c r="D48" s="44"/>
      <c r="E48" s="44"/>
      <c r="F48" s="44"/>
      <c r="G48" s="44"/>
      <c r="H48" s="44"/>
      <c r="I48" s="44"/>
      <c r="J48" s="44"/>
      <c r="K48" s="44"/>
      <c r="L48" s="44"/>
      <c r="M48" s="44"/>
      <c r="N48" s="44"/>
      <c r="O48" s="44"/>
      <c r="P48" s="44"/>
    </row>
    <row r="49" spans="1:16">
      <c r="A49" s="44"/>
      <c r="B49" s="107" t="s">
        <v>292</v>
      </c>
      <c r="C49" s="107" t="s">
        <v>292</v>
      </c>
      <c r="D49" s="44"/>
      <c r="E49" s="44"/>
      <c r="F49" s="44"/>
      <c r="G49" s="44"/>
      <c r="H49" s="44"/>
      <c r="I49" s="44"/>
      <c r="J49" s="44"/>
      <c r="K49" s="44"/>
      <c r="L49" s="44"/>
      <c r="M49" s="44"/>
      <c r="N49" s="44"/>
      <c r="O49" s="44"/>
      <c r="P49" s="44"/>
    </row>
    <row r="50" spans="1:16">
      <c r="A50" s="105"/>
      <c r="B50" s="106"/>
      <c r="C50" s="106"/>
      <c r="D50" s="105"/>
      <c r="E50" s="105"/>
      <c r="F50" s="105"/>
      <c r="G50" s="105"/>
      <c r="H50" s="105"/>
      <c r="I50" s="105"/>
      <c r="J50" s="105"/>
      <c r="K50" s="105"/>
    </row>
    <row r="51" spans="1:16">
      <c r="A51" s="105"/>
      <c r="B51" s="106"/>
      <c r="C51" s="106"/>
      <c r="D51" s="105"/>
      <c r="E51" s="105"/>
      <c r="F51" s="105"/>
      <c r="G51" s="105"/>
      <c r="H51" s="105"/>
      <c r="I51" s="105"/>
      <c r="J51" s="105"/>
      <c r="K51" s="105"/>
    </row>
    <row r="52" spans="1:16">
      <c r="A52" s="105"/>
      <c r="B52" s="106"/>
      <c r="C52" s="106"/>
      <c r="D52" s="105"/>
      <c r="E52" s="105"/>
      <c r="F52" s="105"/>
      <c r="G52" s="105"/>
      <c r="H52" s="105"/>
      <c r="I52" s="105"/>
      <c r="J52" s="105"/>
      <c r="K52" s="105"/>
    </row>
    <row r="53" spans="1:16">
      <c r="A53" s="105"/>
      <c r="B53" s="106"/>
      <c r="C53" s="106"/>
      <c r="D53" s="105"/>
      <c r="E53" s="105"/>
      <c r="F53" s="105"/>
      <c r="G53" s="105"/>
      <c r="H53" s="105"/>
      <c r="I53" s="105"/>
      <c r="J53" s="105"/>
      <c r="K53" s="105"/>
    </row>
    <row r="54" spans="1:16">
      <c r="A54" s="105"/>
      <c r="B54" s="106"/>
      <c r="C54" s="106"/>
      <c r="D54" s="105"/>
      <c r="E54" s="105"/>
      <c r="F54" s="105"/>
      <c r="G54" s="105"/>
      <c r="H54" s="105"/>
      <c r="I54" s="105"/>
      <c r="J54" s="105"/>
      <c r="K54" s="105"/>
    </row>
    <row r="55" spans="1:16">
      <c r="A55" s="105"/>
      <c r="B55" s="106"/>
      <c r="C55" s="106"/>
      <c r="D55" s="105"/>
      <c r="E55" s="105"/>
      <c r="F55" s="105"/>
      <c r="G55" s="105"/>
      <c r="H55" s="105"/>
      <c r="I55" s="105"/>
      <c r="J55" s="105"/>
      <c r="K55" s="105"/>
    </row>
    <row r="56" spans="1:16">
      <c r="A56" s="105"/>
      <c r="B56" s="106"/>
      <c r="C56" s="105"/>
      <c r="D56" s="105"/>
      <c r="E56" s="105"/>
      <c r="F56" s="105"/>
      <c r="G56" s="105"/>
      <c r="H56" s="105"/>
      <c r="I56" s="105"/>
      <c r="J56" s="105"/>
      <c r="K56" s="105"/>
    </row>
    <row r="57" spans="1:16" ht="30">
      <c r="A57" s="108" t="s">
        <v>33</v>
      </c>
      <c r="B57" s="103" t="s">
        <v>25</v>
      </c>
      <c r="C57" s="103" t="s">
        <v>22</v>
      </c>
      <c r="D57" s="103" t="s">
        <v>259</v>
      </c>
      <c r="E57" s="103" t="s">
        <v>260</v>
      </c>
      <c r="F57" s="103" t="s">
        <v>261</v>
      </c>
      <c r="G57" s="104" t="s">
        <v>262</v>
      </c>
      <c r="H57" s="104" t="s">
        <v>410</v>
      </c>
      <c r="I57" s="103" t="s">
        <v>264</v>
      </c>
      <c r="J57" s="104" t="s">
        <v>265</v>
      </c>
      <c r="K57" s="104" t="s">
        <v>267</v>
      </c>
      <c r="L57" s="104" t="s">
        <v>279</v>
      </c>
    </row>
    <row r="58" spans="1:16">
      <c r="A58" s="44" t="s">
        <v>288</v>
      </c>
      <c r="B58" s="107">
        <v>70</v>
      </c>
      <c r="C58" s="44">
        <v>90</v>
      </c>
      <c r="D58" s="107">
        <v>70</v>
      </c>
      <c r="E58" s="44"/>
      <c r="F58" s="44" t="s">
        <v>289</v>
      </c>
      <c r="G58" s="44" t="s">
        <v>289</v>
      </c>
      <c r="H58" s="44">
        <v>60</v>
      </c>
      <c r="I58" s="44" t="s">
        <v>289</v>
      </c>
      <c r="J58" s="44"/>
      <c r="K58" s="44"/>
      <c r="L58" s="44"/>
    </row>
    <row r="59" spans="1:16">
      <c r="A59" s="44" t="s">
        <v>286</v>
      </c>
      <c r="B59" s="107">
        <v>70</v>
      </c>
      <c r="C59" s="44">
        <v>80</v>
      </c>
      <c r="D59" s="107">
        <v>70</v>
      </c>
      <c r="E59" s="44"/>
      <c r="F59" s="44" t="s">
        <v>289</v>
      </c>
      <c r="G59" s="44" t="s">
        <v>289</v>
      </c>
      <c r="H59" s="44">
        <v>60</v>
      </c>
      <c r="I59" s="44" t="s">
        <v>289</v>
      </c>
      <c r="J59" s="44"/>
      <c r="K59" s="44"/>
      <c r="L59" s="44"/>
    </row>
    <row r="60" spans="1:16">
      <c r="A60" s="44" t="s">
        <v>287</v>
      </c>
      <c r="B60" s="107">
        <v>70</v>
      </c>
      <c r="C60" s="44">
        <v>75</v>
      </c>
      <c r="D60" s="107">
        <v>70</v>
      </c>
      <c r="E60" s="44"/>
      <c r="F60" s="44" t="s">
        <v>289</v>
      </c>
      <c r="G60" s="44" t="s">
        <v>289</v>
      </c>
      <c r="H60" s="44">
        <v>60</v>
      </c>
      <c r="I60" s="44" t="s">
        <v>289</v>
      </c>
      <c r="J60" s="44"/>
      <c r="K60" s="44"/>
      <c r="L60" s="44"/>
    </row>
    <row r="61" spans="1:16">
      <c r="A61" s="44" t="s">
        <v>271</v>
      </c>
      <c r="B61" s="109">
        <v>65</v>
      </c>
      <c r="C61" s="109">
        <v>65</v>
      </c>
      <c r="D61" s="110"/>
      <c r="E61" s="109">
        <v>65</v>
      </c>
      <c r="F61" s="44"/>
      <c r="G61" s="44"/>
      <c r="H61" s="107">
        <v>55</v>
      </c>
      <c r="I61" s="44"/>
      <c r="J61" s="44"/>
      <c r="K61" s="44"/>
      <c r="L61" s="44"/>
    </row>
    <row r="62" spans="1:16">
      <c r="A62" s="44" t="s">
        <v>272</v>
      </c>
      <c r="B62" s="111">
        <v>55</v>
      </c>
      <c r="C62" s="111">
        <v>55</v>
      </c>
      <c r="D62" s="112"/>
      <c r="E62" s="111">
        <v>55</v>
      </c>
      <c r="F62" s="44"/>
      <c r="G62" s="44"/>
      <c r="H62" s="107">
        <v>55</v>
      </c>
      <c r="I62" s="44"/>
      <c r="J62" s="44"/>
      <c r="K62" s="44"/>
      <c r="L62" s="44"/>
    </row>
    <row r="63" spans="1:16">
      <c r="A63" s="44" t="s">
        <v>269</v>
      </c>
      <c r="B63" s="109">
        <v>60</v>
      </c>
      <c r="C63" s="109">
        <v>60</v>
      </c>
      <c r="D63" s="110"/>
      <c r="E63" s="109">
        <v>60</v>
      </c>
      <c r="F63" s="44"/>
      <c r="G63" s="113">
        <v>50</v>
      </c>
      <c r="H63" s="44">
        <v>40</v>
      </c>
      <c r="I63" s="44"/>
      <c r="J63" s="44"/>
      <c r="K63" s="44"/>
      <c r="L63" s="44"/>
    </row>
    <row r="64" spans="1:16">
      <c r="A64" s="44" t="s">
        <v>270</v>
      </c>
      <c r="B64" s="109">
        <v>50</v>
      </c>
      <c r="C64" s="109">
        <v>50</v>
      </c>
      <c r="D64" s="110"/>
      <c r="E64" s="109">
        <v>50</v>
      </c>
      <c r="F64" s="44"/>
      <c r="G64" s="44">
        <v>50</v>
      </c>
      <c r="H64" s="44">
        <v>35</v>
      </c>
      <c r="I64" s="44"/>
      <c r="J64" s="44"/>
      <c r="K64" s="44"/>
      <c r="L64" s="44"/>
    </row>
    <row r="65" spans="1:12">
      <c r="A65" s="44" t="s">
        <v>299</v>
      </c>
      <c r="B65" s="109"/>
      <c r="C65" s="109"/>
      <c r="D65" s="110"/>
      <c r="E65" s="109"/>
      <c r="F65" s="44"/>
      <c r="G65" s="44"/>
      <c r="H65" s="44"/>
      <c r="I65" s="44"/>
      <c r="J65" s="44"/>
      <c r="K65" s="44"/>
      <c r="L65" s="44"/>
    </row>
    <row r="66" spans="1:12">
      <c r="A66" s="107" t="s">
        <v>300</v>
      </c>
      <c r="B66" s="107"/>
      <c r="C66" s="44"/>
      <c r="D66" s="44"/>
      <c r="E66" s="44"/>
      <c r="F66" s="44"/>
      <c r="G66" s="44"/>
      <c r="H66" s="44"/>
      <c r="I66" s="44"/>
      <c r="J66" s="44"/>
      <c r="K66" s="44"/>
      <c r="L66" s="44"/>
    </row>
    <row r="67" spans="1:12">
      <c r="A67" s="107" t="s">
        <v>281</v>
      </c>
      <c r="B67" s="107"/>
      <c r="C67" s="44"/>
      <c r="D67" s="44"/>
      <c r="E67" s="44"/>
      <c r="F67" s="44"/>
      <c r="G67" s="44"/>
      <c r="H67" s="44"/>
      <c r="I67" s="44"/>
      <c r="J67" s="44"/>
      <c r="K67" s="44"/>
      <c r="L67" s="44"/>
    </row>
    <row r="68" spans="1:12">
      <c r="A68" s="107" t="s">
        <v>282</v>
      </c>
      <c r="B68" s="107"/>
      <c r="C68" s="44"/>
      <c r="D68" s="44"/>
      <c r="E68" s="44"/>
      <c r="F68" s="44"/>
      <c r="G68" s="44"/>
      <c r="H68" s="44"/>
      <c r="I68" s="44"/>
      <c r="J68" s="44"/>
      <c r="K68" s="44"/>
      <c r="L68" s="44"/>
    </row>
    <row r="69" spans="1:12">
      <c r="A69" s="107" t="s">
        <v>283</v>
      </c>
      <c r="B69" s="107"/>
      <c r="C69" s="44"/>
      <c r="D69" s="44"/>
      <c r="E69" s="44"/>
      <c r="F69" s="44"/>
      <c r="G69" s="44"/>
      <c r="H69" s="44"/>
      <c r="I69" s="44"/>
      <c r="J69" s="44"/>
      <c r="K69" s="44"/>
      <c r="L69" s="44"/>
    </row>
    <row r="70" spans="1:12">
      <c r="A70" s="107" t="s">
        <v>284</v>
      </c>
      <c r="B70" s="109">
        <v>65</v>
      </c>
      <c r="C70" s="44"/>
      <c r="D70" s="44"/>
      <c r="E70" s="44"/>
      <c r="F70" s="44"/>
      <c r="G70" s="44"/>
      <c r="H70" s="44">
        <v>35</v>
      </c>
      <c r="I70" s="44"/>
      <c r="J70" s="44"/>
      <c r="K70" s="44"/>
      <c r="L70" s="44"/>
    </row>
    <row r="71" spans="1:12">
      <c r="A71" s="44" t="s">
        <v>277</v>
      </c>
      <c r="B71" s="107"/>
      <c r="C71" s="44"/>
      <c r="D71" s="44"/>
      <c r="E71" s="44"/>
      <c r="F71" s="44"/>
      <c r="G71" s="44"/>
      <c r="H71" s="44"/>
      <c r="I71" s="44"/>
      <c r="J71" s="44"/>
      <c r="K71" s="113">
        <v>70</v>
      </c>
      <c r="L71" s="44"/>
    </row>
    <row r="72" spans="1:12">
      <c r="A72" s="44" t="s">
        <v>278</v>
      </c>
      <c r="B72" s="107"/>
      <c r="C72" s="44"/>
      <c r="D72" s="44"/>
      <c r="E72" s="44"/>
      <c r="F72" s="44"/>
      <c r="G72" s="44"/>
      <c r="H72" s="44"/>
      <c r="I72" s="44"/>
      <c r="J72" s="44"/>
      <c r="K72" s="113">
        <v>50</v>
      </c>
      <c r="L72" s="44"/>
    </row>
    <row r="73" spans="1:12">
      <c r="A73" s="107" t="s">
        <v>264</v>
      </c>
      <c r="B73" s="107"/>
      <c r="C73" s="44"/>
      <c r="D73" s="44"/>
      <c r="E73" s="44"/>
      <c r="F73" s="44"/>
      <c r="G73" s="44"/>
      <c r="H73" s="44"/>
      <c r="I73" s="111">
        <v>70</v>
      </c>
      <c r="J73" s="113">
        <v>50</v>
      </c>
      <c r="K73" s="44"/>
      <c r="L73" s="44"/>
    </row>
    <row r="74" spans="1:12">
      <c r="A74" s="107" t="s">
        <v>408</v>
      </c>
      <c r="B74" s="107"/>
      <c r="C74" s="44"/>
      <c r="D74" s="44"/>
      <c r="E74" s="44"/>
      <c r="F74" s="44"/>
      <c r="G74" s="44">
        <v>40</v>
      </c>
      <c r="H74" s="44"/>
      <c r="I74" s="44"/>
      <c r="J74" s="44"/>
      <c r="K74" s="44"/>
      <c r="L74" s="44"/>
    </row>
    <row r="75" spans="1:12">
      <c r="A75" s="107" t="s">
        <v>409</v>
      </c>
      <c r="B75" s="107"/>
      <c r="C75" s="44"/>
      <c r="D75" s="44"/>
      <c r="E75" s="44"/>
      <c r="F75" s="44"/>
      <c r="G75" s="44">
        <v>30</v>
      </c>
      <c r="H75" s="44"/>
      <c r="I75" s="44"/>
      <c r="J75" s="44"/>
      <c r="K75" s="44"/>
      <c r="L75" s="44"/>
    </row>
    <row r="76" spans="1:12">
      <c r="A76" s="106"/>
      <c r="B76" s="106"/>
      <c r="C76" s="105"/>
      <c r="D76" s="105"/>
      <c r="E76" s="105"/>
      <c r="F76" s="105"/>
      <c r="G76" s="105"/>
      <c r="H76" s="105"/>
      <c r="I76" s="105"/>
      <c r="J76" s="105"/>
      <c r="K76" s="105"/>
    </row>
    <row r="77" spans="1:12" ht="30">
      <c r="A77" s="108" t="s">
        <v>55</v>
      </c>
      <c r="B77" s="103" t="s">
        <v>25</v>
      </c>
      <c r="C77" s="103" t="s">
        <v>22</v>
      </c>
      <c r="D77" s="103" t="s">
        <v>259</v>
      </c>
      <c r="E77" s="103" t="s">
        <v>260</v>
      </c>
      <c r="F77" s="103" t="s">
        <v>261</v>
      </c>
      <c r="G77" s="104" t="s">
        <v>262</v>
      </c>
      <c r="H77" s="104" t="s">
        <v>410</v>
      </c>
      <c r="I77" s="103" t="s">
        <v>264</v>
      </c>
      <c r="J77" s="104" t="s">
        <v>265</v>
      </c>
      <c r="K77" s="104" t="s">
        <v>267</v>
      </c>
      <c r="L77" s="104" t="s">
        <v>279</v>
      </c>
    </row>
    <row r="78" spans="1:12">
      <c r="A78" s="44" t="s">
        <v>288</v>
      </c>
      <c r="B78" s="106">
        <v>20</v>
      </c>
      <c r="C78" s="106">
        <v>20</v>
      </c>
      <c r="D78" s="105">
        <v>20</v>
      </c>
      <c r="E78" s="105"/>
      <c r="F78" s="105"/>
      <c r="G78" s="105"/>
      <c r="H78" s="105">
        <v>20</v>
      </c>
      <c r="I78" s="105"/>
      <c r="J78" s="105"/>
      <c r="K78" s="105"/>
    </row>
    <row r="79" spans="1:12">
      <c r="A79" s="44" t="s">
        <v>286</v>
      </c>
      <c r="B79" s="106">
        <v>20</v>
      </c>
      <c r="C79" s="106">
        <v>20</v>
      </c>
      <c r="D79" s="105">
        <v>20</v>
      </c>
      <c r="E79" s="105"/>
      <c r="F79" s="105"/>
      <c r="G79" s="105"/>
      <c r="H79" s="105">
        <v>20</v>
      </c>
      <c r="I79" s="105"/>
      <c r="J79" s="105"/>
      <c r="K79" s="105"/>
    </row>
    <row r="80" spans="1:12">
      <c r="A80" s="44" t="s">
        <v>287</v>
      </c>
      <c r="B80" s="106">
        <v>20</v>
      </c>
      <c r="C80" s="106">
        <v>20</v>
      </c>
      <c r="D80" s="105">
        <v>20</v>
      </c>
      <c r="E80" s="105"/>
      <c r="F80" s="105"/>
      <c r="G80" s="105"/>
      <c r="H80" s="105">
        <v>20</v>
      </c>
      <c r="I80" s="105"/>
      <c r="J80" s="105"/>
      <c r="K80" s="105"/>
    </row>
    <row r="81" spans="1:11">
      <c r="A81" s="44" t="s">
        <v>271</v>
      </c>
      <c r="B81" s="106">
        <v>15</v>
      </c>
      <c r="C81" s="106">
        <v>15</v>
      </c>
      <c r="D81" s="105"/>
      <c r="E81" s="105">
        <v>15</v>
      </c>
      <c r="F81" s="105"/>
      <c r="G81" s="105"/>
      <c r="H81" s="106">
        <v>15</v>
      </c>
      <c r="I81" s="105"/>
      <c r="J81" s="105"/>
      <c r="K81" s="105"/>
    </row>
    <row r="82" spans="1:11">
      <c r="A82" s="44" t="s">
        <v>272</v>
      </c>
      <c r="B82" s="106">
        <v>15</v>
      </c>
      <c r="C82" s="106">
        <v>15</v>
      </c>
      <c r="D82" s="105"/>
      <c r="E82" s="105">
        <v>15</v>
      </c>
      <c r="F82" s="105"/>
      <c r="G82" s="105"/>
      <c r="H82" s="106">
        <v>15</v>
      </c>
      <c r="I82" s="105"/>
      <c r="J82" s="105"/>
      <c r="K82" s="105"/>
    </row>
    <row r="83" spans="1:11">
      <c r="A83" s="44" t="s">
        <v>269</v>
      </c>
      <c r="B83" s="106">
        <v>15</v>
      </c>
      <c r="C83" s="106">
        <v>15</v>
      </c>
      <c r="D83" s="105"/>
      <c r="E83" s="105">
        <v>15</v>
      </c>
      <c r="F83" s="105"/>
      <c r="G83" s="105"/>
      <c r="H83" s="106">
        <v>10</v>
      </c>
      <c r="I83" s="105"/>
      <c r="J83" s="105"/>
      <c r="K83" s="105"/>
    </row>
    <row r="84" spans="1:11">
      <c r="A84" s="44" t="s">
        <v>270</v>
      </c>
      <c r="B84" s="106">
        <v>15</v>
      </c>
      <c r="C84" s="106">
        <v>15</v>
      </c>
      <c r="D84" s="105"/>
      <c r="E84" s="106">
        <v>15</v>
      </c>
      <c r="F84" s="105"/>
      <c r="G84" s="105"/>
      <c r="H84" s="106">
        <v>10</v>
      </c>
      <c r="I84" s="105"/>
      <c r="J84" s="105"/>
      <c r="K84" s="105"/>
    </row>
    <row r="85" spans="1:11">
      <c r="A85" s="107" t="s">
        <v>280</v>
      </c>
      <c r="B85" s="106"/>
      <c r="C85" s="105"/>
      <c r="D85" s="105"/>
      <c r="E85" s="105"/>
      <c r="F85" s="105"/>
      <c r="G85" s="105"/>
      <c r="H85" s="105"/>
      <c r="I85" s="105"/>
      <c r="J85" s="105"/>
      <c r="K85" s="105"/>
    </row>
    <row r="86" spans="1:11">
      <c r="A86" s="107" t="s">
        <v>281</v>
      </c>
      <c r="B86" s="106"/>
      <c r="C86" s="105"/>
      <c r="D86" s="105"/>
      <c r="E86" s="105"/>
      <c r="F86" s="105"/>
      <c r="G86" s="105"/>
      <c r="H86" s="105"/>
      <c r="I86" s="105"/>
      <c r="J86" s="105"/>
      <c r="K86" s="105"/>
    </row>
    <row r="87" spans="1:11">
      <c r="A87" s="107" t="s">
        <v>282</v>
      </c>
      <c r="B87" s="106"/>
      <c r="C87" s="105"/>
      <c r="D87" s="105"/>
      <c r="E87" s="105"/>
      <c r="F87" s="105"/>
      <c r="G87" s="105"/>
      <c r="H87" s="105"/>
      <c r="I87" s="105"/>
      <c r="J87" s="105"/>
      <c r="K87" s="105"/>
    </row>
    <row r="88" spans="1:11">
      <c r="A88" s="107" t="s">
        <v>283</v>
      </c>
      <c r="B88" s="106"/>
      <c r="C88" s="105"/>
      <c r="D88" s="105"/>
      <c r="E88" s="105"/>
      <c r="F88" s="105"/>
      <c r="G88" s="105"/>
      <c r="H88" s="105"/>
      <c r="I88" s="105"/>
      <c r="J88" s="105"/>
      <c r="K88" s="105"/>
    </row>
    <row r="89" spans="1:11">
      <c r="A89" s="107" t="s">
        <v>284</v>
      </c>
      <c r="B89" s="106"/>
      <c r="C89" s="105"/>
      <c r="D89" s="105"/>
      <c r="E89" s="105"/>
      <c r="F89" s="105"/>
      <c r="G89" s="105"/>
      <c r="H89" s="105"/>
      <c r="I89" s="105"/>
      <c r="J89" s="105"/>
      <c r="K89" s="105"/>
    </row>
    <row r="90" spans="1:11">
      <c r="A90" s="44" t="s">
        <v>277</v>
      </c>
      <c r="K90">
        <v>15</v>
      </c>
    </row>
    <row r="91" spans="1:11">
      <c r="A91" s="44" t="s">
        <v>278</v>
      </c>
      <c r="K91">
        <v>10</v>
      </c>
    </row>
    <row r="92" spans="1:11">
      <c r="A92" s="107" t="s">
        <v>264</v>
      </c>
      <c r="I92">
        <v>10</v>
      </c>
      <c r="J92">
        <v>10</v>
      </c>
    </row>
    <row r="93" spans="1:11">
      <c r="A93" t="s">
        <v>255</v>
      </c>
    </row>
    <row r="94" spans="1:11">
      <c r="A94" t="s">
        <v>411</v>
      </c>
      <c r="G94">
        <v>10</v>
      </c>
    </row>
    <row r="96" spans="1:11">
      <c r="A96" t="s">
        <v>256</v>
      </c>
      <c r="B96" t="s">
        <v>257</v>
      </c>
    </row>
    <row r="97" spans="1:2">
      <c r="B97" t="s">
        <v>258</v>
      </c>
    </row>
    <row r="99" spans="1:2">
      <c r="A99" s="43" t="s">
        <v>216</v>
      </c>
      <c r="B99" t="s">
        <v>571</v>
      </c>
    </row>
    <row r="100" spans="1:2">
      <c r="B100" t="s">
        <v>572</v>
      </c>
    </row>
    <row r="101" spans="1:2">
      <c r="B101" t="s">
        <v>573</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3" filterMode="1"/>
  <dimension ref="A1:K211"/>
  <sheetViews>
    <sheetView workbookViewId="0">
      <pane ySplit="2" topLeftCell="A3" activePane="bottomLeft" state="frozen"/>
      <selection pane="bottomLeft" activeCell="I2" sqref="I2"/>
    </sheetView>
  </sheetViews>
  <sheetFormatPr defaultRowHeight="15"/>
  <cols>
    <col min="1" max="1" width="16.85546875" customWidth="1"/>
    <col min="2" max="2" width="78.85546875" customWidth="1"/>
    <col min="3" max="3" width="7.7109375" style="192" customWidth="1"/>
    <col min="4" max="4" width="9.5703125" style="192" bestFit="1" customWidth="1"/>
    <col min="5" max="10" width="10.42578125" style="192" customWidth="1"/>
    <col min="11" max="11" width="9.140625" style="192"/>
  </cols>
  <sheetData>
    <row r="1" spans="1:11" ht="7.5" customHeight="1"/>
    <row r="2" spans="1:11">
      <c r="A2" s="108" t="s">
        <v>37</v>
      </c>
      <c r="B2" s="108" t="s">
        <v>413</v>
      </c>
      <c r="C2" s="196" t="s">
        <v>423</v>
      </c>
      <c r="D2" s="196" t="s">
        <v>424</v>
      </c>
      <c r="E2" s="193" t="s">
        <v>414</v>
      </c>
      <c r="F2" s="193" t="s">
        <v>415</v>
      </c>
      <c r="G2" s="193" t="s">
        <v>417</v>
      </c>
      <c r="H2" s="193" t="s">
        <v>416</v>
      </c>
      <c r="I2" s="194" t="s">
        <v>418</v>
      </c>
      <c r="J2" s="194" t="s">
        <v>466</v>
      </c>
      <c r="K2" s="199" t="s">
        <v>522</v>
      </c>
    </row>
    <row r="3" spans="1:11" hidden="1">
      <c r="A3" s="210" t="s">
        <v>575</v>
      </c>
      <c r="B3" s="210" t="s">
        <v>662</v>
      </c>
      <c r="C3" s="214">
        <v>0.9</v>
      </c>
      <c r="D3" s="214">
        <v>0</v>
      </c>
      <c r="E3" s="211"/>
      <c r="F3" s="211"/>
      <c r="G3" s="211"/>
      <c r="H3" s="211"/>
      <c r="I3" s="212"/>
      <c r="J3" s="212"/>
      <c r="K3" s="211"/>
    </row>
    <row r="4" spans="1:11" hidden="1">
      <c r="A4" s="210" t="s">
        <v>575</v>
      </c>
      <c r="B4" s="210" t="s">
        <v>663</v>
      </c>
      <c r="C4" s="214">
        <v>0.8</v>
      </c>
      <c r="D4" s="214">
        <v>0</v>
      </c>
      <c r="E4" s="211"/>
      <c r="F4" s="211"/>
      <c r="G4" s="211"/>
      <c r="H4" s="211"/>
      <c r="I4" s="212"/>
      <c r="J4" s="212"/>
      <c r="K4" s="211"/>
    </row>
    <row r="5" spans="1:11" hidden="1">
      <c r="A5" s="210" t="s">
        <v>575</v>
      </c>
      <c r="B5" s="210" t="s">
        <v>664</v>
      </c>
      <c r="C5" s="214">
        <v>0.75</v>
      </c>
      <c r="D5" s="214">
        <v>0</v>
      </c>
      <c r="E5" s="211"/>
      <c r="F5" s="211"/>
      <c r="G5" s="211"/>
      <c r="H5" s="211"/>
      <c r="I5" s="212"/>
      <c r="J5" s="212"/>
      <c r="K5" s="211"/>
    </row>
    <row r="6" spans="1:11" hidden="1">
      <c r="A6" s="210" t="s">
        <v>575</v>
      </c>
      <c r="B6" s="210" t="s">
        <v>665</v>
      </c>
      <c r="C6" s="214">
        <v>1</v>
      </c>
      <c r="D6" s="214">
        <v>0</v>
      </c>
      <c r="E6" s="211"/>
      <c r="F6" s="211"/>
      <c r="G6" s="211"/>
      <c r="H6" s="211"/>
      <c r="I6" s="212"/>
      <c r="J6" s="212"/>
      <c r="K6" s="211"/>
    </row>
    <row r="7" spans="1:11" hidden="1">
      <c r="A7" s="210" t="s">
        <v>575</v>
      </c>
      <c r="B7" s="210" t="s">
        <v>602</v>
      </c>
      <c r="C7" s="214">
        <v>1.3</v>
      </c>
      <c r="D7" s="214">
        <v>0.1</v>
      </c>
      <c r="E7" s="211"/>
      <c r="F7" s="211" t="s">
        <v>38</v>
      </c>
      <c r="G7" s="211"/>
      <c r="H7" s="211"/>
      <c r="I7" s="212"/>
      <c r="J7" s="212"/>
      <c r="K7" s="211"/>
    </row>
    <row r="8" spans="1:11" hidden="1">
      <c r="A8" s="210" t="s">
        <v>575</v>
      </c>
      <c r="B8" s="210" t="s">
        <v>602</v>
      </c>
      <c r="C8" s="214">
        <v>1.3</v>
      </c>
      <c r="D8" s="214">
        <v>0.2</v>
      </c>
      <c r="E8" s="211"/>
      <c r="F8" s="211"/>
      <c r="G8" s="211" t="s">
        <v>38</v>
      </c>
      <c r="H8" s="211"/>
      <c r="I8" s="212"/>
      <c r="J8" s="212"/>
      <c r="K8" s="211"/>
    </row>
    <row r="9" spans="1:11" hidden="1">
      <c r="A9" s="210" t="s">
        <v>575</v>
      </c>
      <c r="B9" s="210" t="s">
        <v>602</v>
      </c>
      <c r="C9" s="214">
        <v>1.3</v>
      </c>
      <c r="D9" s="214" t="s">
        <v>603</v>
      </c>
      <c r="E9" s="211"/>
      <c r="F9" s="211"/>
      <c r="G9" s="211"/>
      <c r="H9" s="211" t="s">
        <v>38</v>
      </c>
      <c r="I9" s="212"/>
      <c r="J9" s="212"/>
      <c r="K9" s="211"/>
    </row>
    <row r="10" spans="1:11" hidden="1">
      <c r="A10" s="210" t="s">
        <v>578</v>
      </c>
      <c r="B10" s="210" t="s">
        <v>666</v>
      </c>
      <c r="C10" s="214">
        <v>0.8</v>
      </c>
      <c r="D10" s="214">
        <v>0</v>
      </c>
      <c r="E10" s="211"/>
      <c r="F10" s="211"/>
      <c r="G10" s="211"/>
      <c r="H10" s="211"/>
      <c r="I10" s="212"/>
      <c r="J10" s="212"/>
      <c r="K10" s="211"/>
    </row>
    <row r="11" spans="1:11" hidden="1">
      <c r="A11" s="210" t="s">
        <v>578</v>
      </c>
      <c r="B11" s="210" t="s">
        <v>667</v>
      </c>
      <c r="C11" s="214">
        <v>0.75</v>
      </c>
      <c r="D11" s="214">
        <v>0</v>
      </c>
      <c r="E11" s="211"/>
      <c r="F11" s="211"/>
      <c r="G11" s="211"/>
      <c r="H11" s="211"/>
      <c r="I11" s="212"/>
      <c r="J11" s="212"/>
      <c r="K11" s="211"/>
    </row>
    <row r="12" spans="1:11" hidden="1">
      <c r="A12" s="210" t="s">
        <v>578</v>
      </c>
      <c r="B12" s="210" t="s">
        <v>668</v>
      </c>
      <c r="C12" s="214">
        <v>0.75</v>
      </c>
      <c r="D12" s="214">
        <v>0</v>
      </c>
      <c r="E12" s="211"/>
      <c r="F12" s="211"/>
      <c r="G12" s="211"/>
      <c r="H12" s="211"/>
      <c r="I12" s="212"/>
      <c r="J12" s="212"/>
      <c r="K12" s="211"/>
    </row>
    <row r="13" spans="1:11" hidden="1">
      <c r="A13" s="210" t="s">
        <v>578</v>
      </c>
      <c r="B13" s="210" t="s">
        <v>669</v>
      </c>
      <c r="C13" s="214">
        <v>0.75</v>
      </c>
      <c r="D13" s="214">
        <v>0</v>
      </c>
      <c r="E13" s="211"/>
      <c r="F13" s="211"/>
      <c r="G13" s="211"/>
      <c r="H13" s="211"/>
      <c r="I13" s="212"/>
      <c r="J13" s="212"/>
      <c r="K13" s="211"/>
    </row>
    <row r="14" spans="1:11" hidden="1">
      <c r="A14" s="210" t="s">
        <v>578</v>
      </c>
      <c r="B14" s="210" t="s">
        <v>665</v>
      </c>
      <c r="C14" s="214">
        <v>1</v>
      </c>
      <c r="D14" s="214">
        <v>0</v>
      </c>
      <c r="E14" s="211"/>
      <c r="F14" s="211"/>
      <c r="G14" s="211"/>
      <c r="H14" s="211"/>
      <c r="I14" s="212"/>
      <c r="J14" s="212"/>
      <c r="K14" s="211"/>
    </row>
    <row r="15" spans="1:11" hidden="1">
      <c r="A15" s="210" t="s">
        <v>578</v>
      </c>
      <c r="B15" s="210" t="s">
        <v>602</v>
      </c>
      <c r="C15" s="214">
        <v>1.3</v>
      </c>
      <c r="D15" s="214">
        <v>0.1</v>
      </c>
      <c r="E15" s="211"/>
      <c r="F15" s="211" t="s">
        <v>38</v>
      </c>
      <c r="G15" s="211"/>
      <c r="H15" s="211"/>
      <c r="I15" s="212"/>
      <c r="J15" s="212"/>
      <c r="K15" s="211"/>
    </row>
    <row r="16" spans="1:11" hidden="1">
      <c r="A16" s="210" t="s">
        <v>578</v>
      </c>
      <c r="B16" s="210" t="s">
        <v>602</v>
      </c>
      <c r="C16" s="214">
        <v>1.3</v>
      </c>
      <c r="D16" s="214">
        <v>0.2</v>
      </c>
      <c r="E16" s="211"/>
      <c r="F16" s="211"/>
      <c r="G16" s="211" t="s">
        <v>38</v>
      </c>
      <c r="H16" s="211"/>
      <c r="I16" s="212"/>
      <c r="J16" s="212"/>
      <c r="K16" s="211"/>
    </row>
    <row r="17" spans="1:11" hidden="1">
      <c r="A17" s="210" t="s">
        <v>578</v>
      </c>
      <c r="B17" s="210" t="s">
        <v>602</v>
      </c>
      <c r="C17" s="214">
        <v>1.3</v>
      </c>
      <c r="D17" s="214" t="s">
        <v>603</v>
      </c>
      <c r="E17" s="211"/>
      <c r="F17" s="211"/>
      <c r="G17" s="211"/>
      <c r="H17" s="211" t="s">
        <v>38</v>
      </c>
      <c r="I17" s="212"/>
      <c r="J17" s="212"/>
      <c r="K17" s="211"/>
    </row>
    <row r="18" spans="1:11" s="213" customFormat="1" hidden="1">
      <c r="A18" s="210" t="s">
        <v>576</v>
      </c>
      <c r="B18" s="210" t="s">
        <v>608</v>
      </c>
      <c r="C18" s="214">
        <v>0.7</v>
      </c>
      <c r="D18" s="214">
        <v>0.05</v>
      </c>
      <c r="E18" s="211"/>
      <c r="F18" s="211"/>
      <c r="G18" s="211" t="s">
        <v>38</v>
      </c>
      <c r="H18" s="211"/>
      <c r="I18" s="212"/>
      <c r="J18" s="212"/>
      <c r="K18" s="211"/>
    </row>
    <row r="19" spans="1:11" s="213" customFormat="1" hidden="1">
      <c r="A19" s="210" t="s">
        <v>576</v>
      </c>
      <c r="B19" s="210" t="s">
        <v>608</v>
      </c>
      <c r="C19" s="214">
        <v>0.7</v>
      </c>
      <c r="D19" s="214">
        <v>0.1</v>
      </c>
      <c r="E19" s="211"/>
      <c r="F19" s="211"/>
      <c r="G19" s="211"/>
      <c r="H19" s="211" t="s">
        <v>38</v>
      </c>
      <c r="I19" s="212"/>
      <c r="J19" s="212"/>
      <c r="K19" s="211"/>
    </row>
    <row r="20" spans="1:11" s="213" customFormat="1" hidden="1">
      <c r="A20" s="210" t="s">
        <v>576</v>
      </c>
      <c r="B20" s="210" t="s">
        <v>609</v>
      </c>
      <c r="C20" s="214">
        <v>0.6</v>
      </c>
      <c r="D20" s="214">
        <v>0.05</v>
      </c>
      <c r="E20" s="211"/>
      <c r="F20" s="211"/>
      <c r="G20" s="211" t="s">
        <v>38</v>
      </c>
      <c r="H20" s="211"/>
      <c r="I20" s="212"/>
      <c r="J20" s="212"/>
      <c r="K20" s="211"/>
    </row>
    <row r="21" spans="1:11" s="213" customFormat="1" hidden="1">
      <c r="A21" s="210" t="s">
        <v>576</v>
      </c>
      <c r="B21" s="210" t="s">
        <v>609</v>
      </c>
      <c r="C21" s="214">
        <v>0.6</v>
      </c>
      <c r="D21" s="214">
        <v>0.1</v>
      </c>
      <c r="E21" s="211"/>
      <c r="F21" s="211"/>
      <c r="G21" s="211"/>
      <c r="H21" s="211" t="s">
        <v>38</v>
      </c>
      <c r="I21" s="212"/>
      <c r="J21" s="212"/>
      <c r="K21" s="211"/>
    </row>
    <row r="22" spans="1:11" s="213" customFormat="1" hidden="1">
      <c r="A22" s="210" t="s">
        <v>576</v>
      </c>
      <c r="B22" s="210" t="s">
        <v>600</v>
      </c>
      <c r="C22" s="214">
        <v>0.85</v>
      </c>
      <c r="D22" s="214">
        <v>0.05</v>
      </c>
      <c r="E22" s="211"/>
      <c r="F22" s="211" t="s">
        <v>38</v>
      </c>
      <c r="G22" s="211"/>
      <c r="H22" s="211"/>
      <c r="I22" s="212"/>
      <c r="J22" s="212"/>
      <c r="K22" s="211"/>
    </row>
    <row r="23" spans="1:11" s="213" customFormat="1" hidden="1">
      <c r="A23" s="210" t="s">
        <v>576</v>
      </c>
      <c r="B23" s="210" t="s">
        <v>601</v>
      </c>
      <c r="C23" s="214">
        <v>0.85</v>
      </c>
      <c r="D23" s="214">
        <v>0.1</v>
      </c>
      <c r="E23" s="211"/>
      <c r="F23" s="211" t="s">
        <v>38</v>
      </c>
      <c r="G23" s="211"/>
      <c r="H23" s="211"/>
      <c r="I23" s="212"/>
      <c r="J23" s="212"/>
      <c r="K23" s="211"/>
    </row>
    <row r="24" spans="1:11" s="213" customFormat="1" hidden="1">
      <c r="A24" s="210" t="s">
        <v>576</v>
      </c>
      <c r="B24" s="210" t="s">
        <v>599</v>
      </c>
      <c r="C24" s="214">
        <v>0.85</v>
      </c>
      <c r="D24" s="214">
        <v>0.1</v>
      </c>
      <c r="E24" s="211"/>
      <c r="F24" s="211"/>
      <c r="G24" s="211" t="s">
        <v>38</v>
      </c>
      <c r="H24" s="211"/>
      <c r="I24" s="212"/>
      <c r="J24" s="212"/>
      <c r="K24" s="211"/>
    </row>
    <row r="25" spans="1:11" s="213" customFormat="1" hidden="1">
      <c r="A25" s="210" t="s">
        <v>576</v>
      </c>
      <c r="B25" s="210" t="s">
        <v>602</v>
      </c>
      <c r="C25" s="214">
        <v>1.2</v>
      </c>
      <c r="D25" s="214">
        <v>0.1</v>
      </c>
      <c r="E25" s="211"/>
      <c r="F25" s="211" t="s">
        <v>38</v>
      </c>
      <c r="G25" s="211"/>
      <c r="H25" s="211"/>
      <c r="I25" s="212"/>
      <c r="J25" s="212"/>
      <c r="K25" s="211"/>
    </row>
    <row r="26" spans="1:11" s="213" customFormat="1" hidden="1">
      <c r="A26" s="210" t="s">
        <v>576</v>
      </c>
      <c r="B26" s="210" t="s">
        <v>602</v>
      </c>
      <c r="C26" s="214">
        <v>1.2</v>
      </c>
      <c r="D26" s="214">
        <v>0.2</v>
      </c>
      <c r="E26" s="211"/>
      <c r="F26" s="211"/>
      <c r="G26" s="211" t="s">
        <v>38</v>
      </c>
      <c r="H26" s="211"/>
      <c r="I26" s="212"/>
      <c r="J26" s="212"/>
      <c r="K26" s="211"/>
    </row>
    <row r="27" spans="1:11" s="213" customFormat="1" hidden="1">
      <c r="A27" s="210" t="s">
        <v>576</v>
      </c>
      <c r="B27" s="210" t="s">
        <v>602</v>
      </c>
      <c r="C27" s="214">
        <v>1.2</v>
      </c>
      <c r="D27" s="214" t="s">
        <v>603</v>
      </c>
      <c r="E27" s="211"/>
      <c r="F27" s="211"/>
      <c r="G27" s="211"/>
      <c r="H27" s="211" t="s">
        <v>38</v>
      </c>
      <c r="I27" s="212"/>
      <c r="J27" s="212"/>
      <c r="K27" s="211"/>
    </row>
    <row r="28" spans="1:11" s="213" customFormat="1" hidden="1">
      <c r="A28" s="210" t="s">
        <v>577</v>
      </c>
      <c r="B28" s="210" t="s">
        <v>598</v>
      </c>
      <c r="C28" s="214">
        <v>0.55000000000000004</v>
      </c>
      <c r="D28" s="214">
        <v>0.05</v>
      </c>
      <c r="E28" s="211"/>
      <c r="F28" s="211"/>
      <c r="G28" s="211" t="s">
        <v>38</v>
      </c>
      <c r="H28" s="211"/>
      <c r="I28" s="212"/>
      <c r="J28" s="212"/>
      <c r="K28" s="211"/>
    </row>
    <row r="29" spans="1:11" s="213" customFormat="1" hidden="1">
      <c r="A29" s="210" t="s">
        <v>577</v>
      </c>
      <c r="B29" s="210" t="s">
        <v>598</v>
      </c>
      <c r="C29" s="214">
        <v>0.55000000000000004</v>
      </c>
      <c r="D29" s="214">
        <v>0.1</v>
      </c>
      <c r="E29" s="211"/>
      <c r="F29" s="211"/>
      <c r="G29" s="211"/>
      <c r="H29" s="211" t="s">
        <v>38</v>
      </c>
      <c r="I29" s="212"/>
      <c r="J29" s="212"/>
      <c r="K29" s="211"/>
    </row>
    <row r="30" spans="1:11" s="213" customFormat="1" hidden="1">
      <c r="A30" s="210" t="s">
        <v>577</v>
      </c>
      <c r="B30" s="210" t="s">
        <v>600</v>
      </c>
      <c r="C30" s="214">
        <v>0.85</v>
      </c>
      <c r="D30" s="214">
        <v>0.05</v>
      </c>
      <c r="E30" s="211"/>
      <c r="F30" s="211" t="s">
        <v>38</v>
      </c>
      <c r="G30" s="211"/>
      <c r="H30" s="211"/>
      <c r="I30" s="212"/>
      <c r="J30" s="212"/>
      <c r="K30" s="211"/>
    </row>
    <row r="31" spans="1:11" s="213" customFormat="1" hidden="1">
      <c r="A31" s="210" t="s">
        <v>577</v>
      </c>
      <c r="B31" s="210" t="s">
        <v>601</v>
      </c>
      <c r="C31" s="214">
        <v>0.85</v>
      </c>
      <c r="D31" s="214">
        <v>0.1</v>
      </c>
      <c r="E31" s="211"/>
      <c r="F31" s="211" t="s">
        <v>38</v>
      </c>
      <c r="G31" s="211"/>
      <c r="H31" s="211"/>
      <c r="I31" s="212"/>
      <c r="J31" s="212"/>
      <c r="K31" s="211"/>
    </row>
    <row r="32" spans="1:11" s="213" customFormat="1" hidden="1">
      <c r="A32" s="210" t="s">
        <v>577</v>
      </c>
      <c r="B32" s="210" t="s">
        <v>599</v>
      </c>
      <c r="C32" s="214">
        <v>0.85</v>
      </c>
      <c r="D32" s="214">
        <v>0.1</v>
      </c>
      <c r="E32" s="211"/>
      <c r="F32" s="211"/>
      <c r="G32" s="211" t="s">
        <v>38</v>
      </c>
      <c r="H32" s="211"/>
      <c r="I32" s="212"/>
      <c r="J32" s="212"/>
      <c r="K32" s="211"/>
    </row>
    <row r="33" spans="1:11" s="213" customFormat="1" hidden="1">
      <c r="A33" s="210" t="s">
        <v>577</v>
      </c>
      <c r="B33" s="210" t="s">
        <v>602</v>
      </c>
      <c r="C33" s="214">
        <v>1.1000000000000001</v>
      </c>
      <c r="D33" s="214">
        <v>0.1</v>
      </c>
      <c r="E33" s="211"/>
      <c r="F33" s="211" t="s">
        <v>38</v>
      </c>
      <c r="G33" s="211"/>
      <c r="H33" s="211"/>
      <c r="I33" s="212"/>
      <c r="J33" s="212"/>
      <c r="K33" s="211"/>
    </row>
    <row r="34" spans="1:11" s="213" customFormat="1" hidden="1">
      <c r="A34" s="210" t="s">
        <v>577</v>
      </c>
      <c r="B34" s="210" t="s">
        <v>602</v>
      </c>
      <c r="C34" s="214">
        <v>1.1000000000000001</v>
      </c>
      <c r="D34" s="214">
        <v>0.2</v>
      </c>
      <c r="E34" s="211"/>
      <c r="F34" s="211"/>
      <c r="G34" s="211" t="s">
        <v>38</v>
      </c>
      <c r="H34" s="211"/>
      <c r="I34" s="212"/>
      <c r="J34" s="212"/>
      <c r="K34" s="211"/>
    </row>
    <row r="35" spans="1:11" s="213" customFormat="1" hidden="1">
      <c r="A35" s="210" t="s">
        <v>577</v>
      </c>
      <c r="B35" s="210" t="s">
        <v>602</v>
      </c>
      <c r="C35" s="214">
        <v>1.1000000000000001</v>
      </c>
      <c r="D35" s="214" t="s">
        <v>603</v>
      </c>
      <c r="E35" s="211"/>
      <c r="F35" s="211"/>
      <c r="G35" s="211"/>
      <c r="H35" s="211" t="s">
        <v>38</v>
      </c>
      <c r="I35" s="212"/>
      <c r="J35" s="212"/>
      <c r="K35" s="211"/>
    </row>
    <row r="36" spans="1:11" s="213" customFormat="1" hidden="1">
      <c r="A36" s="210" t="s">
        <v>557</v>
      </c>
      <c r="B36" s="210" t="s">
        <v>611</v>
      </c>
      <c r="C36" s="214">
        <v>0.9</v>
      </c>
      <c r="D36" s="214">
        <v>0.05</v>
      </c>
      <c r="E36" s="211"/>
      <c r="F36" s="211"/>
      <c r="G36" s="211" t="s">
        <v>38</v>
      </c>
      <c r="H36" s="211"/>
      <c r="I36" s="212"/>
      <c r="J36" s="212"/>
      <c r="K36" s="211"/>
    </row>
    <row r="37" spans="1:11" s="213" customFormat="1" hidden="1">
      <c r="A37" s="210" t="s">
        <v>557</v>
      </c>
      <c r="B37" s="210" t="s">
        <v>612</v>
      </c>
      <c r="C37" s="214">
        <v>0.8</v>
      </c>
      <c r="D37" s="214">
        <v>0.05</v>
      </c>
      <c r="E37" s="211"/>
      <c r="F37" s="211"/>
      <c r="G37" s="211" t="s">
        <v>38</v>
      </c>
      <c r="H37" s="211"/>
      <c r="I37" s="212"/>
      <c r="J37" s="212"/>
      <c r="K37" s="211"/>
    </row>
    <row r="38" spans="1:11" s="213" customFormat="1" hidden="1">
      <c r="A38" s="210" t="s">
        <v>557</v>
      </c>
      <c r="B38" s="210" t="s">
        <v>613</v>
      </c>
      <c r="C38" s="214">
        <v>0.75</v>
      </c>
      <c r="D38" s="214">
        <v>0.05</v>
      </c>
      <c r="E38" s="211"/>
      <c r="F38" s="211"/>
      <c r="G38" s="211" t="s">
        <v>38</v>
      </c>
      <c r="H38" s="211"/>
      <c r="I38" s="212"/>
      <c r="J38" s="212"/>
      <c r="K38" s="211"/>
    </row>
    <row r="39" spans="1:11" s="213" customFormat="1" hidden="1">
      <c r="A39" s="210" t="s">
        <v>557</v>
      </c>
      <c r="B39" s="210" t="s">
        <v>611</v>
      </c>
      <c r="C39" s="214">
        <v>0.9</v>
      </c>
      <c r="D39" s="214">
        <v>0.1</v>
      </c>
      <c r="E39" s="211"/>
      <c r="F39" s="211"/>
      <c r="G39" s="211" t="s">
        <v>38</v>
      </c>
      <c r="H39" s="211" t="s">
        <v>38</v>
      </c>
      <c r="I39" s="212"/>
      <c r="J39" s="212"/>
      <c r="K39" s="211"/>
    </row>
    <row r="40" spans="1:11" s="213" customFormat="1" hidden="1">
      <c r="A40" s="210" t="s">
        <v>557</v>
      </c>
      <c r="B40" s="210" t="s">
        <v>612</v>
      </c>
      <c r="C40" s="214">
        <v>0.8</v>
      </c>
      <c r="D40" s="214">
        <v>0.1</v>
      </c>
      <c r="E40" s="211"/>
      <c r="F40" s="211"/>
      <c r="G40" s="211" t="s">
        <v>38</v>
      </c>
      <c r="H40" s="211" t="s">
        <v>38</v>
      </c>
      <c r="I40" s="212"/>
      <c r="J40" s="212"/>
      <c r="K40" s="211"/>
    </row>
    <row r="41" spans="1:11" s="213" customFormat="1" hidden="1">
      <c r="A41" s="210" t="s">
        <v>557</v>
      </c>
      <c r="B41" s="210" t="s">
        <v>613</v>
      </c>
      <c r="C41" s="214">
        <v>0.75</v>
      </c>
      <c r="D41" s="214">
        <v>0.1</v>
      </c>
      <c r="E41" s="211"/>
      <c r="F41" s="211"/>
      <c r="G41" s="211" t="s">
        <v>38</v>
      </c>
      <c r="H41" s="211" t="s">
        <v>38</v>
      </c>
      <c r="I41" s="212"/>
      <c r="J41" s="212"/>
      <c r="K41" s="211"/>
    </row>
    <row r="42" spans="1:11" s="213" customFormat="1" hidden="1">
      <c r="A42" s="210" t="s">
        <v>557</v>
      </c>
      <c r="B42" s="210" t="s">
        <v>615</v>
      </c>
      <c r="C42" s="214">
        <v>0.75</v>
      </c>
      <c r="D42" s="214">
        <v>0.05</v>
      </c>
      <c r="E42" s="211"/>
      <c r="F42" s="211"/>
      <c r="G42" s="211" t="s">
        <v>38</v>
      </c>
      <c r="H42" s="211"/>
      <c r="I42" s="212"/>
      <c r="J42" s="212"/>
      <c r="K42" s="211"/>
    </row>
    <row r="43" spans="1:11" s="213" customFormat="1" hidden="1">
      <c r="A43" s="210" t="s">
        <v>557</v>
      </c>
      <c r="B43" s="210" t="s">
        <v>615</v>
      </c>
      <c r="C43" s="214">
        <v>0.75</v>
      </c>
      <c r="D43" s="214">
        <v>0.1</v>
      </c>
      <c r="E43" s="211"/>
      <c r="F43" s="211"/>
      <c r="G43" s="211"/>
      <c r="H43" s="211" t="s">
        <v>38</v>
      </c>
      <c r="I43" s="212"/>
      <c r="J43" s="212"/>
      <c r="K43" s="211"/>
    </row>
    <row r="44" spans="1:11" s="213" customFormat="1" hidden="1">
      <c r="A44" s="210" t="s">
        <v>557</v>
      </c>
      <c r="B44" s="210" t="s">
        <v>614</v>
      </c>
      <c r="C44" s="214">
        <v>0.7</v>
      </c>
      <c r="D44" s="214">
        <v>0.05</v>
      </c>
      <c r="E44" s="211"/>
      <c r="F44" s="211"/>
      <c r="G44" s="211" t="s">
        <v>38</v>
      </c>
      <c r="H44" s="211"/>
      <c r="I44" s="212"/>
      <c r="J44" s="212"/>
      <c r="K44" s="211"/>
    </row>
    <row r="45" spans="1:11" s="213" customFormat="1" hidden="1">
      <c r="A45" s="210" t="s">
        <v>557</v>
      </c>
      <c r="B45" s="210" t="s">
        <v>614</v>
      </c>
      <c r="C45" s="214">
        <v>0.7</v>
      </c>
      <c r="D45" s="214">
        <v>0.1</v>
      </c>
      <c r="E45" s="211"/>
      <c r="F45" s="211"/>
      <c r="G45" s="211"/>
      <c r="H45" s="211" t="s">
        <v>38</v>
      </c>
      <c r="I45" s="212"/>
      <c r="J45" s="212"/>
      <c r="K45" s="211"/>
    </row>
    <row r="46" spans="1:11" s="213" customFormat="1" hidden="1">
      <c r="A46" s="210" t="s">
        <v>557</v>
      </c>
      <c r="B46" s="210" t="s">
        <v>610</v>
      </c>
      <c r="C46" s="214">
        <v>0.6</v>
      </c>
      <c r="D46" s="214">
        <v>0.05</v>
      </c>
      <c r="E46" s="211"/>
      <c r="F46" s="211"/>
      <c r="G46" s="211" t="s">
        <v>38</v>
      </c>
      <c r="H46" s="211"/>
      <c r="I46" s="212"/>
      <c r="J46" s="212"/>
      <c r="K46" s="211"/>
    </row>
    <row r="47" spans="1:11" s="213" customFormat="1" hidden="1">
      <c r="A47" s="210" t="s">
        <v>557</v>
      </c>
      <c r="B47" s="210" t="s">
        <v>610</v>
      </c>
      <c r="C47" s="214">
        <v>0.6</v>
      </c>
      <c r="D47" s="214">
        <v>0.1</v>
      </c>
      <c r="E47" s="211"/>
      <c r="F47" s="211"/>
      <c r="G47" s="211"/>
      <c r="H47" s="211" t="s">
        <v>38</v>
      </c>
      <c r="I47" s="212"/>
      <c r="J47" s="212"/>
      <c r="K47" s="211"/>
    </row>
    <row r="48" spans="1:11" s="213" customFormat="1" hidden="1">
      <c r="A48" s="210" t="s">
        <v>557</v>
      </c>
      <c r="B48" s="210" t="s">
        <v>599</v>
      </c>
      <c r="C48" s="214">
        <v>1</v>
      </c>
      <c r="D48" s="214"/>
      <c r="E48" s="211"/>
      <c r="F48" s="211"/>
      <c r="G48" s="211"/>
      <c r="H48" s="211"/>
      <c r="I48" s="212"/>
      <c r="J48" s="212"/>
      <c r="K48" s="211"/>
    </row>
    <row r="49" spans="1:11" s="213" customFormat="1" hidden="1">
      <c r="A49" s="210" t="s">
        <v>557</v>
      </c>
      <c r="B49" s="210" t="s">
        <v>602</v>
      </c>
      <c r="C49" s="214">
        <v>1.3</v>
      </c>
      <c r="D49" s="214">
        <v>0.1</v>
      </c>
      <c r="E49" s="211"/>
      <c r="F49" s="211" t="s">
        <v>38</v>
      </c>
      <c r="G49" s="211"/>
      <c r="H49" s="211"/>
      <c r="I49" s="212"/>
      <c r="J49" s="212"/>
      <c r="K49" s="211"/>
    </row>
    <row r="50" spans="1:11" s="213" customFormat="1" hidden="1">
      <c r="A50" s="210" t="s">
        <v>557</v>
      </c>
      <c r="B50" s="210" t="s">
        <v>602</v>
      </c>
      <c r="C50" s="214">
        <v>1.3</v>
      </c>
      <c r="D50" s="214">
        <v>0.2</v>
      </c>
      <c r="E50" s="211"/>
      <c r="F50" s="211"/>
      <c r="G50" s="211" t="s">
        <v>38</v>
      </c>
      <c r="H50" s="211"/>
      <c r="I50" s="212"/>
      <c r="J50" s="212"/>
      <c r="K50" s="211"/>
    </row>
    <row r="51" spans="1:11" s="213" customFormat="1" hidden="1">
      <c r="A51" s="210" t="s">
        <v>557</v>
      </c>
      <c r="B51" s="210" t="s">
        <v>602</v>
      </c>
      <c r="C51" s="214">
        <v>1.3</v>
      </c>
      <c r="D51" s="214" t="s">
        <v>603</v>
      </c>
      <c r="E51" s="211"/>
      <c r="F51" s="211"/>
      <c r="G51" s="211"/>
      <c r="H51" s="211" t="s">
        <v>38</v>
      </c>
      <c r="I51" s="212"/>
      <c r="J51" s="212"/>
      <c r="K51" s="211"/>
    </row>
    <row r="52" spans="1:11" s="213" customFormat="1" hidden="1">
      <c r="A52" s="210" t="s">
        <v>616</v>
      </c>
      <c r="B52" s="210" t="s">
        <v>628</v>
      </c>
      <c r="C52" s="214">
        <v>0.5</v>
      </c>
      <c r="D52" s="214">
        <v>0.1</v>
      </c>
      <c r="E52" s="211"/>
      <c r="F52" s="211"/>
      <c r="G52" s="211"/>
      <c r="H52" s="211" t="s">
        <v>38</v>
      </c>
      <c r="I52" s="212"/>
      <c r="J52" s="212"/>
      <c r="K52" s="211"/>
    </row>
    <row r="53" spans="1:11" s="213" customFormat="1" hidden="1">
      <c r="A53" s="210" t="s">
        <v>616</v>
      </c>
      <c r="B53" s="210" t="s">
        <v>629</v>
      </c>
      <c r="C53" s="214">
        <v>0.5</v>
      </c>
      <c r="D53" s="214">
        <v>0.1</v>
      </c>
      <c r="E53" s="211"/>
      <c r="F53" s="211"/>
      <c r="G53" s="211"/>
      <c r="H53" s="211" t="s">
        <v>38</v>
      </c>
      <c r="I53" s="212"/>
      <c r="J53" s="212"/>
      <c r="K53" s="211"/>
    </row>
    <row r="54" spans="1:11" s="213" customFormat="1" hidden="1">
      <c r="A54" s="210" t="s">
        <v>616</v>
      </c>
      <c r="B54" s="210" t="s">
        <v>630</v>
      </c>
      <c r="C54" s="214">
        <v>0.5</v>
      </c>
      <c r="D54" s="214">
        <v>0.1</v>
      </c>
      <c r="E54" s="211"/>
      <c r="F54" s="211"/>
      <c r="G54" s="211"/>
      <c r="H54" s="211" t="s">
        <v>38</v>
      </c>
      <c r="I54" s="212"/>
      <c r="J54" s="212"/>
      <c r="K54" s="211"/>
    </row>
    <row r="55" spans="1:11" s="213" customFormat="1" hidden="1">
      <c r="A55" s="210" t="s">
        <v>616</v>
      </c>
      <c r="B55" s="210" t="s">
        <v>631</v>
      </c>
      <c r="C55" s="214">
        <v>0.4</v>
      </c>
      <c r="D55" s="214">
        <v>0.1</v>
      </c>
      <c r="E55" s="211"/>
      <c r="F55" s="211"/>
      <c r="G55" s="211"/>
      <c r="H55" s="211" t="s">
        <v>38</v>
      </c>
      <c r="I55" s="212"/>
      <c r="J55" s="212"/>
      <c r="K55" s="211"/>
    </row>
    <row r="56" spans="1:11" s="213" customFormat="1" hidden="1">
      <c r="A56" s="210" t="s">
        <v>616</v>
      </c>
      <c r="B56" s="210" t="s">
        <v>632</v>
      </c>
      <c r="C56" s="214">
        <v>0.5</v>
      </c>
      <c r="D56" s="214">
        <v>0.1</v>
      </c>
      <c r="E56" s="211"/>
      <c r="F56" s="211"/>
      <c r="G56" s="211"/>
      <c r="H56" s="211" t="s">
        <v>38</v>
      </c>
      <c r="I56" s="212"/>
      <c r="J56" s="212"/>
      <c r="K56" s="211"/>
    </row>
    <row r="57" spans="1:11" s="213" customFormat="1" hidden="1">
      <c r="A57" s="210" t="s">
        <v>616</v>
      </c>
      <c r="B57" s="210" t="s">
        <v>633</v>
      </c>
      <c r="C57" s="214">
        <v>0.5</v>
      </c>
      <c r="D57" s="214">
        <v>0.1</v>
      </c>
      <c r="E57" s="211"/>
      <c r="F57" s="211"/>
      <c r="G57" s="211"/>
      <c r="H57" s="211" t="s">
        <v>38</v>
      </c>
      <c r="I57" s="212"/>
      <c r="J57" s="212"/>
      <c r="K57" s="211"/>
    </row>
    <row r="58" spans="1:11" s="213" customFormat="1" hidden="1">
      <c r="A58" s="210" t="s">
        <v>616</v>
      </c>
      <c r="B58" s="210" t="s">
        <v>634</v>
      </c>
      <c r="C58" s="214">
        <v>0.3</v>
      </c>
      <c r="D58" s="214">
        <v>0.1</v>
      </c>
      <c r="E58" s="211"/>
      <c r="F58" s="211"/>
      <c r="G58" s="211"/>
      <c r="H58" s="211" t="s">
        <v>38</v>
      </c>
      <c r="I58" s="212"/>
      <c r="J58" s="212"/>
      <c r="K58" s="211"/>
    </row>
    <row r="59" spans="1:11" s="213" customFormat="1" hidden="1">
      <c r="A59" s="210" t="s">
        <v>616</v>
      </c>
      <c r="B59" s="210" t="s">
        <v>599</v>
      </c>
      <c r="C59" s="214">
        <v>0.85</v>
      </c>
      <c r="D59" s="214">
        <v>0.1</v>
      </c>
      <c r="E59" s="211"/>
      <c r="F59" s="211"/>
      <c r="G59" s="211" t="s">
        <v>38</v>
      </c>
      <c r="H59" s="211"/>
      <c r="I59" s="212"/>
      <c r="J59" s="212"/>
      <c r="K59" s="211"/>
    </row>
    <row r="60" spans="1:11" s="213" customFormat="1" hidden="1">
      <c r="A60" s="210" t="s">
        <v>616</v>
      </c>
      <c r="B60" s="210" t="s">
        <v>602</v>
      </c>
      <c r="C60" s="214">
        <v>1.1000000000000001</v>
      </c>
      <c r="D60" s="214">
        <v>0.1</v>
      </c>
      <c r="E60" s="211"/>
      <c r="F60" s="211" t="s">
        <v>38</v>
      </c>
      <c r="G60" s="211"/>
      <c r="H60" s="211"/>
      <c r="I60" s="212"/>
      <c r="J60" s="212"/>
      <c r="K60" s="211"/>
    </row>
    <row r="61" spans="1:11" s="213" customFormat="1" hidden="1">
      <c r="A61" s="210" t="s">
        <v>616</v>
      </c>
      <c r="B61" s="210" t="s">
        <v>602</v>
      </c>
      <c r="C61" s="214">
        <v>1.1000000000000001</v>
      </c>
      <c r="D61" s="214">
        <v>0.2</v>
      </c>
      <c r="E61" s="211"/>
      <c r="F61" s="211"/>
      <c r="G61" s="211" t="s">
        <v>38</v>
      </c>
      <c r="H61" s="211"/>
      <c r="I61" s="212"/>
      <c r="J61" s="212"/>
      <c r="K61" s="211"/>
    </row>
    <row r="62" spans="1:11" s="213" customFormat="1" hidden="1">
      <c r="A62" s="210" t="s">
        <v>616</v>
      </c>
      <c r="B62" s="210" t="s">
        <v>602</v>
      </c>
      <c r="C62" s="214">
        <v>1.1000000000000001</v>
      </c>
      <c r="D62" s="214" t="s">
        <v>603</v>
      </c>
      <c r="E62" s="211"/>
      <c r="F62" s="211"/>
      <c r="G62" s="211"/>
      <c r="H62" s="211" t="s">
        <v>38</v>
      </c>
      <c r="I62" s="212"/>
      <c r="J62" s="212"/>
      <c r="K62" s="211"/>
    </row>
    <row r="63" spans="1:11" hidden="1">
      <c r="A63" t="s">
        <v>412</v>
      </c>
      <c r="B63" t="s">
        <v>419</v>
      </c>
      <c r="C63" s="195">
        <v>0.65</v>
      </c>
      <c r="D63" s="195">
        <v>0.1</v>
      </c>
      <c r="H63" s="192" t="s">
        <v>38</v>
      </c>
    </row>
    <row r="64" spans="1:11" hidden="1">
      <c r="A64" t="s">
        <v>412</v>
      </c>
      <c r="B64" t="s">
        <v>431</v>
      </c>
      <c r="C64" s="197">
        <v>30</v>
      </c>
      <c r="D64" s="192">
        <v>10</v>
      </c>
      <c r="H64" s="192" t="s">
        <v>38</v>
      </c>
    </row>
    <row r="65" spans="1:10" hidden="1">
      <c r="A65" t="s">
        <v>412</v>
      </c>
      <c r="B65" t="s">
        <v>432</v>
      </c>
      <c r="C65" s="197">
        <v>40</v>
      </c>
      <c r="D65" s="192">
        <v>10</v>
      </c>
      <c r="I65" s="192" t="s">
        <v>38</v>
      </c>
    </row>
    <row r="66" spans="1:10" hidden="1">
      <c r="A66" t="s">
        <v>412</v>
      </c>
      <c r="B66" t="s">
        <v>421</v>
      </c>
      <c r="C66" s="198">
        <v>0.6</v>
      </c>
      <c r="D66" s="195">
        <v>0.05</v>
      </c>
      <c r="H66" s="192" t="s">
        <v>38</v>
      </c>
    </row>
    <row r="67" spans="1:10" hidden="1">
      <c r="A67" t="s">
        <v>412</v>
      </c>
      <c r="B67" t="s">
        <v>422</v>
      </c>
      <c r="C67" s="198">
        <v>0.55000000000000004</v>
      </c>
      <c r="D67" s="195">
        <v>0.05</v>
      </c>
      <c r="H67" s="192" t="s">
        <v>38</v>
      </c>
    </row>
    <row r="68" spans="1:10" hidden="1">
      <c r="A68" t="s">
        <v>412</v>
      </c>
      <c r="B68" t="s">
        <v>425</v>
      </c>
      <c r="C68" s="195">
        <v>0.65</v>
      </c>
      <c r="D68" s="195">
        <v>0.05</v>
      </c>
      <c r="H68" s="192" t="s">
        <v>38</v>
      </c>
    </row>
    <row r="69" spans="1:10" hidden="1">
      <c r="A69" t="s">
        <v>412</v>
      </c>
      <c r="B69" t="s">
        <v>426</v>
      </c>
      <c r="C69" s="195">
        <v>0.55000000000000004</v>
      </c>
      <c r="D69" s="195">
        <v>0.05</v>
      </c>
      <c r="H69" s="192" t="s">
        <v>38</v>
      </c>
    </row>
    <row r="70" spans="1:10" hidden="1">
      <c r="A70" t="s">
        <v>412</v>
      </c>
      <c r="B70" t="s">
        <v>427</v>
      </c>
      <c r="C70" s="195">
        <v>0.65</v>
      </c>
      <c r="D70" s="195"/>
      <c r="I70" s="192" t="s">
        <v>38</v>
      </c>
    </row>
    <row r="71" spans="1:10" hidden="1">
      <c r="A71" t="s">
        <v>412</v>
      </c>
      <c r="B71" t="s">
        <v>428</v>
      </c>
      <c r="C71" s="195">
        <v>0.6</v>
      </c>
      <c r="D71" s="195"/>
      <c r="I71" s="192" t="s">
        <v>38</v>
      </c>
    </row>
    <row r="72" spans="1:10" hidden="1">
      <c r="A72" t="s">
        <v>412</v>
      </c>
      <c r="B72" t="s">
        <v>429</v>
      </c>
      <c r="C72" s="195">
        <v>0.7</v>
      </c>
      <c r="D72" s="195"/>
      <c r="I72" s="192" t="s">
        <v>38</v>
      </c>
    </row>
    <row r="73" spans="1:10" hidden="1">
      <c r="A73" t="s">
        <v>412</v>
      </c>
      <c r="B73" t="s">
        <v>430</v>
      </c>
      <c r="C73" s="195">
        <v>0.6</v>
      </c>
      <c r="D73" s="195"/>
      <c r="I73" s="192" t="s">
        <v>38</v>
      </c>
    </row>
    <row r="74" spans="1:10" hidden="1">
      <c r="A74" t="s">
        <v>412</v>
      </c>
      <c r="B74" t="s">
        <v>434</v>
      </c>
      <c r="C74" s="192">
        <v>2.5</v>
      </c>
      <c r="D74" s="192">
        <v>0.5</v>
      </c>
      <c r="H74" s="192" t="s">
        <v>38</v>
      </c>
    </row>
    <row r="75" spans="1:10" hidden="1">
      <c r="A75" t="s">
        <v>412</v>
      </c>
      <c r="B75" t="s">
        <v>435</v>
      </c>
      <c r="C75" s="192">
        <v>1.5</v>
      </c>
      <c r="H75" s="192" t="s">
        <v>38</v>
      </c>
    </row>
    <row r="76" spans="1:10" hidden="1">
      <c r="A76" t="s">
        <v>412</v>
      </c>
      <c r="B76" t="s">
        <v>420</v>
      </c>
      <c r="C76" s="192">
        <v>3</v>
      </c>
      <c r="I76" s="192" t="s">
        <v>38</v>
      </c>
    </row>
    <row r="77" spans="1:10" hidden="1">
      <c r="A77" t="s">
        <v>412</v>
      </c>
      <c r="B77" t="s">
        <v>480</v>
      </c>
      <c r="C77" s="192">
        <v>20</v>
      </c>
      <c r="J77" s="192" t="s">
        <v>38</v>
      </c>
    </row>
    <row r="78" spans="1:10" hidden="1">
      <c r="A78" t="s">
        <v>412</v>
      </c>
      <c r="B78" t="s">
        <v>433</v>
      </c>
      <c r="C78" s="192">
        <v>15</v>
      </c>
      <c r="J78" s="192" t="s">
        <v>38</v>
      </c>
    </row>
    <row r="79" spans="1:10" hidden="1">
      <c r="A79" t="s">
        <v>412</v>
      </c>
      <c r="B79" t="s">
        <v>437</v>
      </c>
      <c r="C79" s="195">
        <v>0.1</v>
      </c>
      <c r="J79" s="192" t="s">
        <v>38</v>
      </c>
    </row>
    <row r="80" spans="1:10" hidden="1">
      <c r="A80" t="s">
        <v>412</v>
      </c>
      <c r="B80" t="s">
        <v>436</v>
      </c>
      <c r="C80" s="195">
        <v>7.0000000000000007E-2</v>
      </c>
      <c r="J80" s="192" t="s">
        <v>38</v>
      </c>
    </row>
    <row r="81" spans="1:10" hidden="1">
      <c r="A81" t="s">
        <v>412</v>
      </c>
      <c r="B81" t="s">
        <v>438</v>
      </c>
      <c r="C81" s="195">
        <v>0.1</v>
      </c>
      <c r="H81" s="192" t="s">
        <v>38</v>
      </c>
    </row>
    <row r="82" spans="1:10" hidden="1">
      <c r="A82" t="s">
        <v>412</v>
      </c>
      <c r="B82" t="s">
        <v>439</v>
      </c>
      <c r="C82" s="192">
        <v>6</v>
      </c>
      <c r="J82" s="192" t="s">
        <v>38</v>
      </c>
    </row>
    <row r="83" spans="1:10" hidden="1">
      <c r="A83" t="s">
        <v>457</v>
      </c>
      <c r="B83" t="s">
        <v>440</v>
      </c>
      <c r="C83" s="195">
        <v>1.3</v>
      </c>
      <c r="D83" s="195">
        <v>0.2</v>
      </c>
      <c r="H83" s="192" t="s">
        <v>38</v>
      </c>
    </row>
    <row r="84" spans="1:10" hidden="1">
      <c r="A84" t="s">
        <v>457</v>
      </c>
      <c r="B84" t="s">
        <v>431</v>
      </c>
      <c r="C84" s="197">
        <v>30</v>
      </c>
      <c r="D84" s="192">
        <v>10</v>
      </c>
      <c r="H84" s="192" t="s">
        <v>38</v>
      </c>
    </row>
    <row r="85" spans="1:10" hidden="1">
      <c r="A85" t="s">
        <v>457</v>
      </c>
      <c r="B85" t="s">
        <v>432</v>
      </c>
      <c r="C85" s="197">
        <v>40</v>
      </c>
      <c r="D85" s="192">
        <v>10</v>
      </c>
      <c r="I85" s="192" t="s">
        <v>38</v>
      </c>
    </row>
    <row r="86" spans="1:10" hidden="1">
      <c r="A86" t="s">
        <v>457</v>
      </c>
      <c r="B86" t="s">
        <v>441</v>
      </c>
      <c r="C86" s="198">
        <v>0.6</v>
      </c>
      <c r="D86" s="195">
        <v>0.05</v>
      </c>
      <c r="H86" s="192" t="s">
        <v>38</v>
      </c>
    </row>
    <row r="87" spans="1:10" hidden="1">
      <c r="A87" t="s">
        <v>457</v>
      </c>
      <c r="B87" t="s">
        <v>458</v>
      </c>
      <c r="C87" s="198">
        <v>0.5</v>
      </c>
      <c r="D87" s="195">
        <v>0.05</v>
      </c>
      <c r="H87" s="192" t="s">
        <v>38</v>
      </c>
    </row>
    <row r="88" spans="1:10" hidden="1">
      <c r="A88" t="s">
        <v>457</v>
      </c>
      <c r="B88" t="s">
        <v>446</v>
      </c>
      <c r="C88" s="195">
        <v>0.65</v>
      </c>
      <c r="D88" s="195">
        <v>0.05</v>
      </c>
      <c r="H88" s="192" t="s">
        <v>38</v>
      </c>
    </row>
    <row r="89" spans="1:10" hidden="1">
      <c r="A89" t="s">
        <v>457</v>
      </c>
      <c r="B89" t="s">
        <v>447</v>
      </c>
      <c r="C89" s="195">
        <v>0.55000000000000004</v>
      </c>
      <c r="D89" s="195">
        <v>0.05</v>
      </c>
      <c r="H89" s="192" t="s">
        <v>38</v>
      </c>
    </row>
    <row r="90" spans="1:10" hidden="1">
      <c r="A90" t="s">
        <v>457</v>
      </c>
      <c r="B90" t="s">
        <v>443</v>
      </c>
      <c r="C90" s="195">
        <v>0.65</v>
      </c>
      <c r="D90" s="195"/>
      <c r="I90" s="192" t="s">
        <v>38</v>
      </c>
    </row>
    <row r="91" spans="1:10" hidden="1">
      <c r="A91" t="s">
        <v>457</v>
      </c>
      <c r="B91" t="s">
        <v>459</v>
      </c>
      <c r="C91" s="195">
        <v>0.55000000000000004</v>
      </c>
      <c r="D91" s="195"/>
      <c r="I91" s="192" t="s">
        <v>38</v>
      </c>
    </row>
    <row r="92" spans="1:10" hidden="1">
      <c r="A92" t="s">
        <v>457</v>
      </c>
      <c r="B92" t="s">
        <v>444</v>
      </c>
      <c r="C92" s="195">
        <v>0.7</v>
      </c>
      <c r="D92" s="195"/>
      <c r="I92" s="192" t="s">
        <v>38</v>
      </c>
    </row>
    <row r="93" spans="1:10" hidden="1">
      <c r="A93" t="s">
        <v>457</v>
      </c>
      <c r="B93" t="s">
        <v>445</v>
      </c>
      <c r="C93" s="195">
        <v>0.6</v>
      </c>
      <c r="D93" s="195"/>
      <c r="I93" s="192" t="s">
        <v>38</v>
      </c>
    </row>
    <row r="94" spans="1:10" hidden="1">
      <c r="A94" t="s">
        <v>457</v>
      </c>
      <c r="B94" t="s">
        <v>442</v>
      </c>
      <c r="C94" s="198">
        <v>0.6</v>
      </c>
      <c r="D94" s="195">
        <v>0.05</v>
      </c>
      <c r="G94" s="192" t="s">
        <v>38</v>
      </c>
    </row>
    <row r="95" spans="1:10" hidden="1">
      <c r="A95" t="s">
        <v>457</v>
      </c>
      <c r="B95" t="s">
        <v>460</v>
      </c>
      <c r="C95" s="198">
        <v>0.5</v>
      </c>
      <c r="D95" s="195">
        <v>0.05</v>
      </c>
      <c r="G95" s="192" t="s">
        <v>38</v>
      </c>
    </row>
    <row r="96" spans="1:10" hidden="1">
      <c r="A96" t="s">
        <v>457</v>
      </c>
      <c r="B96" t="s">
        <v>448</v>
      </c>
      <c r="C96" s="195">
        <v>0.65</v>
      </c>
      <c r="D96" s="195">
        <v>0.05</v>
      </c>
      <c r="G96" s="192" t="s">
        <v>38</v>
      </c>
    </row>
    <row r="97" spans="1:10" hidden="1">
      <c r="A97" t="s">
        <v>457</v>
      </c>
      <c r="B97" t="s">
        <v>449</v>
      </c>
      <c r="C97" s="195">
        <v>0.55000000000000004</v>
      </c>
      <c r="D97" s="195">
        <v>0.05</v>
      </c>
      <c r="G97" s="192" t="s">
        <v>38</v>
      </c>
    </row>
    <row r="98" spans="1:10" hidden="1">
      <c r="A98" t="s">
        <v>457</v>
      </c>
      <c r="B98" t="s">
        <v>452</v>
      </c>
      <c r="C98" s="198">
        <v>0.65</v>
      </c>
      <c r="D98" s="195">
        <v>0.05</v>
      </c>
      <c r="H98" s="192" t="s">
        <v>38</v>
      </c>
    </row>
    <row r="99" spans="1:10" hidden="1">
      <c r="A99" t="s">
        <v>457</v>
      </c>
      <c r="B99" t="s">
        <v>461</v>
      </c>
      <c r="C99" s="198">
        <v>0.55000000000000004</v>
      </c>
      <c r="D99" s="195">
        <v>0.05</v>
      </c>
      <c r="H99" s="192" t="s">
        <v>38</v>
      </c>
    </row>
    <row r="100" spans="1:10" hidden="1">
      <c r="A100" t="s">
        <v>457</v>
      </c>
      <c r="B100" t="s">
        <v>450</v>
      </c>
      <c r="C100" s="195">
        <v>0.7</v>
      </c>
      <c r="D100" s="195">
        <v>0.05</v>
      </c>
      <c r="H100" s="192" t="s">
        <v>38</v>
      </c>
    </row>
    <row r="101" spans="1:10" hidden="1">
      <c r="A101" t="s">
        <v>457</v>
      </c>
      <c r="B101" t="s">
        <v>451</v>
      </c>
      <c r="C101" s="195">
        <v>0.6</v>
      </c>
      <c r="D101" s="195">
        <v>0.05</v>
      </c>
      <c r="H101" s="192" t="s">
        <v>38</v>
      </c>
    </row>
    <row r="102" spans="1:10" hidden="1">
      <c r="A102" t="s">
        <v>457</v>
      </c>
      <c r="B102" t="s">
        <v>454</v>
      </c>
      <c r="C102" s="198">
        <v>0.7</v>
      </c>
      <c r="D102" s="195">
        <v>0.05</v>
      </c>
      <c r="I102" s="192" t="s">
        <v>38</v>
      </c>
    </row>
    <row r="103" spans="1:10" hidden="1">
      <c r="A103" t="s">
        <v>457</v>
      </c>
      <c r="B103" t="s">
        <v>453</v>
      </c>
      <c r="C103" s="198">
        <v>0.6</v>
      </c>
      <c r="D103" s="195">
        <v>0.05</v>
      </c>
      <c r="I103" s="192" t="s">
        <v>38</v>
      </c>
    </row>
    <row r="104" spans="1:10" hidden="1">
      <c r="A104" t="s">
        <v>457</v>
      </c>
      <c r="B104" t="s">
        <v>455</v>
      </c>
      <c r="C104" s="195">
        <v>0.75</v>
      </c>
      <c r="D104" s="195">
        <v>0.05</v>
      </c>
      <c r="I104" s="192" t="s">
        <v>38</v>
      </c>
    </row>
    <row r="105" spans="1:10" hidden="1">
      <c r="A105" t="s">
        <v>457</v>
      </c>
      <c r="B105" t="s">
        <v>456</v>
      </c>
      <c r="C105" s="195">
        <v>0.65</v>
      </c>
      <c r="D105" s="195">
        <v>0.05</v>
      </c>
      <c r="I105" s="192" t="s">
        <v>38</v>
      </c>
    </row>
    <row r="106" spans="1:10" hidden="1">
      <c r="A106" t="s">
        <v>457</v>
      </c>
      <c r="B106" t="s">
        <v>462</v>
      </c>
      <c r="C106" s="192">
        <v>4</v>
      </c>
      <c r="H106" s="192" t="s">
        <v>38</v>
      </c>
    </row>
    <row r="107" spans="1:10" hidden="1">
      <c r="A107" t="s">
        <v>481</v>
      </c>
      <c r="B107" t="s">
        <v>482</v>
      </c>
      <c r="C107" s="195">
        <v>1.3</v>
      </c>
      <c r="J107" s="192" t="s">
        <v>38</v>
      </c>
    </row>
    <row r="108" spans="1:10" hidden="1">
      <c r="A108" t="s">
        <v>481</v>
      </c>
      <c r="B108" t="s">
        <v>484</v>
      </c>
      <c r="C108" s="195">
        <v>1.1000000000000001</v>
      </c>
      <c r="J108" s="192" t="s">
        <v>38</v>
      </c>
    </row>
    <row r="109" spans="1:10" hidden="1">
      <c r="A109" t="s">
        <v>481</v>
      </c>
      <c r="B109" t="s">
        <v>483</v>
      </c>
      <c r="C109" s="195">
        <v>1</v>
      </c>
      <c r="J109" s="192" t="s">
        <v>38</v>
      </c>
    </row>
    <row r="110" spans="1:10" hidden="1">
      <c r="A110" t="s">
        <v>481</v>
      </c>
      <c r="B110" t="s">
        <v>485</v>
      </c>
      <c r="C110" s="195">
        <v>1</v>
      </c>
      <c r="J110" s="192" t="s">
        <v>38</v>
      </c>
    </row>
    <row r="111" spans="1:10" hidden="1">
      <c r="A111" t="s">
        <v>481</v>
      </c>
      <c r="B111" t="s">
        <v>486</v>
      </c>
      <c r="C111" s="195">
        <v>1.2</v>
      </c>
      <c r="J111" s="192" t="s">
        <v>38</v>
      </c>
    </row>
    <row r="112" spans="1:10" hidden="1">
      <c r="A112" t="s">
        <v>481</v>
      </c>
      <c r="B112" t="s">
        <v>487</v>
      </c>
      <c r="C112" s="195">
        <v>1.3</v>
      </c>
      <c r="J112" s="192" t="s">
        <v>38</v>
      </c>
    </row>
    <row r="113" spans="1:10" hidden="1">
      <c r="A113" t="s">
        <v>481</v>
      </c>
      <c r="B113" t="s">
        <v>488</v>
      </c>
      <c r="C113" s="195">
        <v>1.1499999999999999</v>
      </c>
      <c r="J113" s="192" t="s">
        <v>38</v>
      </c>
    </row>
    <row r="114" spans="1:10" hidden="1">
      <c r="A114" t="s">
        <v>481</v>
      </c>
      <c r="B114" t="s">
        <v>489</v>
      </c>
      <c r="C114" s="195">
        <v>1.25</v>
      </c>
      <c r="J114" s="192" t="s">
        <v>38</v>
      </c>
    </row>
    <row r="115" spans="1:10" hidden="1">
      <c r="A115" t="s">
        <v>481</v>
      </c>
      <c r="B115" t="s">
        <v>433</v>
      </c>
      <c r="C115" s="192">
        <v>20</v>
      </c>
      <c r="J115" s="192" t="s">
        <v>38</v>
      </c>
    </row>
    <row r="116" spans="1:10" hidden="1">
      <c r="A116" t="s">
        <v>481</v>
      </c>
      <c r="B116" t="s">
        <v>480</v>
      </c>
      <c r="C116" s="192">
        <v>15</v>
      </c>
      <c r="J116" s="192" t="s">
        <v>38</v>
      </c>
    </row>
    <row r="117" spans="1:10" hidden="1">
      <c r="A117" t="s">
        <v>481</v>
      </c>
      <c r="B117" t="s">
        <v>490</v>
      </c>
      <c r="C117" s="192">
        <v>12</v>
      </c>
      <c r="J117" s="192" t="s">
        <v>38</v>
      </c>
    </row>
    <row r="118" spans="1:10" hidden="1">
      <c r="A118" t="s">
        <v>481</v>
      </c>
      <c r="B118" t="s">
        <v>431</v>
      </c>
      <c r="C118" s="197">
        <v>30</v>
      </c>
      <c r="D118" s="192">
        <v>10</v>
      </c>
      <c r="H118" s="192" t="s">
        <v>38</v>
      </c>
    </row>
    <row r="119" spans="1:10" hidden="1">
      <c r="A119" t="s">
        <v>481</v>
      </c>
      <c r="B119" t="s">
        <v>432</v>
      </c>
      <c r="C119" s="197">
        <v>40</v>
      </c>
      <c r="D119" s="192">
        <v>10</v>
      </c>
      <c r="I119" s="192" t="s">
        <v>38</v>
      </c>
    </row>
    <row r="120" spans="1:10" hidden="1">
      <c r="A120" t="s">
        <v>481</v>
      </c>
      <c r="B120" t="s">
        <v>491</v>
      </c>
      <c r="C120" s="198">
        <v>0.9</v>
      </c>
      <c r="D120" s="195">
        <v>0.05</v>
      </c>
      <c r="H120" s="192" t="s">
        <v>38</v>
      </c>
    </row>
    <row r="121" spans="1:10" hidden="1">
      <c r="A121" t="s">
        <v>481</v>
      </c>
      <c r="B121" t="s">
        <v>492</v>
      </c>
      <c r="C121" s="198">
        <v>0.8</v>
      </c>
      <c r="D121" s="195">
        <v>0.05</v>
      </c>
      <c r="H121" s="192" t="s">
        <v>38</v>
      </c>
    </row>
    <row r="122" spans="1:10" hidden="1">
      <c r="A122" t="s">
        <v>481</v>
      </c>
      <c r="B122" t="s">
        <v>493</v>
      </c>
      <c r="C122" s="195">
        <v>0.75</v>
      </c>
      <c r="D122" s="195">
        <v>0.05</v>
      </c>
      <c r="H122" s="192" t="s">
        <v>38</v>
      </c>
    </row>
    <row r="123" spans="1:10" hidden="1">
      <c r="A123" t="s">
        <v>481</v>
      </c>
      <c r="B123" t="s">
        <v>494</v>
      </c>
      <c r="C123" s="195">
        <v>0.8</v>
      </c>
      <c r="D123" s="195">
        <v>0.05</v>
      </c>
      <c r="H123" s="192" t="s">
        <v>38</v>
      </c>
    </row>
    <row r="124" spans="1:10" hidden="1">
      <c r="A124" t="s">
        <v>481</v>
      </c>
      <c r="B124" t="s">
        <v>495</v>
      </c>
      <c r="C124" s="195">
        <v>0.75</v>
      </c>
      <c r="D124" s="195">
        <v>0.05</v>
      </c>
      <c r="H124" s="192" t="s">
        <v>38</v>
      </c>
    </row>
    <row r="125" spans="1:10" hidden="1">
      <c r="A125" t="s">
        <v>481</v>
      </c>
      <c r="B125" t="s">
        <v>496</v>
      </c>
      <c r="C125" s="195">
        <v>0.75</v>
      </c>
      <c r="D125" s="195">
        <v>0.05</v>
      </c>
      <c r="H125" s="192" t="s">
        <v>38</v>
      </c>
    </row>
    <row r="126" spans="1:10" hidden="1">
      <c r="A126" t="s">
        <v>481</v>
      </c>
      <c r="B126" t="s">
        <v>497</v>
      </c>
      <c r="C126" s="195">
        <v>0.7</v>
      </c>
      <c r="D126" s="195">
        <v>0.05</v>
      </c>
      <c r="H126" s="192" t="s">
        <v>38</v>
      </c>
    </row>
    <row r="127" spans="1:10" hidden="1">
      <c r="A127" t="s">
        <v>481</v>
      </c>
      <c r="B127" t="s">
        <v>498</v>
      </c>
      <c r="C127" s="198">
        <v>0.95</v>
      </c>
      <c r="D127" s="195"/>
      <c r="I127" s="192" t="s">
        <v>38</v>
      </c>
    </row>
    <row r="128" spans="1:10" hidden="1">
      <c r="A128" t="s">
        <v>481</v>
      </c>
      <c r="B128" t="s">
        <v>499</v>
      </c>
      <c r="C128" s="198">
        <v>0.85</v>
      </c>
      <c r="D128" s="195"/>
      <c r="I128" s="192" t="s">
        <v>38</v>
      </c>
    </row>
    <row r="129" spans="1:10" hidden="1">
      <c r="A129" t="s">
        <v>481</v>
      </c>
      <c r="B129" t="s">
        <v>500</v>
      </c>
      <c r="C129" s="195">
        <v>0.8</v>
      </c>
      <c r="D129" s="195"/>
      <c r="I129" s="192" t="s">
        <v>38</v>
      </c>
    </row>
    <row r="130" spans="1:10" hidden="1">
      <c r="A130" t="s">
        <v>481</v>
      </c>
      <c r="B130" t="s">
        <v>501</v>
      </c>
      <c r="C130" s="195">
        <v>0.85</v>
      </c>
      <c r="D130" s="195"/>
      <c r="I130" s="192" t="s">
        <v>38</v>
      </c>
    </row>
    <row r="131" spans="1:10" hidden="1">
      <c r="A131" t="s">
        <v>481</v>
      </c>
      <c r="B131" t="s">
        <v>502</v>
      </c>
      <c r="C131" s="195">
        <v>0.8</v>
      </c>
      <c r="D131" s="195"/>
    </row>
    <row r="132" spans="1:10" hidden="1">
      <c r="A132" t="s">
        <v>481</v>
      </c>
      <c r="B132" t="s">
        <v>503</v>
      </c>
      <c r="C132" s="195">
        <v>0.8</v>
      </c>
      <c r="D132" s="195"/>
    </row>
    <row r="133" spans="1:10" hidden="1">
      <c r="A133" t="s">
        <v>481</v>
      </c>
      <c r="B133" t="s">
        <v>504</v>
      </c>
      <c r="C133" s="195">
        <v>0.75</v>
      </c>
      <c r="D133" s="195"/>
    </row>
    <row r="134" spans="1:10" hidden="1">
      <c r="A134" t="s">
        <v>463</v>
      </c>
      <c r="B134" t="s">
        <v>639</v>
      </c>
      <c r="C134" s="192">
        <v>3</v>
      </c>
    </row>
    <row r="135" spans="1:10" hidden="1">
      <c r="A135" t="s">
        <v>463</v>
      </c>
      <c r="B135" t="s">
        <v>639</v>
      </c>
      <c r="C135" s="192">
        <v>1.5</v>
      </c>
    </row>
    <row r="136" spans="1:10" hidden="1">
      <c r="A136" t="s">
        <v>463</v>
      </c>
      <c r="B136" t="s">
        <v>639</v>
      </c>
      <c r="C136" s="192">
        <v>3</v>
      </c>
      <c r="D136" s="192" t="s">
        <v>640</v>
      </c>
      <c r="J136" s="192" t="s">
        <v>38</v>
      </c>
    </row>
    <row r="137" spans="1:10" hidden="1">
      <c r="A137" t="s">
        <v>463</v>
      </c>
      <c r="B137" t="s">
        <v>464</v>
      </c>
      <c r="C137" s="192">
        <v>2</v>
      </c>
      <c r="H137" s="192" t="s">
        <v>38</v>
      </c>
    </row>
    <row r="138" spans="1:10" hidden="1">
      <c r="A138" t="s">
        <v>463</v>
      </c>
      <c r="B138" t="s">
        <v>465</v>
      </c>
      <c r="C138" s="192">
        <v>1</v>
      </c>
      <c r="H138" s="192" t="s">
        <v>38</v>
      </c>
    </row>
    <row r="139" spans="1:10" hidden="1">
      <c r="A139" t="s">
        <v>463</v>
      </c>
      <c r="B139" t="s">
        <v>641</v>
      </c>
      <c r="C139" s="195">
        <v>0.7</v>
      </c>
    </row>
    <row r="140" spans="1:10" hidden="1">
      <c r="A140" t="s">
        <v>463</v>
      </c>
      <c r="B140" t="s">
        <v>470</v>
      </c>
      <c r="C140" s="195">
        <v>0.7</v>
      </c>
      <c r="D140" s="195">
        <v>0.05</v>
      </c>
      <c r="H140" s="192" t="s">
        <v>38</v>
      </c>
    </row>
    <row r="141" spans="1:10" hidden="1">
      <c r="A141" t="s">
        <v>463</v>
      </c>
      <c r="B141" t="s">
        <v>642</v>
      </c>
      <c r="C141" s="195">
        <v>0.7</v>
      </c>
      <c r="D141" s="195">
        <v>0.1</v>
      </c>
      <c r="I141" s="192" t="s">
        <v>38</v>
      </c>
    </row>
    <row r="142" spans="1:10" hidden="1">
      <c r="A142" t="s">
        <v>463</v>
      </c>
      <c r="B142" t="s">
        <v>643</v>
      </c>
      <c r="C142" s="195">
        <v>0.6</v>
      </c>
    </row>
    <row r="143" spans="1:10" hidden="1">
      <c r="A143" t="s">
        <v>463</v>
      </c>
      <c r="B143" t="s">
        <v>471</v>
      </c>
      <c r="C143" s="195">
        <v>0.6</v>
      </c>
      <c r="D143" s="195">
        <v>0.05</v>
      </c>
      <c r="H143" s="192" t="s">
        <v>38</v>
      </c>
    </row>
    <row r="144" spans="1:10" hidden="1">
      <c r="A144" t="s">
        <v>463</v>
      </c>
      <c r="B144" t="s">
        <v>644</v>
      </c>
      <c r="C144" s="195">
        <v>0.6</v>
      </c>
      <c r="D144" s="195">
        <v>0.1</v>
      </c>
      <c r="I144" s="192" t="s">
        <v>38</v>
      </c>
    </row>
    <row r="145" spans="1:9" hidden="1">
      <c r="A145" t="s">
        <v>463</v>
      </c>
      <c r="B145" t="s">
        <v>646</v>
      </c>
      <c r="C145" s="195">
        <v>0.55000000000000004</v>
      </c>
    </row>
    <row r="146" spans="1:9" hidden="1">
      <c r="A146" t="s">
        <v>463</v>
      </c>
      <c r="B146" t="s">
        <v>472</v>
      </c>
      <c r="C146" s="195">
        <v>0.5</v>
      </c>
      <c r="D146" s="195">
        <v>0.05</v>
      </c>
      <c r="H146" s="192" t="s">
        <v>38</v>
      </c>
    </row>
    <row r="147" spans="1:9" hidden="1">
      <c r="A147" t="s">
        <v>463</v>
      </c>
      <c r="B147" t="s">
        <v>645</v>
      </c>
      <c r="C147" s="195">
        <v>0.5</v>
      </c>
      <c r="D147" s="195">
        <v>0.1</v>
      </c>
      <c r="I147" s="192" t="s">
        <v>38</v>
      </c>
    </row>
    <row r="148" spans="1:9" hidden="1">
      <c r="A148" t="s">
        <v>463</v>
      </c>
      <c r="B148" t="s">
        <v>647</v>
      </c>
      <c r="C148" s="195">
        <v>0.65</v>
      </c>
    </row>
    <row r="149" spans="1:9" hidden="1">
      <c r="A149" t="s">
        <v>463</v>
      </c>
      <c r="B149" t="s">
        <v>648</v>
      </c>
      <c r="C149" s="195">
        <v>0.65</v>
      </c>
      <c r="D149" s="195">
        <v>0.05</v>
      </c>
      <c r="H149" s="192" t="s">
        <v>38</v>
      </c>
    </row>
    <row r="150" spans="1:9" hidden="1">
      <c r="A150" t="s">
        <v>463</v>
      </c>
      <c r="B150" t="s">
        <v>649</v>
      </c>
      <c r="C150" s="195">
        <v>0.65</v>
      </c>
      <c r="D150" s="195">
        <v>0.1</v>
      </c>
      <c r="I150" s="192" t="s">
        <v>38</v>
      </c>
    </row>
    <row r="151" spans="1:9" hidden="1">
      <c r="A151" t="s">
        <v>463</v>
      </c>
      <c r="B151" t="s">
        <v>468</v>
      </c>
      <c r="C151" s="195">
        <v>0.7</v>
      </c>
      <c r="I151" s="192" t="s">
        <v>38</v>
      </c>
    </row>
    <row r="152" spans="1:9" hidden="1">
      <c r="A152" t="s">
        <v>463</v>
      </c>
      <c r="B152" t="s">
        <v>431</v>
      </c>
      <c r="C152" s="197">
        <v>30</v>
      </c>
      <c r="D152" s="192">
        <v>10</v>
      </c>
      <c r="H152" s="192" t="s">
        <v>38</v>
      </c>
    </row>
    <row r="153" spans="1:9" hidden="1">
      <c r="A153" t="s">
        <v>463</v>
      </c>
      <c r="B153" t="s">
        <v>432</v>
      </c>
      <c r="C153" s="197">
        <v>40</v>
      </c>
      <c r="D153" s="192">
        <v>10</v>
      </c>
      <c r="I153" s="192" t="s">
        <v>38</v>
      </c>
    </row>
    <row r="154" spans="1:9" hidden="1">
      <c r="A154" t="s">
        <v>463</v>
      </c>
      <c r="B154" t="s">
        <v>469</v>
      </c>
      <c r="C154" s="192">
        <v>36</v>
      </c>
      <c r="I154" s="192" t="s">
        <v>38</v>
      </c>
    </row>
    <row r="155" spans="1:9" hidden="1">
      <c r="A155" t="s">
        <v>463</v>
      </c>
      <c r="B155" t="s">
        <v>474</v>
      </c>
      <c r="C155" s="192">
        <v>3</v>
      </c>
      <c r="D155" s="192">
        <v>2</v>
      </c>
      <c r="H155" s="192" t="s">
        <v>38</v>
      </c>
    </row>
    <row r="156" spans="1:9" hidden="1">
      <c r="A156" t="s">
        <v>463</v>
      </c>
      <c r="B156" t="s">
        <v>475</v>
      </c>
      <c r="C156" s="192">
        <v>1</v>
      </c>
      <c r="H156" s="192" t="s">
        <v>38</v>
      </c>
    </row>
    <row r="157" spans="1:9" hidden="1">
      <c r="A157" t="s">
        <v>463</v>
      </c>
      <c r="B157" t="s">
        <v>476</v>
      </c>
      <c r="C157" s="192">
        <v>3</v>
      </c>
      <c r="H157" s="192" t="s">
        <v>38</v>
      </c>
    </row>
    <row r="158" spans="1:9" hidden="1">
      <c r="A158" t="s">
        <v>463</v>
      </c>
      <c r="B158" t="s">
        <v>477</v>
      </c>
      <c r="C158" s="192">
        <v>2</v>
      </c>
      <c r="G158" s="192" t="s">
        <v>38</v>
      </c>
    </row>
    <row r="159" spans="1:9" hidden="1">
      <c r="A159" t="s">
        <v>463</v>
      </c>
      <c r="B159" t="s">
        <v>478</v>
      </c>
      <c r="C159" s="192">
        <v>1</v>
      </c>
      <c r="F159" s="192" t="s">
        <v>38</v>
      </c>
    </row>
    <row r="160" spans="1:9" hidden="1">
      <c r="A160" t="s">
        <v>463</v>
      </c>
      <c r="B160" t="s">
        <v>479</v>
      </c>
      <c r="C160" s="192">
        <v>0</v>
      </c>
    </row>
    <row r="161" spans="1:10" hidden="1">
      <c r="A161" t="s">
        <v>463</v>
      </c>
      <c r="B161" t="s">
        <v>433</v>
      </c>
      <c r="C161" s="192">
        <v>15</v>
      </c>
      <c r="J161" s="192" t="s">
        <v>38</v>
      </c>
    </row>
    <row r="162" spans="1:10" hidden="1">
      <c r="A162" t="s">
        <v>463</v>
      </c>
      <c r="B162" t="s">
        <v>480</v>
      </c>
      <c r="C162" s="192">
        <v>20</v>
      </c>
      <c r="J162" s="192" t="s">
        <v>38</v>
      </c>
    </row>
    <row r="163" spans="1:10" hidden="1">
      <c r="A163" t="s">
        <v>463</v>
      </c>
      <c r="B163" t="s">
        <v>462</v>
      </c>
      <c r="C163" s="192">
        <v>4</v>
      </c>
      <c r="J163" s="192" t="s">
        <v>38</v>
      </c>
    </row>
    <row r="164" spans="1:10">
      <c r="A164" t="s">
        <v>542</v>
      </c>
      <c r="B164" t="s">
        <v>543</v>
      </c>
      <c r="C164" s="192">
        <v>3</v>
      </c>
      <c r="I164" s="192" t="s">
        <v>38</v>
      </c>
    </row>
    <row r="165" spans="1:10">
      <c r="A165" t="s">
        <v>542</v>
      </c>
      <c r="B165" t="s">
        <v>544</v>
      </c>
      <c r="C165" s="195">
        <v>0.5</v>
      </c>
      <c r="I165" s="192" t="s">
        <v>38</v>
      </c>
    </row>
    <row r="166" spans="1:10">
      <c r="A166" t="s">
        <v>542</v>
      </c>
      <c r="B166" t="s">
        <v>545</v>
      </c>
      <c r="C166" s="192">
        <v>5</v>
      </c>
      <c r="I166" s="192" t="s">
        <v>38</v>
      </c>
    </row>
    <row r="167" spans="1:10" hidden="1">
      <c r="A167" t="s">
        <v>410</v>
      </c>
      <c r="B167" t="s">
        <v>505</v>
      </c>
      <c r="C167" s="192">
        <v>15</v>
      </c>
      <c r="J167" s="192" t="s">
        <v>38</v>
      </c>
    </row>
    <row r="168" spans="1:10" hidden="1">
      <c r="A168" t="s">
        <v>410</v>
      </c>
      <c r="B168" t="s">
        <v>480</v>
      </c>
      <c r="C168" s="192">
        <v>20</v>
      </c>
      <c r="J168" s="192" t="s">
        <v>38</v>
      </c>
    </row>
    <row r="169" spans="1:10" hidden="1">
      <c r="A169" t="s">
        <v>410</v>
      </c>
      <c r="B169" t="s">
        <v>506</v>
      </c>
      <c r="C169" s="192">
        <v>10</v>
      </c>
      <c r="J169" s="192" t="s">
        <v>38</v>
      </c>
    </row>
    <row r="170" spans="1:10" hidden="1">
      <c r="A170" t="s">
        <v>410</v>
      </c>
      <c r="B170" t="s">
        <v>507</v>
      </c>
      <c r="C170" s="192">
        <v>1.5</v>
      </c>
      <c r="J170" s="192" t="s">
        <v>38</v>
      </c>
    </row>
    <row r="171" spans="1:10" hidden="1">
      <c r="A171" t="s">
        <v>410</v>
      </c>
      <c r="B171" t="s">
        <v>508</v>
      </c>
      <c r="C171" s="192">
        <v>1.5</v>
      </c>
      <c r="J171" s="192" t="s">
        <v>38</v>
      </c>
    </row>
    <row r="172" spans="1:10" hidden="1">
      <c r="A172" t="s">
        <v>410</v>
      </c>
      <c r="B172" t="s">
        <v>509</v>
      </c>
      <c r="C172" s="192">
        <v>1.5</v>
      </c>
      <c r="J172" s="192" t="s">
        <v>38</v>
      </c>
    </row>
    <row r="173" spans="1:10" hidden="1">
      <c r="A173" t="s">
        <v>410</v>
      </c>
      <c r="B173" t="s">
        <v>510</v>
      </c>
      <c r="C173" s="192">
        <v>2</v>
      </c>
      <c r="J173" s="192" t="s">
        <v>38</v>
      </c>
    </row>
    <row r="174" spans="1:10" hidden="1">
      <c r="A174" t="s">
        <v>410</v>
      </c>
      <c r="B174" t="s">
        <v>511</v>
      </c>
      <c r="C174" s="192">
        <v>12</v>
      </c>
      <c r="J174" s="192" t="s">
        <v>38</v>
      </c>
    </row>
    <row r="175" spans="1:10" hidden="1">
      <c r="A175" t="s">
        <v>410</v>
      </c>
      <c r="B175" t="s">
        <v>512</v>
      </c>
      <c r="C175" s="192">
        <v>6</v>
      </c>
      <c r="J175" s="192" t="s">
        <v>38</v>
      </c>
    </row>
    <row r="176" spans="1:10" hidden="1">
      <c r="A176" t="s">
        <v>410</v>
      </c>
      <c r="B176" t="s">
        <v>470</v>
      </c>
      <c r="C176" s="195">
        <v>0.7</v>
      </c>
      <c r="D176" s="195">
        <v>0.05</v>
      </c>
      <c r="H176" s="192" t="s">
        <v>38</v>
      </c>
    </row>
    <row r="177" spans="1:11" hidden="1">
      <c r="A177" t="s">
        <v>410</v>
      </c>
      <c r="B177" t="s">
        <v>473</v>
      </c>
      <c r="C177" s="195">
        <v>0.65</v>
      </c>
      <c r="D177" s="195">
        <v>0.05</v>
      </c>
      <c r="H177" s="192" t="s">
        <v>38</v>
      </c>
    </row>
    <row r="178" spans="1:11" hidden="1">
      <c r="A178" t="s">
        <v>410</v>
      </c>
      <c r="B178" t="s">
        <v>467</v>
      </c>
      <c r="C178" s="195">
        <v>0.75</v>
      </c>
      <c r="I178" s="192" t="s">
        <v>38</v>
      </c>
    </row>
    <row r="179" spans="1:11" hidden="1">
      <c r="A179" t="s">
        <v>410</v>
      </c>
      <c r="B179" t="s">
        <v>468</v>
      </c>
      <c r="C179" s="195">
        <v>0.7</v>
      </c>
      <c r="I179" s="192" t="s">
        <v>38</v>
      </c>
    </row>
    <row r="180" spans="1:11" hidden="1">
      <c r="A180" t="s">
        <v>410</v>
      </c>
      <c r="B180" t="s">
        <v>513</v>
      </c>
      <c r="C180" s="197">
        <v>30</v>
      </c>
      <c r="D180" s="192">
        <v>10</v>
      </c>
      <c r="H180" s="192" t="s">
        <v>38</v>
      </c>
    </row>
    <row r="181" spans="1:11" hidden="1">
      <c r="A181" t="s">
        <v>410</v>
      </c>
      <c r="B181" t="s">
        <v>514</v>
      </c>
      <c r="C181" s="197">
        <v>40</v>
      </c>
      <c r="D181" s="192">
        <v>10</v>
      </c>
      <c r="I181" s="192" t="s">
        <v>38</v>
      </c>
    </row>
    <row r="182" spans="1:11" hidden="1">
      <c r="A182" t="s">
        <v>410</v>
      </c>
      <c r="B182" t="s">
        <v>515</v>
      </c>
      <c r="C182" s="192">
        <v>3</v>
      </c>
      <c r="D182" s="192">
        <v>2</v>
      </c>
      <c r="H182" s="192" t="s">
        <v>38</v>
      </c>
    </row>
    <row r="183" spans="1:11" hidden="1">
      <c r="A183" t="s">
        <v>410</v>
      </c>
      <c r="B183" t="s">
        <v>516</v>
      </c>
      <c r="C183" s="192">
        <v>1</v>
      </c>
      <c r="H183" s="192" t="s">
        <v>38</v>
      </c>
    </row>
    <row r="184" spans="1:11" hidden="1">
      <c r="A184" t="s">
        <v>410</v>
      </c>
      <c r="B184" t="s">
        <v>517</v>
      </c>
      <c r="C184" s="192">
        <v>3</v>
      </c>
      <c r="H184" s="192" t="s">
        <v>38</v>
      </c>
    </row>
    <row r="185" spans="1:11" hidden="1">
      <c r="A185" t="s">
        <v>410</v>
      </c>
      <c r="B185" t="s">
        <v>518</v>
      </c>
      <c r="C185" s="192">
        <v>2</v>
      </c>
      <c r="G185" s="192" t="s">
        <v>38</v>
      </c>
    </row>
    <row r="186" spans="1:11" hidden="1">
      <c r="A186" t="s">
        <v>410</v>
      </c>
      <c r="B186" t="s">
        <v>519</v>
      </c>
      <c r="C186" s="192">
        <v>1</v>
      </c>
      <c r="F186" s="192" t="s">
        <v>38</v>
      </c>
    </row>
    <row r="187" spans="1:11" hidden="1">
      <c r="A187" t="s">
        <v>520</v>
      </c>
      <c r="B187" t="s">
        <v>521</v>
      </c>
      <c r="C187" s="197">
        <v>10</v>
      </c>
      <c r="D187" s="192">
        <v>20</v>
      </c>
      <c r="H187" s="192" t="s">
        <v>38</v>
      </c>
    </row>
    <row r="188" spans="1:11" hidden="1">
      <c r="A188" t="s">
        <v>520</v>
      </c>
      <c r="B188" t="s">
        <v>523</v>
      </c>
      <c r="C188" s="197">
        <v>10</v>
      </c>
      <c r="H188" s="192" t="s">
        <v>38</v>
      </c>
      <c r="K188" s="192" t="s">
        <v>38</v>
      </c>
    </row>
    <row r="189" spans="1:11" hidden="1">
      <c r="A189" t="s">
        <v>524</v>
      </c>
      <c r="B189" t="s">
        <v>525</v>
      </c>
      <c r="C189" s="192">
        <v>0.5</v>
      </c>
      <c r="F189" s="192" t="s">
        <v>38</v>
      </c>
    </row>
    <row r="190" spans="1:11" hidden="1">
      <c r="A190" t="s">
        <v>524</v>
      </c>
      <c r="B190" t="s">
        <v>526</v>
      </c>
      <c r="C190" s="192">
        <v>5</v>
      </c>
      <c r="D190" s="192">
        <v>0.5</v>
      </c>
      <c r="F190" s="192" t="s">
        <v>38</v>
      </c>
    </row>
    <row r="191" spans="1:11" hidden="1">
      <c r="A191" t="s">
        <v>524</v>
      </c>
      <c r="B191" t="s">
        <v>527</v>
      </c>
      <c r="C191" s="195">
        <v>0.45</v>
      </c>
      <c r="D191" s="195">
        <v>0.05</v>
      </c>
      <c r="F191" s="192" t="s">
        <v>38</v>
      </c>
    </row>
    <row r="192" spans="1:11" hidden="1">
      <c r="A192" t="s">
        <v>524</v>
      </c>
      <c r="B192" t="s">
        <v>528</v>
      </c>
      <c r="C192" s="195">
        <v>0.5</v>
      </c>
      <c r="D192" s="195">
        <v>0.05</v>
      </c>
      <c r="F192" s="192" t="s">
        <v>38</v>
      </c>
    </row>
    <row r="193" spans="1:11" hidden="1">
      <c r="A193" t="s">
        <v>524</v>
      </c>
      <c r="B193" t="s">
        <v>529</v>
      </c>
      <c r="C193" s="195">
        <v>0.55000000000000004</v>
      </c>
      <c r="D193" s="195">
        <v>0.05</v>
      </c>
      <c r="F193" s="192" t="s">
        <v>38</v>
      </c>
    </row>
    <row r="194" spans="1:11" hidden="1">
      <c r="A194" t="s">
        <v>524</v>
      </c>
      <c r="B194" t="s">
        <v>530</v>
      </c>
      <c r="C194" s="195">
        <v>0.5</v>
      </c>
      <c r="D194" s="195">
        <v>0.05</v>
      </c>
      <c r="F194" s="192" t="s">
        <v>38</v>
      </c>
    </row>
    <row r="195" spans="1:11" hidden="1">
      <c r="A195" t="s">
        <v>524</v>
      </c>
      <c r="B195" t="s">
        <v>531</v>
      </c>
      <c r="C195" s="195">
        <v>0.55000000000000004</v>
      </c>
      <c r="D195" s="195">
        <v>0.05</v>
      </c>
      <c r="F195" s="192" t="s">
        <v>38</v>
      </c>
    </row>
    <row r="196" spans="1:11" hidden="1">
      <c r="A196" t="s">
        <v>524</v>
      </c>
      <c r="B196" t="s">
        <v>532</v>
      </c>
      <c r="C196" s="195">
        <v>0.6</v>
      </c>
      <c r="D196" s="195">
        <v>0.05</v>
      </c>
      <c r="F196" s="192" t="s">
        <v>38</v>
      </c>
    </row>
    <row r="197" spans="1:11" hidden="1">
      <c r="A197" t="s">
        <v>524</v>
      </c>
      <c r="B197" t="s">
        <v>533</v>
      </c>
      <c r="C197" s="195">
        <v>0.65</v>
      </c>
      <c r="D197" s="195">
        <v>0.05</v>
      </c>
      <c r="F197" s="192" t="s">
        <v>38</v>
      </c>
    </row>
    <row r="198" spans="1:11" hidden="1">
      <c r="A198" t="s">
        <v>524</v>
      </c>
      <c r="B198" t="s">
        <v>534</v>
      </c>
      <c r="C198" s="195">
        <v>1</v>
      </c>
      <c r="D198" s="195">
        <v>0.05</v>
      </c>
      <c r="F198" s="192" t="s">
        <v>38</v>
      </c>
    </row>
    <row r="199" spans="1:11" hidden="1">
      <c r="A199" t="s">
        <v>524</v>
      </c>
      <c r="B199" t="s">
        <v>535</v>
      </c>
      <c r="C199" s="192">
        <v>12</v>
      </c>
      <c r="D199" s="192">
        <v>6</v>
      </c>
      <c r="F199" s="192" t="s">
        <v>38</v>
      </c>
    </row>
    <row r="200" spans="1:11" hidden="1">
      <c r="A200" t="s">
        <v>536</v>
      </c>
      <c r="B200" t="s">
        <v>537</v>
      </c>
      <c r="C200" s="192">
        <v>30</v>
      </c>
      <c r="D200" s="192">
        <v>20</v>
      </c>
      <c r="K200" s="192" t="s">
        <v>38</v>
      </c>
    </row>
    <row r="201" spans="1:11" hidden="1">
      <c r="A201" t="s">
        <v>536</v>
      </c>
      <c r="B201" t="s">
        <v>556</v>
      </c>
      <c r="C201" s="192">
        <v>5</v>
      </c>
      <c r="I201" s="192" t="s">
        <v>38</v>
      </c>
    </row>
    <row r="202" spans="1:11" hidden="1">
      <c r="A202" t="s">
        <v>538</v>
      </c>
      <c r="B202" t="s">
        <v>539</v>
      </c>
      <c r="C202" s="192">
        <v>20</v>
      </c>
      <c r="H202" s="192" t="s">
        <v>38</v>
      </c>
    </row>
    <row r="203" spans="1:11" hidden="1">
      <c r="A203" t="s">
        <v>538</v>
      </c>
      <c r="B203" t="s">
        <v>540</v>
      </c>
      <c r="C203" s="192">
        <v>10</v>
      </c>
      <c r="H203" s="192" t="s">
        <v>38</v>
      </c>
    </row>
    <row r="204" spans="1:11" hidden="1">
      <c r="A204" t="s">
        <v>538</v>
      </c>
      <c r="B204" t="s">
        <v>541</v>
      </c>
      <c r="C204" s="192">
        <v>30</v>
      </c>
      <c r="H204" s="192" t="s">
        <v>38</v>
      </c>
    </row>
    <row r="205" spans="1:11" hidden="1">
      <c r="A205" t="s">
        <v>546</v>
      </c>
      <c r="B205" t="s">
        <v>547</v>
      </c>
      <c r="C205" s="192">
        <v>7.5</v>
      </c>
      <c r="D205" s="192">
        <v>2.5</v>
      </c>
      <c r="I205" s="192" t="s">
        <v>38</v>
      </c>
    </row>
    <row r="206" spans="1:11" hidden="1">
      <c r="A206" t="s">
        <v>548</v>
      </c>
      <c r="B206" t="s">
        <v>549</v>
      </c>
      <c r="C206" s="192">
        <v>15</v>
      </c>
      <c r="H206" s="192" t="s">
        <v>38</v>
      </c>
    </row>
    <row r="207" spans="1:11" hidden="1">
      <c r="A207" t="s">
        <v>550</v>
      </c>
      <c r="B207" t="s">
        <v>551</v>
      </c>
      <c r="C207" s="195">
        <v>0.5</v>
      </c>
      <c r="D207" s="195">
        <v>0.05</v>
      </c>
      <c r="H207" s="192" t="s">
        <v>38</v>
      </c>
    </row>
    <row r="208" spans="1:11" hidden="1">
      <c r="A208" t="s">
        <v>550</v>
      </c>
      <c r="B208" t="s">
        <v>552</v>
      </c>
      <c r="C208" s="195">
        <v>0.55000000000000004</v>
      </c>
      <c r="I208" s="192" t="s">
        <v>38</v>
      </c>
    </row>
    <row r="209" spans="1:10" hidden="1">
      <c r="A209" t="s">
        <v>550</v>
      </c>
      <c r="B209" t="s">
        <v>554</v>
      </c>
      <c r="C209" s="200">
        <v>100</v>
      </c>
      <c r="J209" s="192" t="s">
        <v>38</v>
      </c>
    </row>
    <row r="210" spans="1:10" hidden="1">
      <c r="A210" t="s">
        <v>550</v>
      </c>
      <c r="B210" t="s">
        <v>555</v>
      </c>
      <c r="C210" s="200">
        <v>50</v>
      </c>
      <c r="D210" s="192">
        <v>50</v>
      </c>
      <c r="I210" s="192" t="s">
        <v>38</v>
      </c>
    </row>
    <row r="211" spans="1:10" hidden="1">
      <c r="A211" t="s">
        <v>550</v>
      </c>
      <c r="B211" t="s">
        <v>553</v>
      </c>
      <c r="C211" s="192">
        <v>10</v>
      </c>
      <c r="H211" s="192" t="s">
        <v>38</v>
      </c>
    </row>
  </sheetData>
  <autoFilter ref="A2:J211" xr:uid="{00000000-0009-0000-0000-000007000000}">
    <filterColumn colId="0">
      <filters>
        <filter val="GST"/>
      </filters>
    </filterColumn>
  </autoFilter>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4"/>
  <dimension ref="A1:N139"/>
  <sheetViews>
    <sheetView showGridLines="0" workbookViewId="0">
      <pane xSplit="2" ySplit="2" topLeftCell="F3" activePane="bottomRight" state="frozen"/>
      <selection pane="topRight" activeCell="C1" sqref="C1"/>
      <selection pane="bottomLeft" activeCell="A3" sqref="A3"/>
      <selection pane="bottomRight" activeCell="N7" sqref="N7"/>
    </sheetView>
  </sheetViews>
  <sheetFormatPr defaultRowHeight="15"/>
  <cols>
    <col min="1" max="1" width="9.140625" style="252"/>
    <col min="2" max="2" width="42.28515625" style="285" customWidth="1"/>
    <col min="3" max="3" width="21" style="286" hidden="1" customWidth="1"/>
    <col min="4" max="4" width="19.5703125" style="286" hidden="1" customWidth="1"/>
    <col min="5" max="5" width="1.140625" style="286" hidden="1" customWidth="1"/>
    <col min="6" max="6" width="9.140625" style="286"/>
    <col min="7" max="7" width="10.42578125" style="286" customWidth="1"/>
    <col min="8" max="8" width="20.140625" style="286" bestFit="1" customWidth="1"/>
    <col min="9" max="9" width="16.85546875" style="286" customWidth="1"/>
    <col min="10" max="10" width="0.85546875" customWidth="1"/>
    <col min="12" max="12" width="10.5703125" customWidth="1"/>
    <col min="13" max="13" width="12" bestFit="1" customWidth="1"/>
  </cols>
  <sheetData>
    <row r="1" spans="1:14">
      <c r="A1" s="764" t="s">
        <v>676</v>
      </c>
      <c r="B1" s="764" t="s">
        <v>677</v>
      </c>
      <c r="C1" s="765" t="s">
        <v>678</v>
      </c>
      <c r="D1" s="765" t="s">
        <v>679</v>
      </c>
      <c r="E1" s="766"/>
      <c r="F1" s="758" t="s">
        <v>680</v>
      </c>
      <c r="G1" s="759"/>
      <c r="H1" s="759"/>
      <c r="I1" s="759"/>
      <c r="K1" s="758" t="s">
        <v>681</v>
      </c>
      <c r="L1" s="759"/>
      <c r="M1" s="759"/>
      <c r="N1" s="759"/>
    </row>
    <row r="2" spans="1:14">
      <c r="A2" s="764" t="s">
        <v>676</v>
      </c>
      <c r="B2" s="764"/>
      <c r="C2" s="765"/>
      <c r="D2" s="765"/>
      <c r="E2" s="766"/>
      <c r="F2" s="219" t="s">
        <v>682</v>
      </c>
      <c r="G2" s="219" t="s">
        <v>673</v>
      </c>
      <c r="H2" s="219" t="s">
        <v>683</v>
      </c>
      <c r="I2" s="219" t="s">
        <v>684</v>
      </c>
      <c r="K2" s="219" t="s">
        <v>682</v>
      </c>
      <c r="L2" s="219" t="s">
        <v>673</v>
      </c>
      <c r="M2" s="219" t="s">
        <v>675</v>
      </c>
      <c r="N2" s="219" t="s">
        <v>684</v>
      </c>
    </row>
    <row r="3" spans="1:14">
      <c r="A3" s="220">
        <v>1</v>
      </c>
      <c r="B3" s="221" t="s">
        <v>685</v>
      </c>
      <c r="C3" s="222"/>
      <c r="D3" s="222"/>
      <c r="E3" s="223"/>
      <c r="F3" s="222"/>
      <c r="G3" s="222"/>
      <c r="H3" s="224"/>
      <c r="I3" s="224"/>
      <c r="K3" s="225">
        <v>0.02</v>
      </c>
      <c r="L3" s="225">
        <v>0</v>
      </c>
      <c r="M3" s="225">
        <v>0.03</v>
      </c>
      <c r="N3" s="225">
        <v>0.06</v>
      </c>
    </row>
    <row r="4" spans="1:14">
      <c r="A4" s="220">
        <v>2</v>
      </c>
      <c r="B4" s="221" t="s">
        <v>686</v>
      </c>
      <c r="C4" s="226"/>
      <c r="D4" s="226"/>
      <c r="E4" s="223"/>
      <c r="F4" s="226"/>
      <c r="G4" s="226"/>
      <c r="H4" s="224"/>
      <c r="I4" s="224"/>
      <c r="K4" s="225">
        <v>0</v>
      </c>
      <c r="L4" s="225">
        <v>0</v>
      </c>
      <c r="M4" s="225">
        <v>0.03</v>
      </c>
      <c r="N4" s="225">
        <v>0.06</v>
      </c>
    </row>
    <row r="5" spans="1:14">
      <c r="A5" s="220">
        <v>3</v>
      </c>
      <c r="B5" s="221" t="s">
        <v>687</v>
      </c>
      <c r="C5" s="226"/>
      <c r="D5" s="226"/>
      <c r="E5" s="223"/>
      <c r="F5" s="226"/>
      <c r="G5" s="226"/>
      <c r="H5" s="224"/>
      <c r="I5" s="224"/>
      <c r="K5" s="225">
        <v>0</v>
      </c>
      <c r="L5" s="225">
        <v>0</v>
      </c>
      <c r="M5" s="225">
        <v>0.03</v>
      </c>
      <c r="N5" s="225">
        <v>0.06</v>
      </c>
    </row>
    <row r="6" spans="1:14">
      <c r="A6" s="220">
        <v>4</v>
      </c>
      <c r="B6" s="221" t="s">
        <v>688</v>
      </c>
      <c r="C6" s="226"/>
      <c r="D6" s="222"/>
      <c r="E6" s="223"/>
      <c r="F6" s="222"/>
      <c r="G6" s="222"/>
      <c r="H6" s="224"/>
      <c r="I6" s="224"/>
      <c r="K6" s="225">
        <v>0.02</v>
      </c>
      <c r="L6" s="225">
        <v>0</v>
      </c>
      <c r="M6" s="225">
        <v>0.03</v>
      </c>
      <c r="N6" s="225">
        <v>0.06</v>
      </c>
    </row>
    <row r="7" spans="1:14" ht="27">
      <c r="A7" s="220">
        <v>5</v>
      </c>
      <c r="B7" s="221" t="s">
        <v>689</v>
      </c>
      <c r="C7" s="222"/>
      <c r="D7" s="222"/>
      <c r="E7" s="223"/>
      <c r="F7" s="222"/>
      <c r="G7" s="222"/>
      <c r="H7" s="224"/>
      <c r="I7" s="227"/>
      <c r="K7" s="225">
        <v>0.02</v>
      </c>
      <c r="L7" s="225">
        <v>0</v>
      </c>
      <c r="M7" s="225">
        <v>0.03</v>
      </c>
      <c r="N7" s="225">
        <v>0.06</v>
      </c>
    </row>
    <row r="8" spans="1:14">
      <c r="A8" s="220">
        <v>6</v>
      </c>
      <c r="B8" s="221" t="s">
        <v>690</v>
      </c>
      <c r="C8" s="222"/>
      <c r="D8" s="222"/>
      <c r="E8" s="223"/>
      <c r="F8" s="222"/>
      <c r="G8" s="222"/>
      <c r="H8" s="224"/>
      <c r="I8" s="224"/>
      <c r="K8" s="225">
        <v>0.02</v>
      </c>
      <c r="L8" s="225">
        <v>0</v>
      </c>
      <c r="M8" s="225">
        <v>0.03</v>
      </c>
      <c r="N8" s="225">
        <v>0.06</v>
      </c>
    </row>
    <row r="9" spans="1:14">
      <c r="A9" s="220">
        <v>7</v>
      </c>
      <c r="B9" s="221" t="s">
        <v>691</v>
      </c>
      <c r="C9" s="226"/>
      <c r="D9" s="224"/>
      <c r="E9" s="223"/>
      <c r="F9" s="224"/>
      <c r="G9" s="224"/>
      <c r="H9" s="224"/>
      <c r="I9" s="224"/>
      <c r="K9" s="225">
        <v>0.05</v>
      </c>
      <c r="L9" s="225">
        <v>0</v>
      </c>
      <c r="M9" s="225">
        <v>0.03</v>
      </c>
      <c r="N9" s="225">
        <v>0.06</v>
      </c>
    </row>
    <row r="10" spans="1:14">
      <c r="A10" s="220">
        <v>8</v>
      </c>
      <c r="B10" s="221" t="s">
        <v>692</v>
      </c>
      <c r="C10" s="228"/>
      <c r="D10" s="229"/>
      <c r="E10" s="223"/>
      <c r="F10" s="224"/>
      <c r="G10" s="224"/>
      <c r="H10" s="223" t="s">
        <v>289</v>
      </c>
      <c r="I10" s="223" t="s">
        <v>289</v>
      </c>
      <c r="K10" s="225">
        <v>0.05</v>
      </c>
      <c r="L10" s="225">
        <v>0.06</v>
      </c>
      <c r="M10" s="225">
        <v>0</v>
      </c>
      <c r="N10" s="225">
        <v>0</v>
      </c>
    </row>
    <row r="11" spans="1:14">
      <c r="A11" s="220">
        <v>9</v>
      </c>
      <c r="B11" s="221" t="s">
        <v>693</v>
      </c>
      <c r="C11" s="226"/>
      <c r="D11" s="224"/>
      <c r="E11" s="223"/>
      <c r="F11" s="224"/>
      <c r="G11" s="224"/>
      <c r="H11" s="224"/>
      <c r="I11" s="224"/>
      <c r="K11" s="225">
        <v>0.05</v>
      </c>
      <c r="L11" s="225">
        <v>0.06</v>
      </c>
      <c r="M11" s="225">
        <v>0.03</v>
      </c>
      <c r="N11" s="225">
        <v>0.06</v>
      </c>
    </row>
    <row r="12" spans="1:14">
      <c r="A12" s="220">
        <v>10</v>
      </c>
      <c r="B12" s="221" t="s">
        <v>694</v>
      </c>
      <c r="C12" s="222"/>
      <c r="D12" s="222"/>
      <c r="E12" s="223"/>
      <c r="F12" s="222"/>
      <c r="G12" s="222"/>
      <c r="H12" s="223" t="s">
        <v>289</v>
      </c>
      <c r="I12" s="224"/>
      <c r="K12" s="225">
        <v>0.02</v>
      </c>
      <c r="L12" s="225">
        <v>0.01</v>
      </c>
      <c r="M12" s="225">
        <v>0</v>
      </c>
      <c r="N12" s="225">
        <v>0.06</v>
      </c>
    </row>
    <row r="13" spans="1:14" ht="27">
      <c r="A13" s="220">
        <v>11</v>
      </c>
      <c r="B13" s="221" t="s">
        <v>695</v>
      </c>
      <c r="C13" s="226"/>
      <c r="D13" s="224"/>
      <c r="E13" s="223"/>
      <c r="F13" s="224"/>
      <c r="G13" s="224"/>
      <c r="H13" s="223" t="s">
        <v>289</v>
      </c>
      <c r="I13" s="224"/>
      <c r="K13" s="225">
        <v>0.05</v>
      </c>
      <c r="L13" s="225">
        <v>0.06</v>
      </c>
      <c r="M13" s="225">
        <v>0</v>
      </c>
      <c r="N13" s="225">
        <v>0.06</v>
      </c>
    </row>
    <row r="14" spans="1:14">
      <c r="A14" s="220">
        <v>12</v>
      </c>
      <c r="B14" s="221" t="s">
        <v>696</v>
      </c>
      <c r="C14" s="226"/>
      <c r="D14" s="226"/>
      <c r="E14" s="223"/>
      <c r="F14" s="222"/>
      <c r="G14" s="222"/>
      <c r="H14" s="222"/>
      <c r="I14" s="226" t="s">
        <v>697</v>
      </c>
      <c r="K14" s="225">
        <v>0.02</v>
      </c>
      <c r="L14" s="225">
        <v>0.01</v>
      </c>
      <c r="M14" s="225">
        <v>0.02</v>
      </c>
      <c r="N14" s="225">
        <v>0.02</v>
      </c>
    </row>
    <row r="15" spans="1:14">
      <c r="A15" s="220">
        <v>13</v>
      </c>
      <c r="B15" s="221" t="s">
        <v>698</v>
      </c>
      <c r="C15" s="230" t="s">
        <v>699</v>
      </c>
      <c r="D15" s="230"/>
      <c r="E15" s="230"/>
      <c r="F15" s="230"/>
      <c r="G15" s="230"/>
      <c r="H15" s="230"/>
      <c r="I15" s="230"/>
      <c r="K15" s="225"/>
      <c r="L15" s="225"/>
      <c r="M15" s="225"/>
      <c r="N15" s="225"/>
    </row>
    <row r="16" spans="1:14">
      <c r="A16" s="231" t="s">
        <v>700</v>
      </c>
      <c r="B16" s="232" t="s">
        <v>701</v>
      </c>
      <c r="C16" s="226"/>
      <c r="D16" s="222"/>
      <c r="E16" s="223"/>
      <c r="F16" s="222"/>
      <c r="G16" s="222"/>
      <c r="H16" s="222"/>
      <c r="I16" s="222"/>
      <c r="K16" s="225">
        <v>0.02</v>
      </c>
      <c r="L16" s="225">
        <v>0.01</v>
      </c>
      <c r="M16" s="225">
        <v>0.02</v>
      </c>
      <c r="N16" s="225">
        <v>0.02</v>
      </c>
    </row>
    <row r="17" spans="1:14">
      <c r="A17" s="231" t="s">
        <v>702</v>
      </c>
      <c r="B17" s="232" t="s">
        <v>703</v>
      </c>
      <c r="C17" s="226"/>
      <c r="D17" s="222"/>
      <c r="E17" s="223"/>
      <c r="F17" s="222"/>
      <c r="G17" s="222"/>
      <c r="H17" s="222"/>
      <c r="I17" s="222"/>
      <c r="K17" s="225">
        <v>0.02</v>
      </c>
      <c r="L17" s="225">
        <v>0.01</v>
      </c>
      <c r="M17" s="225">
        <v>0.02</v>
      </c>
      <c r="N17" s="225">
        <v>0.02</v>
      </c>
    </row>
    <row r="18" spans="1:14">
      <c r="A18" s="231" t="s">
        <v>704</v>
      </c>
      <c r="B18" s="232" t="s">
        <v>705</v>
      </c>
      <c r="C18" s="226"/>
      <c r="D18" s="224"/>
      <c r="E18" s="223"/>
      <c r="F18" s="222"/>
      <c r="G18" s="222"/>
      <c r="H18" s="222"/>
      <c r="I18" s="222"/>
      <c r="K18" s="225">
        <v>0.02</v>
      </c>
      <c r="L18" s="225">
        <v>0.01</v>
      </c>
      <c r="M18" s="225">
        <v>0.02</v>
      </c>
      <c r="N18" s="225">
        <v>0.02</v>
      </c>
    </row>
    <row r="19" spans="1:14">
      <c r="A19" s="220">
        <v>14</v>
      </c>
      <c r="B19" s="221" t="s">
        <v>706</v>
      </c>
      <c r="C19" s="222"/>
      <c r="D19" s="224"/>
      <c r="E19" s="233"/>
      <c r="F19" s="224"/>
      <c r="G19" s="224"/>
      <c r="H19" s="224"/>
      <c r="I19" s="224"/>
      <c r="K19" s="225">
        <v>0.05</v>
      </c>
      <c r="L19" s="225">
        <v>0.06</v>
      </c>
      <c r="M19" s="225">
        <v>0.03</v>
      </c>
      <c r="N19" s="225">
        <v>0.06</v>
      </c>
    </row>
    <row r="20" spans="1:14">
      <c r="A20" s="220">
        <v>15</v>
      </c>
      <c r="B20" s="221" t="s">
        <v>707</v>
      </c>
      <c r="C20" s="222"/>
      <c r="D20" s="224"/>
      <c r="E20" s="233"/>
      <c r="F20" s="224"/>
      <c r="G20" s="224"/>
      <c r="H20" s="224"/>
      <c r="I20" s="224"/>
      <c r="K20" s="225">
        <v>0.05</v>
      </c>
      <c r="L20" s="225">
        <v>0.06</v>
      </c>
      <c r="M20" s="225">
        <v>0.03</v>
      </c>
      <c r="N20" s="225">
        <v>0.06</v>
      </c>
    </row>
    <row r="21" spans="1:14" ht="27">
      <c r="A21" s="220">
        <v>16</v>
      </c>
      <c r="B21" s="221" t="s">
        <v>708</v>
      </c>
      <c r="C21" s="222"/>
      <c r="D21" s="224"/>
      <c r="E21" s="223"/>
      <c r="F21" s="233" t="s">
        <v>289</v>
      </c>
      <c r="G21" s="233"/>
      <c r="H21" s="233" t="s">
        <v>289</v>
      </c>
      <c r="I21" s="224"/>
      <c r="K21" s="225">
        <v>0</v>
      </c>
      <c r="L21" s="225">
        <v>0</v>
      </c>
      <c r="M21" s="225">
        <v>0</v>
      </c>
      <c r="N21" s="225">
        <v>0.06</v>
      </c>
    </row>
    <row r="22" spans="1:14">
      <c r="A22" s="220">
        <v>17</v>
      </c>
      <c r="B22" s="221" t="s">
        <v>709</v>
      </c>
      <c r="C22" s="222"/>
      <c r="D22" s="222"/>
      <c r="E22" s="223"/>
      <c r="F22" s="222"/>
      <c r="G22" s="222"/>
      <c r="H22" s="222"/>
      <c r="I22" s="222"/>
      <c r="K22" s="225">
        <v>0.02</v>
      </c>
      <c r="L22" s="225">
        <v>0.01</v>
      </c>
      <c r="M22" s="225">
        <v>0.02</v>
      </c>
      <c r="N22" s="225">
        <v>0.02</v>
      </c>
    </row>
    <row r="23" spans="1:14">
      <c r="A23" s="220">
        <v>18</v>
      </c>
      <c r="B23" s="221" t="s">
        <v>710</v>
      </c>
      <c r="C23" s="222"/>
      <c r="D23" s="222"/>
      <c r="E23" s="223"/>
      <c r="F23" s="224"/>
      <c r="G23" s="224"/>
      <c r="H23" s="224"/>
      <c r="I23" s="227"/>
      <c r="K23" s="225">
        <v>0.05</v>
      </c>
      <c r="L23" s="225">
        <v>0.06</v>
      </c>
      <c r="M23" s="225">
        <v>0.03</v>
      </c>
      <c r="N23" s="225">
        <v>0.06</v>
      </c>
    </row>
    <row r="24" spans="1:14">
      <c r="A24" s="220">
        <v>19</v>
      </c>
      <c r="B24" s="221" t="s">
        <v>711</v>
      </c>
      <c r="C24" s="227"/>
      <c r="D24" s="227"/>
      <c r="E24" s="223"/>
      <c r="F24" s="223" t="s">
        <v>289</v>
      </c>
      <c r="G24" s="223"/>
      <c r="H24" s="223" t="s">
        <v>289</v>
      </c>
      <c r="I24" s="234" t="s">
        <v>712</v>
      </c>
      <c r="K24" s="225">
        <v>0</v>
      </c>
      <c r="L24" s="225">
        <v>0.06</v>
      </c>
      <c r="M24" s="225">
        <v>0</v>
      </c>
      <c r="N24" s="225">
        <v>0.06</v>
      </c>
    </row>
    <row r="25" spans="1:14" ht="27">
      <c r="A25" s="220">
        <v>20</v>
      </c>
      <c r="B25" s="221" t="s">
        <v>713</v>
      </c>
      <c r="C25" s="222"/>
      <c r="D25" s="224"/>
      <c r="E25" s="223"/>
      <c r="F25" s="223" t="s">
        <v>289</v>
      </c>
      <c r="G25" s="223"/>
      <c r="H25" s="224"/>
      <c r="I25" s="224"/>
      <c r="K25" s="225">
        <v>0</v>
      </c>
      <c r="L25" s="225">
        <v>0.06</v>
      </c>
      <c r="M25" s="225">
        <v>0.03</v>
      </c>
      <c r="N25" s="225">
        <v>0.06</v>
      </c>
    </row>
    <row r="26" spans="1:14">
      <c r="A26" s="220">
        <v>21</v>
      </c>
      <c r="B26" s="221" t="s">
        <v>714</v>
      </c>
      <c r="C26" s="222"/>
      <c r="D26" s="224"/>
      <c r="E26" s="223"/>
      <c r="F26" s="223" t="s">
        <v>289</v>
      </c>
      <c r="G26" s="223"/>
      <c r="H26" s="224"/>
      <c r="I26" s="223" t="s">
        <v>289</v>
      </c>
      <c r="K26" s="225">
        <v>0</v>
      </c>
      <c r="L26" s="225">
        <v>0.06</v>
      </c>
      <c r="M26" s="225">
        <v>0.03</v>
      </c>
      <c r="N26" s="225">
        <v>0</v>
      </c>
    </row>
    <row r="27" spans="1:14">
      <c r="A27" s="220">
        <v>22</v>
      </c>
      <c r="B27" s="221" t="s">
        <v>715</v>
      </c>
      <c r="C27" s="222"/>
      <c r="D27" s="222"/>
      <c r="E27" s="223"/>
      <c r="F27" s="223" t="s">
        <v>289</v>
      </c>
      <c r="G27" s="223"/>
      <c r="H27" s="223" t="s">
        <v>289</v>
      </c>
      <c r="I27" s="223" t="s">
        <v>289</v>
      </c>
      <c r="K27" s="225">
        <v>0</v>
      </c>
      <c r="L27" s="225">
        <v>0</v>
      </c>
      <c r="M27" s="225">
        <v>0</v>
      </c>
      <c r="N27" s="225">
        <v>0</v>
      </c>
    </row>
    <row r="28" spans="1:14">
      <c r="A28" s="220">
        <v>23</v>
      </c>
      <c r="B28" s="221" t="s">
        <v>716</v>
      </c>
      <c r="C28" s="222"/>
      <c r="D28" s="222"/>
      <c r="E28" s="223"/>
      <c r="F28" s="222"/>
      <c r="G28" s="222"/>
      <c r="H28" s="224"/>
      <c r="I28" s="224"/>
      <c r="K28" s="225">
        <v>0.02</v>
      </c>
      <c r="L28" s="225">
        <v>0</v>
      </c>
      <c r="M28" s="225">
        <v>0.03</v>
      </c>
      <c r="N28" s="225">
        <v>0.06</v>
      </c>
    </row>
    <row r="29" spans="1:14">
      <c r="A29" s="220">
        <v>24</v>
      </c>
      <c r="B29" s="221" t="s">
        <v>717</v>
      </c>
      <c r="C29" s="222"/>
      <c r="D29" s="222"/>
      <c r="E29" s="223"/>
      <c r="F29" s="222"/>
      <c r="G29" s="222"/>
      <c r="H29" s="224"/>
      <c r="I29" s="224"/>
      <c r="K29" s="225">
        <v>0.02</v>
      </c>
      <c r="L29" s="225">
        <v>0</v>
      </c>
      <c r="M29" s="225">
        <v>0.03</v>
      </c>
      <c r="N29" s="225">
        <v>0.06</v>
      </c>
    </row>
    <row r="30" spans="1:14">
      <c r="A30" s="220">
        <v>25</v>
      </c>
      <c r="B30" s="221" t="s">
        <v>718</v>
      </c>
      <c r="C30" s="222"/>
      <c r="D30" s="222"/>
      <c r="E30" s="223"/>
      <c r="F30" s="222"/>
      <c r="G30" s="222"/>
      <c r="H30" s="224"/>
      <c r="I30" s="224"/>
      <c r="K30" s="225">
        <v>0.02</v>
      </c>
      <c r="L30" s="225">
        <v>0</v>
      </c>
      <c r="M30" s="225">
        <v>0.03</v>
      </c>
      <c r="N30" s="225">
        <v>0.06</v>
      </c>
    </row>
    <row r="31" spans="1:14" ht="27">
      <c r="A31" s="220">
        <v>26</v>
      </c>
      <c r="B31" s="221" t="s">
        <v>719</v>
      </c>
      <c r="C31" s="222"/>
      <c r="D31" s="222"/>
      <c r="E31" s="223"/>
      <c r="F31" s="222"/>
      <c r="G31" s="222"/>
      <c r="H31" s="223" t="s">
        <v>289</v>
      </c>
      <c r="I31" s="223" t="s">
        <v>289</v>
      </c>
      <c r="K31" s="225">
        <v>0.02</v>
      </c>
      <c r="L31" s="225">
        <v>0</v>
      </c>
      <c r="M31" s="225">
        <v>0</v>
      </c>
      <c r="N31" s="225">
        <v>0</v>
      </c>
    </row>
    <row r="32" spans="1:14" ht="27">
      <c r="A32" s="220">
        <v>27</v>
      </c>
      <c r="B32" s="221" t="s">
        <v>720</v>
      </c>
      <c r="C32" s="222"/>
      <c r="D32" s="222"/>
      <c r="E32" s="223"/>
      <c r="F32" s="223" t="s">
        <v>289</v>
      </c>
      <c r="G32" s="223"/>
      <c r="H32" s="224"/>
      <c r="I32" s="224"/>
      <c r="K32" s="225">
        <v>0</v>
      </c>
      <c r="L32" s="225">
        <v>0</v>
      </c>
      <c r="M32" s="225">
        <v>0.03</v>
      </c>
      <c r="N32" s="225">
        <v>0.06</v>
      </c>
    </row>
    <row r="33" spans="1:14">
      <c r="A33" s="220">
        <v>28</v>
      </c>
      <c r="B33" s="221" t="s">
        <v>721</v>
      </c>
      <c r="C33" s="227"/>
      <c r="D33" s="234"/>
      <c r="E33" s="233"/>
      <c r="F33" s="234"/>
      <c r="G33" s="234"/>
      <c r="H33" s="234"/>
      <c r="I33" s="234"/>
      <c r="K33" s="225">
        <v>0.05</v>
      </c>
      <c r="L33" s="225">
        <v>0</v>
      </c>
      <c r="M33" s="225">
        <v>0.03</v>
      </c>
      <c r="N33" s="225">
        <v>0.06</v>
      </c>
    </row>
    <row r="34" spans="1:14">
      <c r="A34" s="220">
        <v>29</v>
      </c>
      <c r="B34" s="221" t="s">
        <v>722</v>
      </c>
      <c r="C34" s="227"/>
      <c r="D34" s="234"/>
      <c r="E34" s="233"/>
      <c r="F34" s="234"/>
      <c r="G34" s="234"/>
      <c r="H34" s="234"/>
      <c r="I34" s="234"/>
      <c r="K34" s="225">
        <v>0.05</v>
      </c>
      <c r="L34" s="225">
        <v>0</v>
      </c>
      <c r="M34" s="225">
        <v>0.03</v>
      </c>
      <c r="N34" s="225">
        <v>0.06</v>
      </c>
    </row>
    <row r="35" spans="1:14">
      <c r="A35" s="220">
        <v>30</v>
      </c>
      <c r="B35" s="221" t="s">
        <v>723</v>
      </c>
      <c r="C35" s="229"/>
      <c r="D35" s="234"/>
      <c r="E35" s="233"/>
      <c r="F35" s="234"/>
      <c r="G35" s="234"/>
      <c r="H35" s="234"/>
      <c r="I35" s="234"/>
      <c r="K35" s="225">
        <v>0.05</v>
      </c>
      <c r="L35" s="225">
        <v>0</v>
      </c>
      <c r="M35" s="225">
        <v>0.03</v>
      </c>
      <c r="N35" s="225">
        <v>0.06</v>
      </c>
    </row>
    <row r="36" spans="1:14">
      <c r="A36" s="220">
        <v>31</v>
      </c>
      <c r="B36" s="221" t="s">
        <v>724</v>
      </c>
      <c r="C36" s="235"/>
      <c r="D36" s="234"/>
      <c r="E36" s="233"/>
      <c r="F36" s="229"/>
      <c r="G36" s="229"/>
      <c r="H36" s="229"/>
      <c r="I36" s="229"/>
      <c r="K36" s="225">
        <v>0.05</v>
      </c>
      <c r="L36" s="225">
        <v>0</v>
      </c>
      <c r="M36" s="225">
        <v>0.03</v>
      </c>
      <c r="N36" s="225">
        <v>0.06</v>
      </c>
    </row>
    <row r="37" spans="1:14" ht="27">
      <c r="A37" s="220">
        <v>32</v>
      </c>
      <c r="B37" s="221" t="s">
        <v>725</v>
      </c>
      <c r="C37" s="229" t="s">
        <v>726</v>
      </c>
      <c r="D37" s="234"/>
      <c r="E37" s="233"/>
      <c r="F37" s="234"/>
      <c r="G37" s="234"/>
      <c r="H37" s="234"/>
      <c r="I37" s="234"/>
      <c r="K37" s="225">
        <v>0.05</v>
      </c>
      <c r="L37" s="225">
        <v>0</v>
      </c>
      <c r="M37" s="225">
        <v>0.03</v>
      </c>
      <c r="N37" s="225">
        <v>0.06</v>
      </c>
    </row>
    <row r="38" spans="1:14">
      <c r="A38" s="220">
        <v>33</v>
      </c>
      <c r="B38" s="221" t="s">
        <v>727</v>
      </c>
      <c r="C38" s="229"/>
      <c r="D38" s="234"/>
      <c r="E38" s="233"/>
      <c r="F38" s="234"/>
      <c r="G38" s="234"/>
      <c r="H38" s="229"/>
      <c r="I38" s="234"/>
      <c r="K38" s="225">
        <v>0.05</v>
      </c>
      <c r="L38" s="225">
        <v>0</v>
      </c>
      <c r="M38" s="225">
        <v>0.03</v>
      </c>
      <c r="N38" s="225">
        <v>0.06</v>
      </c>
    </row>
    <row r="39" spans="1:14">
      <c r="A39" s="220">
        <v>34</v>
      </c>
      <c r="B39" s="221" t="s">
        <v>728</v>
      </c>
      <c r="C39" s="236"/>
      <c r="D39" s="234"/>
      <c r="E39" s="223"/>
      <c r="F39" s="229"/>
      <c r="G39" s="229"/>
      <c r="H39" s="229"/>
      <c r="I39" s="229"/>
      <c r="K39" s="225">
        <v>0.05</v>
      </c>
      <c r="L39" s="225">
        <v>0</v>
      </c>
      <c r="M39" s="225">
        <v>0.03</v>
      </c>
      <c r="N39" s="225">
        <v>0.06</v>
      </c>
    </row>
    <row r="40" spans="1:14">
      <c r="A40" s="220">
        <v>35</v>
      </c>
      <c r="B40" s="221" t="s">
        <v>729</v>
      </c>
      <c r="C40" s="227"/>
      <c r="D40" s="234"/>
      <c r="E40" s="223"/>
      <c r="F40" s="229"/>
      <c r="G40" s="229"/>
      <c r="H40" s="234"/>
      <c r="I40" s="234"/>
      <c r="K40" s="225">
        <v>0.05</v>
      </c>
      <c r="L40" s="225">
        <v>0</v>
      </c>
      <c r="M40" s="225">
        <v>0.03</v>
      </c>
      <c r="N40" s="225">
        <v>0.06</v>
      </c>
    </row>
    <row r="41" spans="1:14">
      <c r="A41" s="220">
        <v>36</v>
      </c>
      <c r="B41" s="221" t="s">
        <v>730</v>
      </c>
      <c r="C41" s="235"/>
      <c r="D41" s="236"/>
      <c r="E41" s="233"/>
      <c r="F41" s="234"/>
      <c r="G41" s="234"/>
      <c r="H41" s="236"/>
      <c r="I41" s="236"/>
      <c r="K41" s="225">
        <v>0.05</v>
      </c>
      <c r="L41" s="225">
        <v>0</v>
      </c>
      <c r="M41" s="225">
        <v>0.03</v>
      </c>
      <c r="N41" s="225">
        <v>0.06</v>
      </c>
    </row>
    <row r="42" spans="1:14">
      <c r="A42" s="220">
        <v>37</v>
      </c>
      <c r="B42" s="221" t="s">
        <v>731</v>
      </c>
      <c r="C42" s="235"/>
      <c r="D42" s="234"/>
      <c r="E42" s="223"/>
      <c r="F42" s="236"/>
      <c r="G42" s="236"/>
      <c r="H42" s="236"/>
      <c r="I42" s="236"/>
      <c r="K42" s="225">
        <v>0.05</v>
      </c>
      <c r="L42" s="225">
        <v>0</v>
      </c>
      <c r="M42" s="225">
        <v>0.03</v>
      </c>
      <c r="N42" s="225">
        <v>0.06</v>
      </c>
    </row>
    <row r="43" spans="1:14">
      <c r="A43" s="220">
        <v>38</v>
      </c>
      <c r="B43" s="221" t="s">
        <v>732</v>
      </c>
      <c r="C43" s="237"/>
      <c r="D43" s="236"/>
      <c r="E43" s="223"/>
      <c r="F43" s="228"/>
      <c r="G43" s="228"/>
      <c r="H43" s="228"/>
      <c r="I43" s="228"/>
      <c r="K43" s="225">
        <v>0.02</v>
      </c>
      <c r="L43" s="225">
        <v>0</v>
      </c>
      <c r="M43" s="225">
        <v>0.02</v>
      </c>
      <c r="N43" s="225">
        <v>0.02</v>
      </c>
    </row>
    <row r="44" spans="1:14">
      <c r="A44" s="220">
        <v>39</v>
      </c>
      <c r="B44" s="221" t="s">
        <v>733</v>
      </c>
      <c r="C44" s="236"/>
      <c r="D44" s="236"/>
      <c r="E44" s="223"/>
      <c r="F44" s="229"/>
      <c r="G44" s="229"/>
      <c r="H44" s="229"/>
      <c r="I44" s="229"/>
      <c r="K44" s="225">
        <v>0.05</v>
      </c>
      <c r="L44" s="225">
        <v>0</v>
      </c>
      <c r="M44" s="225">
        <v>0.03</v>
      </c>
      <c r="N44" s="225">
        <v>0.06</v>
      </c>
    </row>
    <row r="45" spans="1:14">
      <c r="A45" s="220">
        <v>40</v>
      </c>
      <c r="B45" s="221" t="s">
        <v>734</v>
      </c>
      <c r="C45" s="237"/>
      <c r="D45" s="236"/>
      <c r="E45" s="223"/>
      <c r="F45" s="236"/>
      <c r="G45" s="236"/>
      <c r="H45" s="237"/>
      <c r="I45" s="237"/>
      <c r="K45" s="225">
        <v>0.05</v>
      </c>
      <c r="L45" s="225">
        <v>0</v>
      </c>
      <c r="M45" s="225">
        <v>0.02</v>
      </c>
      <c r="N45" s="225">
        <v>0.02</v>
      </c>
    </row>
    <row r="46" spans="1:14">
      <c r="A46" s="220">
        <v>41</v>
      </c>
      <c r="B46" s="221" t="s">
        <v>735</v>
      </c>
      <c r="C46" s="236"/>
      <c r="D46" s="234"/>
      <c r="E46" s="223"/>
      <c r="F46" s="238" t="s">
        <v>289</v>
      </c>
      <c r="G46" s="238"/>
      <c r="H46" s="238" t="s">
        <v>289</v>
      </c>
      <c r="I46" s="238" t="s">
        <v>289</v>
      </c>
      <c r="K46" s="225">
        <v>0</v>
      </c>
      <c r="L46" s="225">
        <v>0</v>
      </c>
      <c r="M46" s="225">
        <v>0</v>
      </c>
      <c r="N46" s="225">
        <v>0</v>
      </c>
    </row>
    <row r="47" spans="1:14" ht="27">
      <c r="A47" s="220">
        <v>42</v>
      </c>
      <c r="B47" s="221" t="s">
        <v>736</v>
      </c>
      <c r="C47" s="236"/>
      <c r="D47" s="239"/>
      <c r="E47" s="223"/>
      <c r="F47" s="229"/>
      <c r="G47" s="229"/>
      <c r="H47" s="229"/>
      <c r="I47" s="229"/>
      <c r="K47" s="225">
        <v>0.05</v>
      </c>
      <c r="L47" s="225">
        <v>0</v>
      </c>
      <c r="M47" s="225">
        <v>0.03</v>
      </c>
      <c r="N47" s="225">
        <v>0.06</v>
      </c>
    </row>
    <row r="48" spans="1:14" ht="27">
      <c r="A48" s="220">
        <v>43</v>
      </c>
      <c r="B48" s="221" t="s">
        <v>737</v>
      </c>
      <c r="C48" s="227"/>
      <c r="D48" s="227"/>
      <c r="E48" s="223"/>
      <c r="F48" s="227"/>
      <c r="G48" s="227"/>
      <c r="H48" s="227"/>
      <c r="I48" s="227"/>
      <c r="K48" s="225">
        <v>0.05</v>
      </c>
      <c r="L48" s="225">
        <v>0</v>
      </c>
      <c r="M48" s="225">
        <v>0.03</v>
      </c>
      <c r="N48" s="225">
        <v>0.06</v>
      </c>
    </row>
    <row r="49" spans="1:14" ht="54">
      <c r="A49" s="220">
        <v>44</v>
      </c>
      <c r="B49" s="221" t="s">
        <v>738</v>
      </c>
      <c r="C49" s="240"/>
      <c r="D49" s="240"/>
      <c r="E49" s="223"/>
      <c r="F49" s="240"/>
      <c r="G49" s="240"/>
      <c r="H49" s="240"/>
      <c r="I49" s="240"/>
      <c r="K49" s="225">
        <v>0.02</v>
      </c>
      <c r="L49" s="225">
        <v>0</v>
      </c>
      <c r="M49" s="225">
        <v>0.02</v>
      </c>
      <c r="N49" s="225">
        <v>0.02</v>
      </c>
    </row>
    <row r="50" spans="1:14">
      <c r="A50" s="231" t="s">
        <v>739</v>
      </c>
      <c r="B50" s="221" t="s">
        <v>740</v>
      </c>
      <c r="C50" s="240"/>
      <c r="D50" s="240"/>
      <c r="E50" s="223"/>
      <c r="F50" s="241"/>
      <c r="G50" s="241"/>
      <c r="H50" s="241"/>
      <c r="I50" s="241"/>
      <c r="K50" s="225">
        <v>0.05</v>
      </c>
      <c r="L50" s="225">
        <v>0</v>
      </c>
      <c r="M50" s="225">
        <v>0.03</v>
      </c>
      <c r="N50" s="225">
        <v>0.06</v>
      </c>
    </row>
    <row r="51" spans="1:14">
      <c r="A51" s="231" t="s">
        <v>741</v>
      </c>
      <c r="B51" s="221" t="s">
        <v>742</v>
      </c>
      <c r="C51" s="240"/>
      <c r="D51" s="240"/>
      <c r="E51" s="223"/>
      <c r="F51" s="241"/>
      <c r="G51" s="241"/>
      <c r="H51" s="241"/>
      <c r="I51" s="241"/>
      <c r="K51" s="225">
        <v>0.05</v>
      </c>
      <c r="L51" s="225">
        <v>0</v>
      </c>
      <c r="M51" s="225">
        <v>0.03</v>
      </c>
      <c r="N51" s="225">
        <v>0.06</v>
      </c>
    </row>
    <row r="52" spans="1:14">
      <c r="A52" s="220">
        <v>45</v>
      </c>
      <c r="B52" s="221" t="s">
        <v>743</v>
      </c>
      <c r="C52" s="240"/>
      <c r="D52" s="242"/>
      <c r="E52" s="243"/>
      <c r="F52" s="242"/>
      <c r="G52" s="242"/>
      <c r="H52" s="244"/>
      <c r="I52" s="244"/>
      <c r="K52" s="225">
        <v>0.05</v>
      </c>
      <c r="L52" s="225">
        <v>0</v>
      </c>
      <c r="M52" s="225">
        <v>0.03</v>
      </c>
      <c r="N52" s="225">
        <v>0.06</v>
      </c>
    </row>
    <row r="53" spans="1:14">
      <c r="A53" s="220">
        <v>46</v>
      </c>
      <c r="B53" s="221" t="s">
        <v>744</v>
      </c>
      <c r="C53" s="224"/>
      <c r="D53" s="224"/>
      <c r="E53" s="223"/>
      <c r="F53" s="224"/>
      <c r="G53" s="224"/>
      <c r="H53" s="224"/>
      <c r="I53" s="224"/>
      <c r="K53" s="225">
        <v>0.05</v>
      </c>
      <c r="L53" s="225">
        <v>0.06</v>
      </c>
      <c r="M53" s="225">
        <v>0.03</v>
      </c>
      <c r="N53" s="225">
        <v>0.06</v>
      </c>
    </row>
    <row r="54" spans="1:14">
      <c r="A54" s="220">
        <v>47</v>
      </c>
      <c r="B54" s="221" t="s">
        <v>745</v>
      </c>
      <c r="C54" s="224"/>
      <c r="D54" s="224"/>
      <c r="E54" s="223"/>
      <c r="F54" s="224"/>
      <c r="G54" s="224"/>
      <c r="H54" s="224"/>
      <c r="I54" s="224"/>
      <c r="K54" s="225">
        <v>0.05</v>
      </c>
      <c r="L54" s="225">
        <v>0.06</v>
      </c>
      <c r="M54" s="225">
        <v>0.03</v>
      </c>
      <c r="N54" s="225">
        <v>0.06</v>
      </c>
    </row>
    <row r="55" spans="1:14">
      <c r="A55" s="231" t="s">
        <v>746</v>
      </c>
      <c r="B55" s="232" t="s">
        <v>747</v>
      </c>
      <c r="C55" s="224"/>
      <c r="D55" s="224"/>
      <c r="E55" s="223"/>
      <c r="F55" s="222"/>
      <c r="G55" s="222"/>
      <c r="H55" s="222"/>
      <c r="I55" s="222"/>
      <c r="K55" s="225">
        <v>0.02</v>
      </c>
      <c r="L55" s="225">
        <v>0.01</v>
      </c>
      <c r="M55" s="225">
        <v>0.02</v>
      </c>
      <c r="N55" s="225">
        <v>0.02</v>
      </c>
    </row>
    <row r="56" spans="1:14">
      <c r="A56" s="220">
        <v>48</v>
      </c>
      <c r="B56" s="221" t="s">
        <v>748</v>
      </c>
      <c r="C56" s="223" t="s">
        <v>699</v>
      </c>
      <c r="D56" s="223"/>
      <c r="E56" s="223"/>
      <c r="F56" s="223"/>
      <c r="G56" s="223"/>
      <c r="H56" s="223"/>
      <c r="I56" s="223"/>
      <c r="K56" s="225"/>
      <c r="L56" s="225"/>
      <c r="M56" s="225"/>
      <c r="N56" s="225"/>
    </row>
    <row r="57" spans="1:14">
      <c r="A57" s="231" t="s">
        <v>749</v>
      </c>
      <c r="B57" s="232" t="s">
        <v>750</v>
      </c>
      <c r="C57" s="224"/>
      <c r="D57" s="227"/>
      <c r="E57" s="223"/>
      <c r="F57" s="227"/>
      <c r="G57" s="227"/>
      <c r="H57" s="227"/>
      <c r="I57" s="227"/>
      <c r="K57" s="225">
        <v>0.05</v>
      </c>
      <c r="L57" s="225">
        <v>0</v>
      </c>
      <c r="M57" s="225">
        <v>0.03</v>
      </c>
      <c r="N57" s="225">
        <v>0.06</v>
      </c>
    </row>
    <row r="58" spans="1:14">
      <c r="A58" s="231" t="s">
        <v>751</v>
      </c>
      <c r="B58" s="232" t="s">
        <v>752</v>
      </c>
      <c r="C58" s="224"/>
      <c r="D58" s="227"/>
      <c r="E58" s="223"/>
      <c r="F58" s="227"/>
      <c r="G58" s="227"/>
      <c r="H58" s="227"/>
      <c r="I58" s="227"/>
      <c r="K58" s="225">
        <v>0.05</v>
      </c>
      <c r="L58" s="225">
        <v>0</v>
      </c>
      <c r="M58" s="225">
        <v>0.03</v>
      </c>
      <c r="N58" s="225">
        <v>0.06</v>
      </c>
    </row>
    <row r="59" spans="1:14">
      <c r="A59" s="231" t="s">
        <v>753</v>
      </c>
      <c r="B59" s="232" t="s">
        <v>754</v>
      </c>
      <c r="C59" s="227"/>
      <c r="D59" s="227"/>
      <c r="E59" s="223"/>
      <c r="F59" s="227"/>
      <c r="G59" s="227"/>
      <c r="H59" s="245" t="s">
        <v>289</v>
      </c>
      <c r="I59" s="245" t="s">
        <v>289</v>
      </c>
      <c r="K59" s="225">
        <v>0.05</v>
      </c>
      <c r="L59" s="225">
        <v>0</v>
      </c>
      <c r="M59" s="225">
        <v>0.02</v>
      </c>
      <c r="N59" s="225">
        <v>0</v>
      </c>
    </row>
    <row r="60" spans="1:14">
      <c r="A60" s="231" t="s">
        <v>755</v>
      </c>
      <c r="B60" s="232" t="s">
        <v>756</v>
      </c>
      <c r="C60" s="224"/>
      <c r="D60" s="227"/>
      <c r="E60" s="223"/>
      <c r="F60" s="227"/>
      <c r="G60" s="227"/>
      <c r="H60" s="245" t="s">
        <v>289</v>
      </c>
      <c r="I60" s="245" t="s">
        <v>289</v>
      </c>
      <c r="K60" s="225">
        <v>0.05</v>
      </c>
      <c r="L60" s="225">
        <v>0.06</v>
      </c>
      <c r="M60" s="225">
        <v>0.02</v>
      </c>
      <c r="N60" s="225">
        <v>0</v>
      </c>
    </row>
    <row r="61" spans="1:14">
      <c r="A61" s="220">
        <v>49</v>
      </c>
      <c r="B61" s="221" t="s">
        <v>757</v>
      </c>
      <c r="C61" s="223" t="s">
        <v>699</v>
      </c>
      <c r="D61" s="223"/>
      <c r="E61" s="223"/>
      <c r="F61" s="223"/>
      <c r="G61" s="223"/>
      <c r="H61" s="223"/>
      <c r="I61" s="223"/>
      <c r="K61" s="225"/>
      <c r="L61" s="225"/>
      <c r="M61" s="225"/>
      <c r="N61" s="225"/>
    </row>
    <row r="62" spans="1:14">
      <c r="A62" s="231" t="s">
        <v>758</v>
      </c>
      <c r="B62" s="232" t="s">
        <v>759</v>
      </c>
      <c r="C62" s="222"/>
      <c r="D62" s="224"/>
      <c r="E62" s="223"/>
      <c r="F62" s="222"/>
      <c r="G62" s="222"/>
      <c r="H62" s="222"/>
      <c r="I62" s="222"/>
      <c r="K62" s="225">
        <v>0.02</v>
      </c>
      <c r="L62" s="225">
        <v>0</v>
      </c>
      <c r="M62" s="225">
        <v>0.02</v>
      </c>
      <c r="N62" s="225">
        <v>0.02</v>
      </c>
    </row>
    <row r="63" spans="1:14">
      <c r="A63" s="231" t="s">
        <v>760</v>
      </c>
      <c r="B63" s="232" t="s">
        <v>761</v>
      </c>
      <c r="C63" s="222"/>
      <c r="D63" s="222"/>
      <c r="E63" s="223"/>
      <c r="F63" s="222"/>
      <c r="G63" s="222"/>
      <c r="H63" s="222"/>
      <c r="I63" s="222"/>
      <c r="K63" s="225">
        <v>0.02</v>
      </c>
      <c r="L63" s="225">
        <v>0</v>
      </c>
      <c r="M63" s="225">
        <v>0.02</v>
      </c>
      <c r="N63" s="225">
        <v>0.02</v>
      </c>
    </row>
    <row r="64" spans="1:14">
      <c r="A64" s="220">
        <v>50</v>
      </c>
      <c r="B64" s="221" t="s">
        <v>762</v>
      </c>
      <c r="C64" s="224"/>
      <c r="D64" s="227"/>
      <c r="E64" s="223"/>
      <c r="F64" s="224"/>
      <c r="G64" s="224"/>
      <c r="H64" s="224"/>
      <c r="I64" s="224"/>
      <c r="K64" s="225">
        <v>0.05</v>
      </c>
      <c r="L64" s="225">
        <v>0</v>
      </c>
      <c r="M64" s="225">
        <v>0.03</v>
      </c>
      <c r="N64" s="225">
        <v>0.06</v>
      </c>
    </row>
    <row r="65" spans="1:14">
      <c r="A65" s="220">
        <v>51</v>
      </c>
      <c r="B65" s="221" t="s">
        <v>763</v>
      </c>
      <c r="C65" s="222"/>
      <c r="D65" s="224"/>
      <c r="E65" s="223"/>
      <c r="F65" s="224"/>
      <c r="G65" s="224"/>
      <c r="H65" s="224"/>
      <c r="I65" s="224"/>
      <c r="K65" s="225">
        <v>0.05</v>
      </c>
      <c r="L65" s="225">
        <v>0</v>
      </c>
      <c r="M65" s="225">
        <v>0.03</v>
      </c>
      <c r="N65" s="225">
        <v>0.06</v>
      </c>
    </row>
    <row r="66" spans="1:14">
      <c r="A66" s="220">
        <v>52</v>
      </c>
      <c r="B66" s="221" t="s">
        <v>764</v>
      </c>
      <c r="C66" s="223" t="s">
        <v>699</v>
      </c>
      <c r="D66" s="223"/>
      <c r="E66" s="223"/>
      <c r="F66" s="223"/>
      <c r="G66" s="223"/>
      <c r="H66" s="223"/>
      <c r="I66" s="223"/>
      <c r="K66" s="225"/>
      <c r="L66" s="225"/>
      <c r="M66" s="225"/>
      <c r="N66" s="225"/>
    </row>
    <row r="67" spans="1:14">
      <c r="A67" s="246" t="s">
        <v>765</v>
      </c>
      <c r="B67" s="232" t="s">
        <v>766</v>
      </c>
      <c r="C67" s="227"/>
      <c r="D67" s="227"/>
      <c r="E67" s="223"/>
      <c r="F67" s="227"/>
      <c r="G67" s="227"/>
      <c r="H67" s="245" t="s">
        <v>289</v>
      </c>
      <c r="I67" s="245" t="s">
        <v>289</v>
      </c>
      <c r="K67" s="225">
        <v>0.05</v>
      </c>
      <c r="L67" s="225">
        <v>0</v>
      </c>
      <c r="M67" s="225">
        <v>0</v>
      </c>
      <c r="N67" s="225">
        <v>0</v>
      </c>
    </row>
    <row r="68" spans="1:14">
      <c r="A68" s="231" t="s">
        <v>767</v>
      </c>
      <c r="B68" s="232" t="s">
        <v>768</v>
      </c>
      <c r="C68" s="222"/>
      <c r="D68" s="227"/>
      <c r="E68" s="223"/>
      <c r="F68" s="224"/>
      <c r="G68" s="224"/>
      <c r="H68" s="245" t="s">
        <v>289</v>
      </c>
      <c r="I68" s="245" t="s">
        <v>289</v>
      </c>
      <c r="K68" s="225">
        <v>0.05</v>
      </c>
      <c r="L68" s="225">
        <v>0</v>
      </c>
      <c r="M68" s="225">
        <v>0</v>
      </c>
      <c r="N68" s="225">
        <v>0</v>
      </c>
    </row>
    <row r="69" spans="1:14">
      <c r="A69" s="220">
        <v>53</v>
      </c>
      <c r="B69" s="221" t="s">
        <v>769</v>
      </c>
      <c r="C69" s="222"/>
      <c r="D69" s="224"/>
      <c r="E69" s="223"/>
      <c r="F69" s="224"/>
      <c r="G69" s="224"/>
      <c r="H69" s="224"/>
      <c r="I69" s="224"/>
      <c r="K69" s="225">
        <v>0.05</v>
      </c>
      <c r="L69" s="225">
        <v>0</v>
      </c>
      <c r="M69" s="225">
        <v>0.03</v>
      </c>
      <c r="N69" s="225">
        <v>0.06</v>
      </c>
    </row>
    <row r="70" spans="1:14" ht="27">
      <c r="A70" s="220">
        <v>54</v>
      </c>
      <c r="B70" s="221" t="s">
        <v>770</v>
      </c>
      <c r="C70" s="224"/>
      <c r="D70" s="224"/>
      <c r="E70" s="223"/>
      <c r="F70" s="224"/>
      <c r="G70" s="224"/>
      <c r="H70" s="224"/>
      <c r="I70" s="227"/>
      <c r="K70" s="225">
        <v>0.05</v>
      </c>
      <c r="L70" s="225">
        <v>0</v>
      </c>
      <c r="M70" s="225">
        <v>0.03</v>
      </c>
      <c r="N70" s="225">
        <v>0.06</v>
      </c>
    </row>
    <row r="71" spans="1:14">
      <c r="A71" s="220">
        <v>55</v>
      </c>
      <c r="B71" s="221" t="s">
        <v>771</v>
      </c>
      <c r="C71" s="224"/>
      <c r="D71" s="224"/>
      <c r="E71" s="223"/>
      <c r="F71" s="224"/>
      <c r="G71" s="224"/>
      <c r="H71" s="224"/>
      <c r="I71" s="227"/>
      <c r="K71" s="225">
        <v>0.05</v>
      </c>
      <c r="L71" s="225">
        <v>0</v>
      </c>
      <c r="M71" s="225">
        <v>0.03</v>
      </c>
      <c r="N71" s="225">
        <v>0.06</v>
      </c>
    </row>
    <row r="72" spans="1:14">
      <c r="A72" s="220">
        <v>56</v>
      </c>
      <c r="B72" s="221" t="s">
        <v>772</v>
      </c>
      <c r="C72" s="222"/>
      <c r="D72" s="224"/>
      <c r="E72" s="223"/>
      <c r="F72" s="224"/>
      <c r="G72" s="224"/>
      <c r="H72" s="224"/>
      <c r="I72" s="224"/>
      <c r="K72" s="225">
        <v>0.05</v>
      </c>
      <c r="L72" s="225">
        <v>0</v>
      </c>
      <c r="M72" s="225">
        <v>0.03</v>
      </c>
      <c r="N72" s="225">
        <v>0.06</v>
      </c>
    </row>
    <row r="73" spans="1:14">
      <c r="A73" s="220">
        <v>57</v>
      </c>
      <c r="B73" s="221" t="s">
        <v>773</v>
      </c>
      <c r="C73" s="247"/>
      <c r="D73" s="224"/>
      <c r="E73" s="223"/>
      <c r="F73" s="224"/>
      <c r="G73" s="224"/>
      <c r="H73" s="224"/>
      <c r="I73" s="224"/>
      <c r="K73" s="225">
        <v>0.05</v>
      </c>
      <c r="L73" s="225">
        <v>0</v>
      </c>
      <c r="M73" s="225">
        <v>0.03</v>
      </c>
      <c r="N73" s="225">
        <v>0.06</v>
      </c>
    </row>
    <row r="74" spans="1:14">
      <c r="A74" s="220">
        <v>58</v>
      </c>
      <c r="B74" s="221" t="s">
        <v>774</v>
      </c>
      <c r="C74" s="222"/>
      <c r="D74" s="224"/>
      <c r="E74" s="223"/>
      <c r="F74" s="222"/>
      <c r="G74" s="222"/>
      <c r="H74" s="227"/>
      <c r="I74" s="227"/>
      <c r="K74" s="225">
        <v>0.02</v>
      </c>
      <c r="L74" s="225">
        <v>0</v>
      </c>
      <c r="M74" s="225">
        <v>0.03</v>
      </c>
      <c r="N74" s="225">
        <v>0.06</v>
      </c>
    </row>
    <row r="75" spans="1:14">
      <c r="A75" s="220">
        <v>59</v>
      </c>
      <c r="B75" s="221" t="s">
        <v>775</v>
      </c>
      <c r="C75" s="230" t="s">
        <v>699</v>
      </c>
      <c r="D75" s="230"/>
      <c r="E75" s="230"/>
      <c r="F75" s="230"/>
      <c r="G75" s="230"/>
      <c r="H75" s="230"/>
      <c r="I75" s="230"/>
      <c r="K75" s="225"/>
      <c r="L75" s="225"/>
      <c r="M75" s="225"/>
      <c r="N75" s="225"/>
    </row>
    <row r="76" spans="1:14">
      <c r="A76" s="231" t="s">
        <v>776</v>
      </c>
      <c r="B76" s="232" t="s">
        <v>777</v>
      </c>
      <c r="C76" s="222"/>
      <c r="D76" s="227"/>
      <c r="E76" s="223"/>
      <c r="F76" s="245" t="s">
        <v>289</v>
      </c>
      <c r="G76" s="245"/>
      <c r="H76" s="236"/>
      <c r="I76" s="236"/>
      <c r="K76" s="225">
        <v>0</v>
      </c>
      <c r="L76" s="225">
        <v>0</v>
      </c>
      <c r="M76" s="225">
        <v>0.03</v>
      </c>
      <c r="N76" s="225">
        <v>0.06</v>
      </c>
    </row>
    <row r="77" spans="1:14">
      <c r="A77" s="231" t="s">
        <v>778</v>
      </c>
      <c r="B77" s="232" t="s">
        <v>779</v>
      </c>
      <c r="C77" s="227"/>
      <c r="D77" s="227"/>
      <c r="E77" s="223"/>
      <c r="F77" s="245" t="s">
        <v>289</v>
      </c>
      <c r="G77" s="245"/>
      <c r="H77" s="227"/>
      <c r="I77" s="227"/>
      <c r="K77" s="225">
        <v>0</v>
      </c>
      <c r="L77" s="225">
        <v>0</v>
      </c>
      <c r="M77" s="225">
        <v>0.03</v>
      </c>
      <c r="N77" s="225">
        <v>0.06</v>
      </c>
    </row>
    <row r="78" spans="1:14" ht="27">
      <c r="A78" s="231" t="s">
        <v>780</v>
      </c>
      <c r="B78" s="232" t="s">
        <v>781</v>
      </c>
      <c r="C78" s="230" t="s">
        <v>782</v>
      </c>
      <c r="D78" s="230"/>
      <c r="E78" s="230"/>
      <c r="F78" s="230"/>
      <c r="G78" s="230"/>
      <c r="H78" s="230"/>
      <c r="I78" s="230"/>
      <c r="K78" s="225"/>
      <c r="L78" s="225"/>
      <c r="M78" s="225"/>
      <c r="N78" s="225"/>
    </row>
    <row r="79" spans="1:14">
      <c r="A79" s="231" t="s">
        <v>783</v>
      </c>
      <c r="B79" s="232" t="s">
        <v>784</v>
      </c>
      <c r="C79" s="227"/>
      <c r="D79" s="227"/>
      <c r="E79" s="223"/>
      <c r="F79" s="245" t="s">
        <v>289</v>
      </c>
      <c r="G79" s="245"/>
      <c r="H79" s="227"/>
      <c r="I79" s="245" t="s">
        <v>289</v>
      </c>
      <c r="K79" s="225">
        <v>0</v>
      </c>
      <c r="L79" s="225">
        <v>0</v>
      </c>
      <c r="M79" s="225">
        <v>0.03</v>
      </c>
      <c r="N79" s="225">
        <v>0</v>
      </c>
    </row>
    <row r="80" spans="1:14">
      <c r="A80" s="231" t="s">
        <v>785</v>
      </c>
      <c r="B80" s="232" t="s">
        <v>786</v>
      </c>
      <c r="C80" s="222"/>
      <c r="D80" s="227"/>
      <c r="E80" s="223"/>
      <c r="F80" s="245" t="s">
        <v>289</v>
      </c>
      <c r="G80" s="245"/>
      <c r="H80" s="227"/>
      <c r="I80" s="245" t="s">
        <v>289</v>
      </c>
      <c r="K80" s="225">
        <v>0</v>
      </c>
      <c r="L80" s="225">
        <v>0</v>
      </c>
      <c r="M80" s="225">
        <v>0.03</v>
      </c>
      <c r="N80" s="225">
        <v>0</v>
      </c>
    </row>
    <row r="81" spans="1:14" ht="27">
      <c r="A81" s="231" t="s">
        <v>787</v>
      </c>
      <c r="B81" s="232" t="s">
        <v>788</v>
      </c>
      <c r="C81" s="222"/>
      <c r="D81" s="227"/>
      <c r="E81" s="223"/>
      <c r="F81" s="245" t="s">
        <v>289</v>
      </c>
      <c r="G81" s="245"/>
      <c r="H81" s="245" t="s">
        <v>289</v>
      </c>
      <c r="I81" s="224"/>
      <c r="K81" s="225">
        <v>0</v>
      </c>
      <c r="L81" s="225">
        <v>0</v>
      </c>
      <c r="M81" s="225">
        <v>0</v>
      </c>
      <c r="N81" s="225">
        <v>0.06</v>
      </c>
    </row>
    <row r="82" spans="1:14">
      <c r="A82" s="231" t="s">
        <v>789</v>
      </c>
      <c r="B82" s="232" t="s">
        <v>790</v>
      </c>
      <c r="C82" s="222"/>
      <c r="D82" s="227"/>
      <c r="E82" s="223"/>
      <c r="F82" s="245" t="s">
        <v>289</v>
      </c>
      <c r="G82" s="245"/>
      <c r="H82" s="222"/>
      <c r="I82" s="224"/>
      <c r="K82" s="225">
        <v>0</v>
      </c>
      <c r="L82" s="225">
        <v>0</v>
      </c>
      <c r="M82" s="225">
        <v>0.02</v>
      </c>
      <c r="N82" s="225">
        <v>0.06</v>
      </c>
    </row>
    <row r="83" spans="1:14">
      <c r="A83" s="231" t="s">
        <v>791</v>
      </c>
      <c r="B83" s="232" t="s">
        <v>792</v>
      </c>
      <c r="C83" s="224"/>
      <c r="D83" s="227"/>
      <c r="E83" s="223"/>
      <c r="F83" s="245" t="s">
        <v>289</v>
      </c>
      <c r="G83" s="245"/>
      <c r="H83" s="224"/>
      <c r="I83" s="245" t="s">
        <v>289</v>
      </c>
      <c r="K83" s="225">
        <v>0</v>
      </c>
      <c r="L83" s="225">
        <v>0</v>
      </c>
      <c r="M83" s="225">
        <v>0.03</v>
      </c>
      <c r="N83" s="225">
        <v>0</v>
      </c>
    </row>
    <row r="84" spans="1:14">
      <c r="A84" s="220">
        <v>61</v>
      </c>
      <c r="B84" s="248" t="s">
        <v>793</v>
      </c>
      <c r="C84" s="249"/>
      <c r="D84" s="250"/>
      <c r="E84" s="230"/>
      <c r="F84" s="245" t="s">
        <v>289</v>
      </c>
      <c r="G84" s="245"/>
      <c r="H84" s="245" t="s">
        <v>289</v>
      </c>
      <c r="I84" s="251" t="s">
        <v>794</v>
      </c>
      <c r="K84" s="225">
        <v>0</v>
      </c>
      <c r="L84" s="225">
        <v>0.06</v>
      </c>
      <c r="M84" s="225">
        <v>0</v>
      </c>
      <c r="N84" s="225">
        <v>0.06</v>
      </c>
    </row>
    <row r="85" spans="1:14">
      <c r="A85" s="252">
        <v>62</v>
      </c>
      <c r="B85" s="248" t="s">
        <v>795</v>
      </c>
      <c r="C85" s="253"/>
      <c r="D85" s="250"/>
      <c r="E85" s="230"/>
      <c r="F85" s="245" t="s">
        <v>289</v>
      </c>
      <c r="G85" s="245"/>
      <c r="H85" s="245" t="s">
        <v>289</v>
      </c>
      <c r="I85" s="254"/>
      <c r="K85" s="225">
        <v>0</v>
      </c>
      <c r="L85" s="225">
        <v>0.06</v>
      </c>
      <c r="M85" s="225">
        <v>0</v>
      </c>
      <c r="N85" s="225">
        <v>0.06</v>
      </c>
    </row>
    <row r="86" spans="1:14">
      <c r="A86" s="220">
        <v>63</v>
      </c>
      <c r="B86" s="248" t="s">
        <v>796</v>
      </c>
      <c r="C86" s="253"/>
      <c r="D86" s="253"/>
      <c r="E86" s="230"/>
      <c r="F86" s="245" t="s">
        <v>289</v>
      </c>
      <c r="G86" s="245"/>
      <c r="H86" s="245" t="s">
        <v>289</v>
      </c>
      <c r="I86" s="254"/>
      <c r="K86" s="225">
        <v>0</v>
      </c>
      <c r="L86" s="225">
        <v>0.06</v>
      </c>
      <c r="M86" s="225">
        <v>0</v>
      </c>
      <c r="N86" s="225">
        <v>0.06</v>
      </c>
    </row>
    <row r="87" spans="1:14">
      <c r="A87" s="220">
        <v>64</v>
      </c>
      <c r="B87" s="248" t="s">
        <v>797</v>
      </c>
      <c r="C87" s="249"/>
      <c r="D87" s="249"/>
      <c r="E87" s="230"/>
      <c r="F87" s="249"/>
      <c r="G87" s="249"/>
      <c r="H87" s="249"/>
      <c r="I87" s="250"/>
      <c r="K87" s="225">
        <v>0.02</v>
      </c>
      <c r="L87" s="225">
        <v>0.01</v>
      </c>
      <c r="M87" s="225">
        <v>0.02</v>
      </c>
      <c r="N87" s="225">
        <v>0.06</v>
      </c>
    </row>
    <row r="88" spans="1:14">
      <c r="A88" s="220">
        <v>65</v>
      </c>
      <c r="B88" s="248" t="s">
        <v>798</v>
      </c>
      <c r="C88" s="250"/>
      <c r="D88" s="255"/>
      <c r="E88" s="230"/>
      <c r="F88" s="254"/>
      <c r="G88" s="254"/>
      <c r="H88" s="254"/>
      <c r="I88" s="255"/>
      <c r="K88" s="225">
        <v>0.05</v>
      </c>
      <c r="L88" s="225">
        <v>0</v>
      </c>
      <c r="M88" s="225">
        <v>0.03</v>
      </c>
      <c r="N88" s="225">
        <v>0.06</v>
      </c>
    </row>
    <row r="89" spans="1:14" ht="26.25">
      <c r="A89" s="220">
        <v>66</v>
      </c>
      <c r="B89" s="248" t="s">
        <v>799</v>
      </c>
      <c r="C89" s="254"/>
      <c r="D89" s="255"/>
      <c r="E89" s="230"/>
      <c r="F89" s="245" t="s">
        <v>289</v>
      </c>
      <c r="G89" s="245"/>
      <c r="H89" s="245" t="s">
        <v>289</v>
      </c>
      <c r="I89" s="256" t="s">
        <v>800</v>
      </c>
      <c r="K89" s="225">
        <v>0</v>
      </c>
      <c r="L89" s="225">
        <v>0.06</v>
      </c>
      <c r="M89" s="225">
        <v>0</v>
      </c>
      <c r="N89" s="225">
        <v>0.06</v>
      </c>
    </row>
    <row r="90" spans="1:14" ht="26.25">
      <c r="A90" s="220">
        <v>67</v>
      </c>
      <c r="B90" s="248" t="s">
        <v>801</v>
      </c>
      <c r="C90" s="249"/>
      <c r="D90" s="254"/>
      <c r="E90" s="230"/>
      <c r="F90" s="245" t="s">
        <v>289</v>
      </c>
      <c r="G90" s="245"/>
      <c r="H90" s="245" t="s">
        <v>289</v>
      </c>
      <c r="I90" s="257" t="s">
        <v>802</v>
      </c>
      <c r="K90" s="225">
        <v>0</v>
      </c>
      <c r="L90" s="225">
        <v>0</v>
      </c>
      <c r="M90" s="225">
        <v>0</v>
      </c>
      <c r="N90" s="225">
        <v>0.06</v>
      </c>
    </row>
    <row r="91" spans="1:14">
      <c r="A91" s="220">
        <v>68</v>
      </c>
      <c r="B91" s="248" t="s">
        <v>803</v>
      </c>
      <c r="C91" s="254"/>
      <c r="D91" s="254"/>
      <c r="E91" s="230"/>
      <c r="F91" s="245" t="s">
        <v>289</v>
      </c>
      <c r="G91" s="245"/>
      <c r="H91" s="245" t="s">
        <v>289</v>
      </c>
      <c r="I91" s="257" t="s">
        <v>804</v>
      </c>
      <c r="K91" s="225">
        <v>0</v>
      </c>
      <c r="L91" s="225">
        <v>0.06</v>
      </c>
      <c r="M91" s="225">
        <v>0</v>
      </c>
      <c r="N91" s="225">
        <v>0.06</v>
      </c>
    </row>
    <row r="92" spans="1:14">
      <c r="A92" s="220">
        <v>69</v>
      </c>
      <c r="B92" s="248" t="s">
        <v>805</v>
      </c>
      <c r="C92" s="254"/>
      <c r="D92" s="255"/>
      <c r="E92" s="230"/>
      <c r="F92" s="245" t="s">
        <v>289</v>
      </c>
      <c r="G92" s="245"/>
      <c r="H92" s="245" t="s">
        <v>289</v>
      </c>
      <c r="I92" s="254" t="s">
        <v>806</v>
      </c>
      <c r="K92" s="225">
        <v>0</v>
      </c>
      <c r="L92" s="225">
        <v>0.06</v>
      </c>
      <c r="M92" s="225">
        <v>0</v>
      </c>
      <c r="N92" s="225">
        <v>0.06</v>
      </c>
    </row>
    <row r="93" spans="1:14">
      <c r="A93" s="220">
        <v>70</v>
      </c>
      <c r="B93" s="248" t="s">
        <v>807</v>
      </c>
      <c r="C93" s="249"/>
      <c r="D93" s="249"/>
      <c r="E93" s="230"/>
      <c r="F93" s="250"/>
      <c r="G93" s="250"/>
      <c r="H93" s="254"/>
      <c r="I93" s="254"/>
      <c r="K93" s="225">
        <v>0.05</v>
      </c>
      <c r="L93" s="225">
        <v>0</v>
      </c>
      <c r="M93" s="225">
        <v>0.03</v>
      </c>
      <c r="N93" s="225">
        <v>0.06</v>
      </c>
    </row>
    <row r="94" spans="1:14">
      <c r="A94" s="220">
        <v>71</v>
      </c>
      <c r="B94" s="221" t="s">
        <v>808</v>
      </c>
      <c r="C94" s="222"/>
      <c r="D94" s="254"/>
      <c r="E94" s="230"/>
      <c r="F94" s="254"/>
      <c r="G94" s="254"/>
      <c r="H94" s="254"/>
      <c r="I94" s="254"/>
      <c r="K94" s="225">
        <v>0.05</v>
      </c>
      <c r="L94" s="225">
        <v>0</v>
      </c>
      <c r="M94" s="225">
        <v>0.03</v>
      </c>
      <c r="N94" s="225">
        <v>0.06</v>
      </c>
    </row>
    <row r="95" spans="1:14">
      <c r="A95" s="220">
        <v>72</v>
      </c>
      <c r="B95" s="248" t="s">
        <v>809</v>
      </c>
      <c r="C95" s="249"/>
      <c r="D95" s="249"/>
      <c r="E95" s="230"/>
      <c r="F95" s="254"/>
      <c r="G95" s="254"/>
      <c r="H95" s="224"/>
      <c r="I95" s="227"/>
      <c r="K95" s="225">
        <v>0.05</v>
      </c>
      <c r="L95" s="225">
        <v>0</v>
      </c>
      <c r="M95" s="225">
        <v>0.03</v>
      </c>
      <c r="N95" s="225">
        <v>0.06</v>
      </c>
    </row>
    <row r="96" spans="1:14">
      <c r="A96" s="220">
        <v>73</v>
      </c>
      <c r="B96" s="248" t="s">
        <v>810</v>
      </c>
      <c r="C96" s="249"/>
      <c r="D96" s="249"/>
      <c r="E96" s="230"/>
      <c r="F96" s="249"/>
      <c r="G96" s="249"/>
      <c r="H96" s="249"/>
      <c r="I96" s="250"/>
      <c r="K96" s="225">
        <v>0.02</v>
      </c>
      <c r="L96" s="225">
        <v>0</v>
      </c>
      <c r="M96" s="225">
        <v>0.02</v>
      </c>
      <c r="N96" s="225">
        <v>0.06</v>
      </c>
    </row>
    <row r="97" spans="1:14" ht="54">
      <c r="A97" s="220">
        <v>74</v>
      </c>
      <c r="B97" s="248" t="s">
        <v>811</v>
      </c>
      <c r="C97" s="249"/>
      <c r="D97" s="255"/>
      <c r="E97" s="230"/>
      <c r="F97" s="245" t="s">
        <v>289</v>
      </c>
      <c r="G97" s="245"/>
      <c r="H97" s="245" t="s">
        <v>289</v>
      </c>
      <c r="I97" s="250"/>
      <c r="K97" s="225">
        <v>0</v>
      </c>
      <c r="L97" s="225">
        <v>0.06</v>
      </c>
      <c r="M97" s="225">
        <v>0</v>
      </c>
      <c r="N97" s="225">
        <v>0.06</v>
      </c>
    </row>
    <row r="98" spans="1:14">
      <c r="A98" s="220">
        <v>75</v>
      </c>
      <c r="B98" s="248" t="s">
        <v>812</v>
      </c>
      <c r="C98" s="249"/>
      <c r="D98" s="250"/>
      <c r="E98" s="223"/>
      <c r="F98" s="245" t="s">
        <v>289</v>
      </c>
      <c r="G98" s="245"/>
      <c r="H98" s="245" t="s">
        <v>289</v>
      </c>
      <c r="I98" s="250"/>
      <c r="K98" s="225">
        <v>0</v>
      </c>
      <c r="L98" s="225">
        <v>0.06</v>
      </c>
      <c r="M98" s="225">
        <v>0</v>
      </c>
      <c r="N98" s="225">
        <v>0.06</v>
      </c>
    </row>
    <row r="99" spans="1:14">
      <c r="A99" s="220">
        <v>76</v>
      </c>
      <c r="B99" s="248" t="s">
        <v>813</v>
      </c>
      <c r="C99" s="254"/>
      <c r="D99" s="254"/>
      <c r="E99" s="230"/>
      <c r="F99" s="245" t="s">
        <v>289</v>
      </c>
      <c r="G99" s="245"/>
      <c r="H99" s="245" t="s">
        <v>289</v>
      </c>
      <c r="I99" s="255"/>
      <c r="K99" s="225">
        <v>0</v>
      </c>
      <c r="L99" s="225">
        <v>0.06</v>
      </c>
      <c r="M99" s="225">
        <v>0</v>
      </c>
      <c r="N99" s="225">
        <v>0.06</v>
      </c>
    </row>
    <row r="100" spans="1:14">
      <c r="A100" s="220">
        <v>77</v>
      </c>
      <c r="B100" s="248" t="s">
        <v>814</v>
      </c>
      <c r="C100" s="227"/>
      <c r="D100" s="255"/>
      <c r="E100" s="230"/>
      <c r="F100" s="245" t="s">
        <v>289</v>
      </c>
      <c r="G100" s="245"/>
      <c r="H100" s="245" t="s">
        <v>289</v>
      </c>
      <c r="I100" s="255"/>
      <c r="K100" s="225">
        <v>0</v>
      </c>
      <c r="L100" s="225">
        <v>0.06</v>
      </c>
      <c r="M100" s="225">
        <v>0</v>
      </c>
      <c r="N100" s="225">
        <v>0.06</v>
      </c>
    </row>
    <row r="101" spans="1:14" ht="57.75">
      <c r="A101" s="258">
        <v>78</v>
      </c>
      <c r="B101" s="259" t="s">
        <v>815</v>
      </c>
      <c r="C101" s="227"/>
      <c r="D101" s="260"/>
      <c r="E101" s="261"/>
      <c r="F101" s="260"/>
      <c r="G101" s="260"/>
      <c r="H101" s="260"/>
      <c r="I101" s="260"/>
      <c r="K101" s="225">
        <v>0.05</v>
      </c>
      <c r="L101" s="225">
        <v>0.06</v>
      </c>
      <c r="M101" s="225">
        <v>0.03</v>
      </c>
      <c r="N101" s="225">
        <v>0.06</v>
      </c>
    </row>
    <row r="102" spans="1:14">
      <c r="A102" s="258">
        <v>79</v>
      </c>
      <c r="B102" s="262" t="s">
        <v>816</v>
      </c>
      <c r="C102" s="257"/>
      <c r="D102" s="256"/>
      <c r="E102" s="263"/>
      <c r="F102" s="255"/>
      <c r="G102" s="255"/>
      <c r="H102" s="230" t="s">
        <v>289</v>
      </c>
      <c r="I102" s="230" t="s">
        <v>289</v>
      </c>
      <c r="K102" s="225">
        <v>0.05</v>
      </c>
      <c r="L102" s="225">
        <v>0.06</v>
      </c>
      <c r="M102" s="225">
        <v>0</v>
      </c>
      <c r="N102" s="225">
        <v>0</v>
      </c>
    </row>
    <row r="103" spans="1:14">
      <c r="A103" s="258">
        <v>80</v>
      </c>
      <c r="B103" s="262" t="s">
        <v>817</v>
      </c>
      <c r="C103" s="249"/>
      <c r="D103" s="255"/>
      <c r="E103" s="230"/>
      <c r="F103" s="255"/>
      <c r="G103" s="255"/>
      <c r="H103" s="230" t="s">
        <v>289</v>
      </c>
      <c r="I103" s="230" t="s">
        <v>289</v>
      </c>
      <c r="K103" s="225">
        <v>0.05</v>
      </c>
      <c r="L103" s="225">
        <v>0.06</v>
      </c>
      <c r="M103" s="225">
        <v>0</v>
      </c>
      <c r="N103" s="225">
        <v>0</v>
      </c>
    </row>
    <row r="104" spans="1:14">
      <c r="A104" s="220">
        <v>81</v>
      </c>
      <c r="B104" s="264" t="s">
        <v>818</v>
      </c>
      <c r="C104" s="230" t="s">
        <v>699</v>
      </c>
      <c r="D104" s="230"/>
      <c r="E104" s="230"/>
      <c r="F104" s="230"/>
      <c r="G104" s="230"/>
      <c r="H104" s="230"/>
      <c r="I104" s="230"/>
      <c r="K104" s="225"/>
      <c r="L104" s="225"/>
      <c r="M104" s="225"/>
      <c r="N104" s="225"/>
    </row>
    <row r="105" spans="1:14">
      <c r="A105" s="265" t="s">
        <v>819</v>
      </c>
      <c r="B105" s="266" t="s">
        <v>820</v>
      </c>
      <c r="C105" s="227"/>
      <c r="D105" s="260"/>
      <c r="E105" s="261"/>
      <c r="F105" s="260"/>
      <c r="G105" s="260"/>
      <c r="H105" s="260"/>
      <c r="I105" s="260"/>
      <c r="K105" s="225">
        <v>0.05</v>
      </c>
      <c r="L105" s="225">
        <v>0</v>
      </c>
      <c r="M105" s="225">
        <v>0.03</v>
      </c>
      <c r="N105" s="225">
        <v>0.06</v>
      </c>
    </row>
    <row r="106" spans="1:14">
      <c r="A106" s="267" t="s">
        <v>821</v>
      </c>
      <c r="B106" s="268" t="s">
        <v>822</v>
      </c>
      <c r="C106" s="269"/>
      <c r="D106" s="254"/>
      <c r="E106" s="230"/>
      <c r="F106" s="230" t="s">
        <v>289</v>
      </c>
      <c r="G106" s="230"/>
      <c r="H106" s="255"/>
      <c r="I106" s="230" t="s">
        <v>289</v>
      </c>
      <c r="K106" s="225">
        <v>0</v>
      </c>
      <c r="L106" s="225">
        <v>0.06</v>
      </c>
      <c r="M106" s="225">
        <v>0.03</v>
      </c>
      <c r="N106" s="225">
        <v>0</v>
      </c>
    </row>
    <row r="107" spans="1:14">
      <c r="A107" s="267" t="s">
        <v>823</v>
      </c>
      <c r="B107" s="268" t="s">
        <v>824</v>
      </c>
      <c r="C107" s="269"/>
      <c r="D107" s="249"/>
      <c r="E107" s="230"/>
      <c r="F107" s="249"/>
      <c r="G107" s="249"/>
      <c r="H107" s="249"/>
      <c r="I107" s="230" t="s">
        <v>289</v>
      </c>
      <c r="K107" s="225">
        <v>0.02</v>
      </c>
      <c r="L107" s="225">
        <v>0.01</v>
      </c>
      <c r="M107" s="225">
        <v>0.02</v>
      </c>
      <c r="N107" s="225">
        <v>0</v>
      </c>
    </row>
    <row r="108" spans="1:14">
      <c r="A108" s="270">
        <v>82</v>
      </c>
      <c r="B108" s="248" t="s">
        <v>825</v>
      </c>
      <c r="C108" s="257"/>
      <c r="D108" s="256"/>
      <c r="E108" s="263"/>
      <c r="F108" s="255"/>
      <c r="G108" s="255"/>
      <c r="H108" s="255"/>
      <c r="I108" s="255"/>
      <c r="K108" s="225">
        <v>0.05</v>
      </c>
      <c r="L108" s="225">
        <v>0</v>
      </c>
      <c r="M108" s="225">
        <v>0.03</v>
      </c>
      <c r="N108" s="225">
        <v>0.06</v>
      </c>
    </row>
    <row r="109" spans="1:14" ht="27">
      <c r="A109" s="270">
        <v>83</v>
      </c>
      <c r="B109" s="248" t="s">
        <v>826</v>
      </c>
      <c r="C109" s="230" t="s">
        <v>827</v>
      </c>
      <c r="D109" s="230"/>
      <c r="E109" s="230"/>
      <c r="F109" s="271"/>
      <c r="G109" s="271"/>
      <c r="H109" s="271"/>
      <c r="I109" s="271"/>
      <c r="J109" s="272"/>
      <c r="K109" s="273"/>
      <c r="L109" s="273"/>
      <c r="M109" s="273"/>
      <c r="N109" s="273"/>
    </row>
    <row r="110" spans="1:14">
      <c r="A110" s="270">
        <v>84</v>
      </c>
      <c r="B110" s="248" t="s">
        <v>828</v>
      </c>
      <c r="C110" s="254"/>
      <c r="D110" s="256"/>
      <c r="E110" s="263"/>
      <c r="F110" s="255"/>
      <c r="G110" s="255"/>
      <c r="H110" s="230" t="s">
        <v>289</v>
      </c>
      <c r="I110" s="230" t="s">
        <v>289</v>
      </c>
      <c r="K110" s="225">
        <v>0.05</v>
      </c>
      <c r="L110" s="225">
        <v>0</v>
      </c>
      <c r="M110" s="225">
        <v>0</v>
      </c>
      <c r="N110" s="225">
        <v>0</v>
      </c>
    </row>
    <row r="111" spans="1:14">
      <c r="A111" s="270">
        <v>85</v>
      </c>
      <c r="B111" s="274" t="s">
        <v>829</v>
      </c>
      <c r="C111" s="254"/>
      <c r="D111" s="254"/>
      <c r="E111" s="230"/>
      <c r="F111" s="254"/>
      <c r="G111" s="254"/>
      <c r="H111" s="254"/>
      <c r="I111" s="254"/>
      <c r="K111" s="225">
        <v>0.05</v>
      </c>
      <c r="L111" s="225">
        <v>0</v>
      </c>
      <c r="M111" s="225">
        <v>0.03</v>
      </c>
      <c r="N111" s="225">
        <v>0.06</v>
      </c>
    </row>
    <row r="112" spans="1:14" ht="40.5">
      <c r="A112" s="270">
        <v>86</v>
      </c>
      <c r="B112" s="248" t="s">
        <v>830</v>
      </c>
      <c r="C112" s="227"/>
      <c r="D112" s="260"/>
      <c r="E112" s="261"/>
      <c r="F112" s="260"/>
      <c r="G112" s="260"/>
      <c r="H112" s="260"/>
      <c r="I112" s="260"/>
      <c r="K112" s="225">
        <v>0.05</v>
      </c>
      <c r="L112" s="225">
        <v>0.06</v>
      </c>
      <c r="M112" s="225">
        <v>0.03</v>
      </c>
      <c r="N112" s="225">
        <v>0.06</v>
      </c>
    </row>
    <row r="113" spans="1:14">
      <c r="A113" s="270">
        <v>87</v>
      </c>
      <c r="B113" s="248" t="s">
        <v>831</v>
      </c>
      <c r="C113" s="230" t="s">
        <v>827</v>
      </c>
      <c r="D113" s="230"/>
      <c r="E113" s="230"/>
      <c r="F113" s="230"/>
      <c r="G113" s="230"/>
      <c r="H113" s="230"/>
      <c r="I113" s="230"/>
      <c r="K113" s="225"/>
      <c r="L113" s="225"/>
      <c r="M113" s="225"/>
      <c r="N113" s="225"/>
    </row>
    <row r="114" spans="1:14">
      <c r="A114" s="267" t="s">
        <v>832</v>
      </c>
      <c r="B114" s="232" t="s">
        <v>833</v>
      </c>
      <c r="C114" s="227"/>
      <c r="D114" s="260"/>
      <c r="E114" s="261"/>
      <c r="F114" s="260"/>
      <c r="G114" s="260"/>
      <c r="H114" s="260"/>
      <c r="I114" s="260"/>
      <c r="K114" s="225">
        <v>0.05</v>
      </c>
      <c r="L114" s="225">
        <v>0.06</v>
      </c>
      <c r="M114" s="225">
        <v>0.03</v>
      </c>
      <c r="N114" s="225">
        <v>0.06</v>
      </c>
    </row>
    <row r="115" spans="1:14">
      <c r="A115" s="267" t="s">
        <v>834</v>
      </c>
      <c r="B115" s="232" t="s">
        <v>835</v>
      </c>
      <c r="C115" s="254"/>
      <c r="D115" s="256"/>
      <c r="E115" s="263"/>
      <c r="F115" s="254"/>
      <c r="G115" s="254"/>
      <c r="H115" s="255"/>
      <c r="I115" s="255"/>
      <c r="K115" s="225">
        <v>0.05</v>
      </c>
      <c r="L115" s="225">
        <v>0.06</v>
      </c>
      <c r="M115" s="225">
        <v>0.03</v>
      </c>
      <c r="N115" s="225">
        <v>0.06</v>
      </c>
    </row>
    <row r="116" spans="1:14">
      <c r="A116" s="275">
        <v>88</v>
      </c>
      <c r="B116" s="276" t="s">
        <v>836</v>
      </c>
      <c r="C116" s="227"/>
      <c r="D116" s="260"/>
      <c r="E116" s="261"/>
      <c r="F116" s="260"/>
      <c r="G116" s="260"/>
      <c r="H116" s="260"/>
      <c r="I116" s="277" t="s">
        <v>289</v>
      </c>
      <c r="K116" s="225">
        <v>0.05</v>
      </c>
      <c r="L116" s="225">
        <v>0</v>
      </c>
      <c r="M116" s="225">
        <v>0.03</v>
      </c>
      <c r="N116" s="225">
        <v>0</v>
      </c>
    </row>
    <row r="117" spans="1:14">
      <c r="A117" s="265" t="s">
        <v>837</v>
      </c>
      <c r="B117" s="278" t="s">
        <v>838</v>
      </c>
      <c r="C117" s="227"/>
      <c r="D117" s="260"/>
      <c r="E117" s="261"/>
      <c r="F117" s="277" t="s">
        <v>289</v>
      </c>
      <c r="G117" s="277"/>
      <c r="H117" s="277" t="s">
        <v>289</v>
      </c>
      <c r="I117" s="260"/>
      <c r="K117" s="273">
        <v>0</v>
      </c>
      <c r="L117" s="273">
        <v>0</v>
      </c>
      <c r="M117" s="225">
        <v>0</v>
      </c>
      <c r="N117" s="225">
        <v>0.06</v>
      </c>
    </row>
    <row r="118" spans="1:14" ht="27.75">
      <c r="A118" s="275">
        <v>89</v>
      </c>
      <c r="B118" s="279" t="s">
        <v>839</v>
      </c>
      <c r="C118" s="227"/>
      <c r="D118" s="260"/>
      <c r="E118" s="261"/>
      <c r="F118" s="260"/>
      <c r="G118" s="260"/>
      <c r="H118" s="260"/>
      <c r="I118" s="260"/>
      <c r="K118" s="225">
        <v>0.05</v>
      </c>
      <c r="L118" s="225">
        <v>0.06</v>
      </c>
      <c r="M118" s="225">
        <v>0.03</v>
      </c>
      <c r="N118" s="225">
        <v>0.06</v>
      </c>
    </row>
    <row r="119" spans="1:14">
      <c r="A119" s="275">
        <v>90</v>
      </c>
      <c r="B119" s="276" t="s">
        <v>840</v>
      </c>
      <c r="C119" s="257"/>
      <c r="D119" s="256"/>
      <c r="E119" s="263"/>
      <c r="F119" s="255"/>
      <c r="G119" s="255"/>
      <c r="H119" s="255"/>
      <c r="I119" s="255"/>
      <c r="K119" s="225">
        <v>0.05</v>
      </c>
      <c r="L119" s="225">
        <v>0.06</v>
      </c>
      <c r="M119" s="225">
        <v>0.03</v>
      </c>
      <c r="N119" s="225">
        <v>0.06</v>
      </c>
    </row>
    <row r="120" spans="1:14">
      <c r="A120" s="270">
        <v>91</v>
      </c>
      <c r="B120" s="274" t="s">
        <v>841</v>
      </c>
      <c r="C120" s="280"/>
      <c r="D120" s="257"/>
      <c r="E120" s="263"/>
      <c r="F120" s="254"/>
      <c r="G120" s="254"/>
      <c r="H120" s="255"/>
      <c r="I120" s="255"/>
      <c r="K120" s="225">
        <v>0.05</v>
      </c>
      <c r="L120" s="225">
        <v>0</v>
      </c>
      <c r="M120" s="225">
        <v>0.03</v>
      </c>
      <c r="N120" s="225">
        <v>0.06</v>
      </c>
    </row>
    <row r="121" spans="1:14">
      <c r="A121" s="270">
        <v>92</v>
      </c>
      <c r="B121" s="274" t="s">
        <v>842</v>
      </c>
      <c r="C121" s="230" t="s">
        <v>827</v>
      </c>
      <c r="D121" s="230"/>
      <c r="E121" s="230"/>
      <c r="F121" s="230"/>
      <c r="G121" s="230"/>
      <c r="H121" s="230"/>
      <c r="I121" s="230"/>
      <c r="K121" s="225"/>
      <c r="L121" s="225"/>
      <c r="M121" s="225"/>
      <c r="N121" s="225"/>
    </row>
    <row r="122" spans="1:14">
      <c r="A122" s="267" t="s">
        <v>843</v>
      </c>
      <c r="B122" s="231" t="s">
        <v>844</v>
      </c>
      <c r="C122" s="760" t="s">
        <v>845</v>
      </c>
      <c r="D122" s="761"/>
      <c r="E122" s="761"/>
      <c r="F122" s="761"/>
      <c r="G122" s="761"/>
      <c r="H122" s="761"/>
      <c r="I122" s="761"/>
      <c r="K122" s="225">
        <v>0.05</v>
      </c>
      <c r="L122" s="225">
        <v>0</v>
      </c>
      <c r="M122" s="225">
        <v>0.03</v>
      </c>
      <c r="N122" s="225">
        <v>0.06</v>
      </c>
    </row>
    <row r="123" spans="1:14">
      <c r="A123" s="267" t="s">
        <v>846</v>
      </c>
      <c r="B123" s="231" t="s">
        <v>847</v>
      </c>
      <c r="C123" s="762" t="s">
        <v>848</v>
      </c>
      <c r="D123" s="763"/>
      <c r="E123" s="763"/>
      <c r="F123" s="763"/>
      <c r="G123" s="763"/>
      <c r="H123" s="763"/>
      <c r="I123" s="763"/>
      <c r="K123" s="225">
        <v>0.05</v>
      </c>
      <c r="L123" s="225">
        <v>0</v>
      </c>
      <c r="M123" s="225">
        <v>0.03</v>
      </c>
      <c r="N123" s="225">
        <v>0.06</v>
      </c>
    </row>
    <row r="124" spans="1:14">
      <c r="A124" s="267" t="s">
        <v>849</v>
      </c>
      <c r="B124" s="231" t="s">
        <v>850</v>
      </c>
      <c r="C124" s="762" t="s">
        <v>851</v>
      </c>
      <c r="D124" s="763"/>
      <c r="E124" s="763"/>
      <c r="F124" s="763"/>
      <c r="G124" s="763"/>
      <c r="H124" s="763"/>
      <c r="I124" s="763"/>
      <c r="K124" s="225">
        <v>0.05</v>
      </c>
      <c r="L124" s="225">
        <v>0</v>
      </c>
      <c r="M124" s="225">
        <v>0.03</v>
      </c>
      <c r="N124" s="225">
        <v>0.06</v>
      </c>
    </row>
    <row r="125" spans="1:14">
      <c r="A125" s="267" t="s">
        <v>852</v>
      </c>
      <c r="B125" s="231" t="s">
        <v>853</v>
      </c>
      <c r="C125" s="249"/>
      <c r="D125" s="254"/>
      <c r="E125" s="230"/>
      <c r="F125" s="254"/>
      <c r="G125" s="254"/>
      <c r="H125" s="254"/>
      <c r="I125" s="255"/>
      <c r="K125" s="225">
        <v>0.05</v>
      </c>
      <c r="L125" s="225">
        <v>0</v>
      </c>
      <c r="M125" s="225">
        <v>0.03</v>
      </c>
      <c r="N125" s="225">
        <v>0.06</v>
      </c>
    </row>
    <row r="126" spans="1:14">
      <c r="A126" s="267" t="s">
        <v>854</v>
      </c>
      <c r="B126" s="231" t="s">
        <v>855</v>
      </c>
      <c r="C126" s="762" t="s">
        <v>856</v>
      </c>
      <c r="D126" s="763"/>
      <c r="E126" s="763"/>
      <c r="F126" s="763"/>
      <c r="G126" s="763"/>
      <c r="H126" s="763"/>
      <c r="I126" s="763"/>
      <c r="K126" s="225">
        <v>0.05</v>
      </c>
      <c r="L126" s="225">
        <v>0</v>
      </c>
      <c r="M126" s="225">
        <v>0.03</v>
      </c>
      <c r="N126" s="225">
        <v>0.06</v>
      </c>
    </row>
    <row r="127" spans="1:14">
      <c r="A127" s="267" t="s">
        <v>857</v>
      </c>
      <c r="B127" s="231" t="s">
        <v>858</v>
      </c>
      <c r="C127" s="281"/>
      <c r="D127" s="257"/>
      <c r="E127" s="263"/>
      <c r="F127" s="254"/>
      <c r="G127" s="254"/>
      <c r="H127" s="254"/>
      <c r="I127" s="254"/>
      <c r="K127" s="225">
        <v>0.05</v>
      </c>
      <c r="L127" s="225">
        <v>0</v>
      </c>
      <c r="M127" s="225">
        <v>0.03</v>
      </c>
      <c r="N127" s="225">
        <v>0.06</v>
      </c>
    </row>
    <row r="128" spans="1:14">
      <c r="A128" s="270">
        <v>93</v>
      </c>
      <c r="B128" s="274" t="s">
        <v>859</v>
      </c>
      <c r="C128" s="249"/>
      <c r="D128" s="254"/>
      <c r="E128" s="230"/>
      <c r="F128" s="254"/>
      <c r="G128" s="254"/>
      <c r="H128" s="254"/>
      <c r="I128" s="254"/>
      <c r="K128" s="225">
        <v>0.05</v>
      </c>
      <c r="L128" s="225">
        <v>0</v>
      </c>
      <c r="M128" s="225">
        <v>0.03</v>
      </c>
      <c r="N128" s="225">
        <v>0.06</v>
      </c>
    </row>
    <row r="129" spans="1:14" ht="102.75">
      <c r="A129" s="282">
        <v>94</v>
      </c>
      <c r="B129" s="274" t="s">
        <v>860</v>
      </c>
      <c r="C129" s="249"/>
      <c r="D129" s="254"/>
      <c r="E129" s="230"/>
      <c r="F129" s="230" t="s">
        <v>289</v>
      </c>
      <c r="G129" s="230"/>
      <c r="H129" s="257" t="s">
        <v>861</v>
      </c>
      <c r="I129" s="257" t="s">
        <v>862</v>
      </c>
      <c r="K129" s="273">
        <v>0</v>
      </c>
      <c r="L129" s="273">
        <v>0</v>
      </c>
      <c r="M129" s="225">
        <v>0.03</v>
      </c>
      <c r="N129" s="225">
        <v>0.06</v>
      </c>
    </row>
    <row r="130" spans="1:14">
      <c r="A130" s="282">
        <v>95</v>
      </c>
      <c r="B130" s="274" t="s">
        <v>863</v>
      </c>
      <c r="C130" s="280"/>
      <c r="D130" s="257"/>
      <c r="E130" s="263"/>
      <c r="F130" s="249"/>
      <c r="G130" s="249"/>
      <c r="H130" s="283"/>
      <c r="I130" s="254"/>
      <c r="K130" s="225">
        <v>0.02</v>
      </c>
      <c r="L130" s="225">
        <v>0.01</v>
      </c>
      <c r="M130" s="225">
        <v>0.02</v>
      </c>
      <c r="N130" s="225">
        <v>0.06</v>
      </c>
    </row>
    <row r="131" spans="1:14">
      <c r="A131" s="275">
        <v>96</v>
      </c>
      <c r="B131" s="276" t="s">
        <v>864</v>
      </c>
      <c r="C131" s="227"/>
      <c r="D131" s="260"/>
      <c r="E131" s="261"/>
      <c r="F131" s="277" t="s">
        <v>289</v>
      </c>
      <c r="G131" s="277"/>
      <c r="H131" s="260"/>
      <c r="I131" s="260"/>
      <c r="K131" s="225">
        <v>0</v>
      </c>
      <c r="L131" s="225">
        <v>0</v>
      </c>
      <c r="M131" s="225">
        <v>0.03</v>
      </c>
      <c r="N131" s="225">
        <v>0.06</v>
      </c>
    </row>
    <row r="132" spans="1:14">
      <c r="A132" s="282">
        <v>97</v>
      </c>
      <c r="B132" s="274" t="s">
        <v>865</v>
      </c>
      <c r="C132" s="281"/>
      <c r="D132" s="281"/>
      <c r="E132" s="263"/>
      <c r="F132" s="249"/>
      <c r="G132" s="249"/>
      <c r="H132" s="254"/>
      <c r="I132" s="254"/>
      <c r="K132" s="225">
        <v>0.02</v>
      </c>
      <c r="L132" s="225">
        <v>0</v>
      </c>
      <c r="M132" s="225">
        <v>0.03</v>
      </c>
      <c r="N132" s="225">
        <v>0.06</v>
      </c>
    </row>
    <row r="133" spans="1:14">
      <c r="A133" s="282">
        <v>98</v>
      </c>
      <c r="B133" s="274" t="s">
        <v>866</v>
      </c>
      <c r="C133" s="253"/>
      <c r="D133" s="254"/>
      <c r="E133" s="230"/>
      <c r="F133" s="254"/>
      <c r="G133" s="254"/>
      <c r="H133" s="254"/>
      <c r="I133" s="254"/>
      <c r="K133" s="225">
        <v>0.05</v>
      </c>
      <c r="L133" s="225">
        <v>0</v>
      </c>
      <c r="M133" s="225">
        <v>0.03</v>
      </c>
      <c r="N133" s="225">
        <v>0.06</v>
      </c>
    </row>
    <row r="134" spans="1:14">
      <c r="A134" s="270">
        <v>99</v>
      </c>
      <c r="B134" s="274" t="s">
        <v>867</v>
      </c>
      <c r="C134" s="269"/>
      <c r="D134" s="269"/>
      <c r="E134" s="230"/>
      <c r="F134" s="271" t="s">
        <v>289</v>
      </c>
      <c r="G134" s="271"/>
      <c r="H134" s="269"/>
      <c r="I134" s="269"/>
      <c r="K134" s="225">
        <v>0</v>
      </c>
      <c r="L134" s="225">
        <v>0.01</v>
      </c>
      <c r="M134" s="225">
        <v>0.02</v>
      </c>
      <c r="N134" s="225">
        <v>0.02</v>
      </c>
    </row>
    <row r="135" spans="1:14" ht="26.25">
      <c r="A135" s="270">
        <v>100</v>
      </c>
      <c r="B135" s="274" t="s">
        <v>868</v>
      </c>
      <c r="C135" s="249"/>
      <c r="D135" s="254"/>
      <c r="E135" s="230"/>
      <c r="F135" s="230" t="s">
        <v>289</v>
      </c>
      <c r="G135" s="230"/>
      <c r="H135" s="257" t="s">
        <v>869</v>
      </c>
      <c r="I135" s="257" t="s">
        <v>870</v>
      </c>
      <c r="K135" s="225">
        <v>0</v>
      </c>
      <c r="L135" s="225">
        <v>0.06</v>
      </c>
      <c r="M135" s="225">
        <v>0.03</v>
      </c>
      <c r="N135" s="225">
        <v>0.06</v>
      </c>
    </row>
    <row r="136" spans="1:14" ht="39">
      <c r="A136" s="270">
        <v>101</v>
      </c>
      <c r="B136" s="248" t="s">
        <v>871</v>
      </c>
      <c r="C136" s="249"/>
      <c r="D136" s="254"/>
      <c r="E136" s="230"/>
      <c r="F136" s="257" t="s">
        <v>872</v>
      </c>
      <c r="G136" s="257"/>
      <c r="H136" s="256" t="s">
        <v>873</v>
      </c>
      <c r="I136" s="256" t="s">
        <v>874</v>
      </c>
      <c r="K136" s="225">
        <v>0.05</v>
      </c>
      <c r="L136" s="225">
        <v>0.06</v>
      </c>
      <c r="M136" s="225">
        <v>0.03</v>
      </c>
      <c r="N136" s="225">
        <v>0.06</v>
      </c>
    </row>
    <row r="137" spans="1:14">
      <c r="A137" s="284">
        <v>102</v>
      </c>
      <c r="B137" s="279" t="s">
        <v>875</v>
      </c>
      <c r="C137" s="271" t="s">
        <v>699</v>
      </c>
      <c r="D137" s="271"/>
      <c r="E137" s="271"/>
      <c r="F137" s="263"/>
      <c r="G137" s="263"/>
      <c r="H137" s="263"/>
      <c r="I137" s="263"/>
      <c r="K137" s="225"/>
      <c r="L137" s="225"/>
      <c r="M137" s="225"/>
      <c r="N137" s="225"/>
    </row>
    <row r="138" spans="1:14">
      <c r="A138" s="231" t="s">
        <v>876</v>
      </c>
      <c r="B138" s="265" t="s">
        <v>877</v>
      </c>
      <c r="C138" s="249"/>
      <c r="D138" s="254"/>
      <c r="E138" s="230"/>
      <c r="F138" s="230"/>
      <c r="G138" s="230"/>
      <c r="H138" s="230"/>
      <c r="I138" s="249" t="s">
        <v>878</v>
      </c>
      <c r="K138" s="225">
        <v>0</v>
      </c>
      <c r="L138" s="225">
        <v>0.01</v>
      </c>
      <c r="M138" s="225">
        <v>0</v>
      </c>
      <c r="N138" s="225">
        <v>0.02</v>
      </c>
    </row>
    <row r="139" spans="1:14">
      <c r="A139" s="231" t="s">
        <v>879</v>
      </c>
      <c r="B139" s="265" t="s">
        <v>880</v>
      </c>
      <c r="C139" s="249"/>
      <c r="D139" s="254"/>
      <c r="E139" s="230"/>
      <c r="F139" s="230"/>
      <c r="G139" s="230"/>
      <c r="H139" s="230"/>
      <c r="I139" s="254" t="s">
        <v>878</v>
      </c>
      <c r="K139" s="225">
        <v>0</v>
      </c>
      <c r="L139" s="225">
        <v>0.06</v>
      </c>
      <c r="M139" s="225">
        <v>0</v>
      </c>
      <c r="N139" s="225">
        <v>0.06</v>
      </c>
    </row>
  </sheetData>
  <autoFilter ref="A1:I139" xr:uid="{00000000-0009-0000-0000-000008000000}">
    <filterColumn colId="5" showButton="0"/>
    <filterColumn colId="6" showButton="0"/>
    <filterColumn colId="7" showButton="0"/>
  </autoFilter>
  <mergeCells count="11">
    <mergeCell ref="A1:A2"/>
    <mergeCell ref="B1:B2"/>
    <mergeCell ref="C1:C2"/>
    <mergeCell ref="D1:D2"/>
    <mergeCell ref="E1:E2"/>
    <mergeCell ref="K1:N1"/>
    <mergeCell ref="C122:I122"/>
    <mergeCell ref="C123:I123"/>
    <mergeCell ref="C124:I124"/>
    <mergeCell ref="C126:I126"/>
    <mergeCell ref="F1:I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5"/>
  <dimension ref="A1:H70"/>
  <sheetViews>
    <sheetView topLeftCell="A27" workbookViewId="0">
      <selection activeCell="F41" sqref="F41"/>
    </sheetView>
  </sheetViews>
  <sheetFormatPr defaultRowHeight="15"/>
  <cols>
    <col min="1" max="1" width="43.85546875" customWidth="1"/>
    <col min="2" max="2" width="18.42578125" customWidth="1"/>
    <col min="3" max="3" width="16.28515625" customWidth="1"/>
    <col min="4" max="4" width="16" bestFit="1" customWidth="1"/>
    <col min="5" max="5" width="17.42578125" customWidth="1"/>
    <col min="6" max="6" width="22.28515625" customWidth="1"/>
  </cols>
  <sheetData>
    <row r="1" spans="1:6">
      <c r="A1" s="768" t="s">
        <v>212</v>
      </c>
      <c r="B1" s="768"/>
      <c r="C1" s="768"/>
      <c r="D1" s="768"/>
      <c r="E1" s="768"/>
      <c r="F1" s="768"/>
    </row>
    <row r="2" spans="1:6">
      <c r="A2" s="65"/>
      <c r="B2" s="66" t="s">
        <v>596</v>
      </c>
      <c r="C2" s="66" t="s">
        <v>597</v>
      </c>
      <c r="D2" s="67" t="s">
        <v>213</v>
      </c>
      <c r="E2" s="68" t="s">
        <v>214</v>
      </c>
      <c r="F2" s="69" t="s">
        <v>215</v>
      </c>
    </row>
    <row r="3" spans="1:6">
      <c r="A3" s="70" t="s">
        <v>216</v>
      </c>
      <c r="B3" s="769" t="s">
        <v>936</v>
      </c>
      <c r="C3" s="770"/>
      <c r="D3" s="67"/>
      <c r="E3" s="68"/>
      <c r="F3" s="69"/>
    </row>
    <row r="4" spans="1:6">
      <c r="A4" s="71" t="s">
        <v>217</v>
      </c>
      <c r="B4" s="209">
        <f>('Financials - combined'!B23)</f>
        <v>599112</v>
      </c>
      <c r="C4" s="209">
        <f>('Financials - combined'!D23)</f>
        <v>13.75</v>
      </c>
      <c r="D4" s="73">
        <f t="shared" ref="D4:D28" si="0">(B4+C4)/2</f>
        <v>299562.875</v>
      </c>
      <c r="E4" s="74">
        <v>1</v>
      </c>
      <c r="F4" s="75">
        <f t="shared" ref="F4:F28" si="1">+D4*E4</f>
        <v>299562.875</v>
      </c>
    </row>
    <row r="5" spans="1:6">
      <c r="A5" s="71" t="s">
        <v>218</v>
      </c>
      <c r="B5" s="209">
        <f>'Financials - combined'!B17</f>
        <v>1</v>
      </c>
      <c r="C5" s="209">
        <f>'Financials - combined'!D17</f>
        <v>0.25</v>
      </c>
      <c r="D5" s="73">
        <f>IF(AVERAGE(B5,C5)&gt;(B5*2/3),(B5+C5)/2,B5*2/3)</f>
        <v>0.66666666666666663</v>
      </c>
      <c r="E5" s="74">
        <v>1</v>
      </c>
      <c r="F5" s="75">
        <f t="shared" si="1"/>
        <v>0.66666666666666663</v>
      </c>
    </row>
    <row r="6" spans="1:6">
      <c r="A6" s="71" t="s">
        <v>219</v>
      </c>
      <c r="B6" s="209">
        <f>'Financials - combined'!B27</f>
        <v>1</v>
      </c>
      <c r="C6" s="209">
        <f>'Financials - combined'!D27</f>
        <v>1</v>
      </c>
      <c r="D6" s="73">
        <f t="shared" si="0"/>
        <v>1</v>
      </c>
      <c r="E6" s="74">
        <v>1</v>
      </c>
      <c r="F6" s="75">
        <f t="shared" si="1"/>
        <v>1</v>
      </c>
    </row>
    <row r="7" spans="1:6">
      <c r="A7" s="71" t="s">
        <v>220</v>
      </c>
      <c r="B7" s="209">
        <f>'Financials - combined'!B28</f>
        <v>1</v>
      </c>
      <c r="C7" s="209">
        <f>'Financials - combined'!D28</f>
        <v>1</v>
      </c>
      <c r="D7" s="73">
        <f t="shared" si="0"/>
        <v>1</v>
      </c>
      <c r="E7" s="74">
        <v>1</v>
      </c>
      <c r="F7" s="75">
        <f t="shared" si="1"/>
        <v>1</v>
      </c>
    </row>
    <row r="8" spans="1:6">
      <c r="A8" s="71" t="s">
        <v>221</v>
      </c>
      <c r="B8" s="209">
        <f>'Financials - combined'!B18</f>
        <v>34</v>
      </c>
      <c r="C8" s="209">
        <f>'Financials - combined'!D18</f>
        <v>34</v>
      </c>
      <c r="D8" s="73">
        <f t="shared" si="0"/>
        <v>34</v>
      </c>
      <c r="E8" s="74">
        <v>1</v>
      </c>
      <c r="F8" s="75">
        <f t="shared" si="1"/>
        <v>34</v>
      </c>
    </row>
    <row r="9" spans="1:6">
      <c r="A9" s="71" t="s">
        <v>222</v>
      </c>
      <c r="B9" s="76"/>
      <c r="C9" s="76"/>
      <c r="D9" s="73">
        <f t="shared" si="0"/>
        <v>0</v>
      </c>
      <c r="E9" s="77">
        <v>0.75</v>
      </c>
      <c r="F9" s="75">
        <f t="shared" si="1"/>
        <v>0</v>
      </c>
    </row>
    <row r="10" spans="1:6">
      <c r="A10" s="71" t="s">
        <v>223</v>
      </c>
      <c r="B10" s="76"/>
      <c r="C10" s="76"/>
      <c r="D10" s="73">
        <f t="shared" si="0"/>
        <v>0</v>
      </c>
      <c r="E10" s="74">
        <v>0.5</v>
      </c>
      <c r="F10" s="75">
        <f t="shared" si="1"/>
        <v>0</v>
      </c>
    </row>
    <row r="11" spans="1:6">
      <c r="A11" s="71" t="s">
        <v>224</v>
      </c>
      <c r="B11" s="76"/>
      <c r="C11" s="76"/>
      <c r="D11" s="73">
        <f t="shared" si="0"/>
        <v>0</v>
      </c>
      <c r="E11" s="74">
        <v>0.5</v>
      </c>
      <c r="F11" s="75">
        <f t="shared" si="1"/>
        <v>0</v>
      </c>
    </row>
    <row r="12" spans="1:6">
      <c r="A12" s="71" t="s">
        <v>225</v>
      </c>
      <c r="B12" s="76"/>
      <c r="C12" s="76"/>
      <c r="D12" s="73">
        <f t="shared" si="0"/>
        <v>0</v>
      </c>
      <c r="E12" s="77">
        <v>0.5</v>
      </c>
      <c r="F12" s="75">
        <f t="shared" si="1"/>
        <v>0</v>
      </c>
    </row>
    <row r="13" spans="1:6">
      <c r="A13" s="71" t="s">
        <v>226</v>
      </c>
      <c r="B13" s="76">
        <v>2</v>
      </c>
      <c r="C13" s="76"/>
      <c r="D13" s="73">
        <f t="shared" si="0"/>
        <v>1</v>
      </c>
      <c r="E13" s="77">
        <v>1</v>
      </c>
      <c r="F13" s="75">
        <f>-D13*E13</f>
        <v>-1</v>
      </c>
    </row>
    <row r="14" spans="1:6">
      <c r="A14" s="71" t="s">
        <v>227</v>
      </c>
      <c r="B14" s="76"/>
      <c r="C14" s="76"/>
      <c r="D14" s="73">
        <f t="shared" si="0"/>
        <v>0</v>
      </c>
      <c r="E14" s="77">
        <v>0.25</v>
      </c>
      <c r="F14" s="75">
        <f t="shared" si="1"/>
        <v>0</v>
      </c>
    </row>
    <row r="15" spans="1:6" ht="29.25">
      <c r="A15" s="71" t="s">
        <v>228</v>
      </c>
      <c r="B15" s="76">
        <v>0.5</v>
      </c>
      <c r="C15" s="76">
        <v>0.5</v>
      </c>
      <c r="D15" s="73">
        <f t="shared" si="0"/>
        <v>0.5</v>
      </c>
      <c r="E15" s="74">
        <v>1</v>
      </c>
      <c r="F15" s="75">
        <f>-D15*E15</f>
        <v>-0.5</v>
      </c>
    </row>
    <row r="16" spans="1:6">
      <c r="A16" s="71" t="s">
        <v>229</v>
      </c>
      <c r="B16" s="76">
        <v>0.5</v>
      </c>
      <c r="C16" s="76">
        <v>0.5</v>
      </c>
      <c r="D16" s="73">
        <f t="shared" si="0"/>
        <v>0.5</v>
      </c>
      <c r="E16" s="74">
        <v>1</v>
      </c>
      <c r="F16" s="75">
        <f>-D16*E16</f>
        <v>-0.5</v>
      </c>
    </row>
    <row r="17" spans="1:7">
      <c r="A17" s="78" t="s">
        <v>230</v>
      </c>
      <c r="B17" s="76"/>
      <c r="C17" s="76"/>
      <c r="D17" s="73">
        <f t="shared" si="0"/>
        <v>0</v>
      </c>
      <c r="E17" s="77">
        <v>0.25</v>
      </c>
      <c r="F17" s="75">
        <f t="shared" si="1"/>
        <v>0</v>
      </c>
    </row>
    <row r="18" spans="1:7">
      <c r="A18" s="78" t="s">
        <v>230</v>
      </c>
      <c r="B18" s="76"/>
      <c r="C18" s="76"/>
      <c r="D18" s="73">
        <f t="shared" si="0"/>
        <v>0</v>
      </c>
      <c r="E18" s="77">
        <v>0.25</v>
      </c>
      <c r="F18" s="75">
        <f t="shared" si="1"/>
        <v>0</v>
      </c>
    </row>
    <row r="19" spans="1:7">
      <c r="A19" s="78" t="s">
        <v>230</v>
      </c>
      <c r="B19" s="76"/>
      <c r="C19" s="76"/>
      <c r="D19" s="73">
        <f t="shared" si="0"/>
        <v>0</v>
      </c>
      <c r="E19" s="77">
        <v>0.25</v>
      </c>
      <c r="F19" s="75">
        <f t="shared" si="1"/>
        <v>0</v>
      </c>
    </row>
    <row r="20" spans="1:7">
      <c r="A20" s="78" t="s">
        <v>230</v>
      </c>
      <c r="B20" s="76"/>
      <c r="C20" s="76"/>
      <c r="D20" s="73">
        <f t="shared" si="0"/>
        <v>0</v>
      </c>
      <c r="E20" s="77">
        <v>0.25</v>
      </c>
      <c r="F20" s="75">
        <f t="shared" si="1"/>
        <v>0</v>
      </c>
    </row>
    <row r="21" spans="1:7">
      <c r="A21" s="78" t="s">
        <v>230</v>
      </c>
      <c r="B21" s="76"/>
      <c r="C21" s="76"/>
      <c r="D21" s="73">
        <f t="shared" si="0"/>
        <v>0</v>
      </c>
      <c r="E21" s="77">
        <v>0.25</v>
      </c>
      <c r="F21" s="75">
        <f t="shared" si="1"/>
        <v>0</v>
      </c>
    </row>
    <row r="22" spans="1:7">
      <c r="A22" s="78" t="s">
        <v>230</v>
      </c>
      <c r="B22" s="76"/>
      <c r="C22" s="76"/>
      <c r="D22" s="73">
        <f t="shared" si="0"/>
        <v>0</v>
      </c>
      <c r="E22" s="77">
        <v>0.25</v>
      </c>
      <c r="F22" s="75">
        <f t="shared" si="1"/>
        <v>0</v>
      </c>
    </row>
    <row r="23" spans="1:7">
      <c r="A23" s="78" t="s">
        <v>230</v>
      </c>
      <c r="B23" s="76"/>
      <c r="C23" s="76"/>
      <c r="D23" s="73">
        <f t="shared" si="0"/>
        <v>0</v>
      </c>
      <c r="E23" s="77">
        <v>0.25</v>
      </c>
      <c r="F23" s="75">
        <f t="shared" si="1"/>
        <v>0</v>
      </c>
    </row>
    <row r="24" spans="1:7">
      <c r="A24" s="78" t="s">
        <v>230</v>
      </c>
      <c r="B24" s="76"/>
      <c r="C24" s="76"/>
      <c r="D24" s="73">
        <f t="shared" si="0"/>
        <v>0</v>
      </c>
      <c r="E24" s="77">
        <v>0.25</v>
      </c>
      <c r="F24" s="75">
        <f t="shared" si="1"/>
        <v>0</v>
      </c>
    </row>
    <row r="25" spans="1:7">
      <c r="A25" s="78" t="s">
        <v>230</v>
      </c>
      <c r="B25" s="76"/>
      <c r="C25" s="76"/>
      <c r="D25" s="73">
        <f t="shared" si="0"/>
        <v>0</v>
      </c>
      <c r="E25" s="77">
        <v>0.25</v>
      </c>
      <c r="F25" s="75">
        <f t="shared" si="1"/>
        <v>0</v>
      </c>
    </row>
    <row r="26" spans="1:7">
      <c r="A26" s="78" t="s">
        <v>230</v>
      </c>
      <c r="B26" s="76"/>
      <c r="C26" s="76"/>
      <c r="D26" s="73">
        <f t="shared" si="0"/>
        <v>0</v>
      </c>
      <c r="E26" s="77">
        <v>0.25</v>
      </c>
      <c r="F26" s="75">
        <f t="shared" si="1"/>
        <v>0</v>
      </c>
    </row>
    <row r="27" spans="1:7">
      <c r="A27" s="78" t="s">
        <v>230</v>
      </c>
      <c r="B27" s="76"/>
      <c r="C27" s="76"/>
      <c r="D27" s="73">
        <f t="shared" si="0"/>
        <v>0</v>
      </c>
      <c r="E27" s="77">
        <v>0.25</v>
      </c>
      <c r="F27" s="75">
        <f t="shared" si="1"/>
        <v>0</v>
      </c>
    </row>
    <row r="28" spans="1:7">
      <c r="A28" s="79" t="s">
        <v>68</v>
      </c>
      <c r="B28" s="72">
        <f>-'Financials - combined'!B24</f>
        <v>-1</v>
      </c>
      <c r="C28" s="72">
        <f>-'Financials - combined'!D24</f>
        <v>-1</v>
      </c>
      <c r="D28" s="73">
        <f t="shared" si="0"/>
        <v>-1</v>
      </c>
      <c r="E28" s="74">
        <v>1</v>
      </c>
      <c r="F28" s="75">
        <f t="shared" si="1"/>
        <v>-1</v>
      </c>
    </row>
    <row r="29" spans="1:7">
      <c r="A29" s="70" t="s">
        <v>231</v>
      </c>
      <c r="B29" s="771"/>
      <c r="C29" s="771"/>
      <c r="D29" s="771"/>
      <c r="E29" s="771"/>
      <c r="F29" s="73">
        <f>SUM(F4:F28)</f>
        <v>299596.54166666669</v>
      </c>
    </row>
    <row r="30" spans="1:7">
      <c r="A30" s="80" t="s">
        <v>232</v>
      </c>
      <c r="B30" s="772"/>
      <c r="C30" s="772"/>
      <c r="D30" s="772"/>
      <c r="E30" s="80"/>
      <c r="F30" s="73">
        <f>F29/12</f>
        <v>24966.378472222223</v>
      </c>
    </row>
    <row r="31" spans="1:7">
      <c r="A31" s="81" t="s">
        <v>233</v>
      </c>
      <c r="B31" s="772"/>
      <c r="C31" s="772"/>
      <c r="D31" s="772"/>
      <c r="E31" s="80"/>
      <c r="F31" s="82"/>
    </row>
    <row r="32" spans="1:7">
      <c r="A32" s="80" t="s">
        <v>234</v>
      </c>
      <c r="B32" s="767"/>
      <c r="C32" s="767"/>
      <c r="D32" s="767"/>
      <c r="E32" s="80"/>
      <c r="F32" s="73">
        <f>E75</f>
        <v>0</v>
      </c>
      <c r="G32" t="s">
        <v>894</v>
      </c>
    </row>
    <row r="33" spans="1:7" ht="28.5">
      <c r="A33" s="83" t="s">
        <v>235</v>
      </c>
      <c r="B33" s="772"/>
      <c r="C33" s="772"/>
      <c r="D33" s="772"/>
      <c r="E33" s="80"/>
      <c r="F33" s="84">
        <v>1.35</v>
      </c>
    </row>
    <row r="34" spans="1:7">
      <c r="A34" s="80" t="s">
        <v>236</v>
      </c>
      <c r="B34" s="772"/>
      <c r="C34" s="772"/>
      <c r="D34" s="772"/>
      <c r="E34" s="80"/>
      <c r="F34" s="85">
        <f>F30*F33-F32</f>
        <v>33704.610937500001</v>
      </c>
    </row>
    <row r="35" spans="1:7">
      <c r="A35" s="80" t="s">
        <v>237</v>
      </c>
      <c r="B35" s="772"/>
      <c r="C35" s="772"/>
      <c r="D35" s="772"/>
      <c r="E35" s="80"/>
      <c r="F35" s="86">
        <f>Input!B14</f>
        <v>180</v>
      </c>
    </row>
    <row r="36" spans="1:7">
      <c r="A36" s="80" t="s">
        <v>238</v>
      </c>
      <c r="B36" s="772"/>
      <c r="C36" s="772"/>
      <c r="D36" s="772"/>
      <c r="E36" s="80"/>
      <c r="F36" s="84">
        <f>Input!B15</f>
        <v>8.3500000000000005E-2</v>
      </c>
    </row>
    <row r="37" spans="1:7">
      <c r="A37" s="80" t="s">
        <v>239</v>
      </c>
      <c r="B37" s="772"/>
      <c r="C37" s="772"/>
      <c r="D37" s="772"/>
      <c r="E37" s="80"/>
      <c r="F37" s="87">
        <f>PMT(F36/12,F35,-100000)</f>
        <v>975.96678414718815</v>
      </c>
    </row>
    <row r="38" spans="1:7">
      <c r="A38" s="80" t="s">
        <v>240</v>
      </c>
      <c r="B38" s="772"/>
      <c r="C38" s="772"/>
      <c r="D38" s="772"/>
      <c r="E38" s="88"/>
      <c r="F38" s="87">
        <f>F34/F37-0.01</f>
        <v>34.524588148869746</v>
      </c>
    </row>
    <row r="39" spans="1:7">
      <c r="A39" s="774" t="s">
        <v>241</v>
      </c>
      <c r="B39" s="774"/>
      <c r="C39" s="774"/>
      <c r="D39" s="774"/>
      <c r="E39" s="774"/>
      <c r="F39" s="774"/>
    </row>
    <row r="40" spans="1:7">
      <c r="A40" s="80" t="s">
        <v>237</v>
      </c>
      <c r="B40" s="772"/>
      <c r="C40" s="772"/>
      <c r="D40" s="772"/>
      <c r="E40" s="772"/>
      <c r="F40" s="89">
        <f>F35</f>
        <v>180</v>
      </c>
    </row>
    <row r="41" spans="1:7">
      <c r="A41" s="80" t="s">
        <v>242</v>
      </c>
      <c r="B41" s="772"/>
      <c r="C41" s="772"/>
      <c r="D41" s="772"/>
      <c r="E41" s="772"/>
      <c r="F41" s="90">
        <f>+F36</f>
        <v>8.3500000000000005E-2</v>
      </c>
    </row>
    <row r="42" spans="1:7">
      <c r="A42" s="80" t="s">
        <v>243</v>
      </c>
      <c r="B42" s="772"/>
      <c r="C42" s="772"/>
      <c r="D42" s="772"/>
      <c r="E42" s="772"/>
      <c r="F42" s="91">
        <v>100</v>
      </c>
    </row>
    <row r="43" spans="1:7">
      <c r="A43" s="80" t="s">
        <v>244</v>
      </c>
      <c r="B43" s="772"/>
      <c r="C43" s="772"/>
      <c r="D43" s="772"/>
      <c r="E43" s="772"/>
      <c r="F43" s="85">
        <f>ROUNDUP(F42*F37,0)</f>
        <v>97597</v>
      </c>
    </row>
    <row r="44" spans="1:7">
      <c r="A44" s="80" t="s">
        <v>245</v>
      </c>
      <c r="B44" s="773"/>
      <c r="C44" s="773"/>
      <c r="D44" s="773"/>
      <c r="E44" s="773"/>
      <c r="F44" s="92">
        <f>(F43+F32)/F30</f>
        <v>3.9091372466610301</v>
      </c>
    </row>
    <row r="45" spans="1:7">
      <c r="A45" s="93" t="s">
        <v>246</v>
      </c>
      <c r="B45" s="773"/>
      <c r="C45" s="773"/>
      <c r="D45" s="773"/>
      <c r="E45" s="773"/>
      <c r="F45" s="94">
        <v>0.45</v>
      </c>
    </row>
    <row r="46" spans="1:7">
      <c r="A46" s="93" t="s">
        <v>885</v>
      </c>
      <c r="B46" s="773"/>
      <c r="C46" s="773"/>
      <c r="D46" s="773"/>
      <c r="E46" s="773"/>
      <c r="F46" s="94">
        <v>0.9</v>
      </c>
      <c r="G46" t="s">
        <v>902</v>
      </c>
    </row>
    <row r="47" spans="1:7">
      <c r="A47" s="93" t="s">
        <v>247</v>
      </c>
      <c r="B47" s="772"/>
      <c r="C47" s="772"/>
      <c r="D47" s="772"/>
      <c r="E47" s="772"/>
      <c r="F47" s="76">
        <v>650</v>
      </c>
    </row>
    <row r="48" spans="1:7">
      <c r="A48" s="93" t="s">
        <v>248</v>
      </c>
      <c r="B48" s="772"/>
      <c r="C48" s="772"/>
      <c r="D48" s="772"/>
      <c r="E48" s="772"/>
      <c r="F48" s="92">
        <f>F42/F47</f>
        <v>0.15384615384615385</v>
      </c>
    </row>
    <row r="49" spans="1:6">
      <c r="A49" s="93" t="s">
        <v>249</v>
      </c>
      <c r="B49" s="772"/>
      <c r="C49" s="772"/>
      <c r="D49" s="772"/>
      <c r="E49" s="772"/>
      <c r="F49" s="92">
        <f>(F42+Input!B22+Input!C22)/'Normal &amp; CGTMSE Eligibility'!F47</f>
        <v>0.15384615384615385</v>
      </c>
    </row>
    <row r="50" spans="1:6">
      <c r="A50" s="93" t="s">
        <v>250</v>
      </c>
      <c r="B50" s="775"/>
      <c r="C50" s="775"/>
      <c r="D50" s="775"/>
      <c r="E50" s="775"/>
      <c r="F50" s="92">
        <f>F48+F44</f>
        <v>4.0629834005071839</v>
      </c>
    </row>
    <row r="51" spans="1:6">
      <c r="A51" s="93" t="s">
        <v>886</v>
      </c>
      <c r="B51" s="775"/>
      <c r="C51" s="775"/>
      <c r="D51" s="775"/>
      <c r="E51" s="775"/>
      <c r="F51" s="287">
        <f>F46*F47</f>
        <v>585</v>
      </c>
    </row>
    <row r="52" spans="1:6">
      <c r="A52" s="93" t="s">
        <v>887</v>
      </c>
      <c r="B52" s="775"/>
      <c r="C52" s="775"/>
      <c r="D52" s="775"/>
      <c r="E52" s="775"/>
      <c r="F52" s="287">
        <f>MIN(F38,F51)</f>
        <v>34.524588148869746</v>
      </c>
    </row>
    <row r="65" spans="1:8">
      <c r="A65" t="s">
        <v>1171</v>
      </c>
      <c r="C65">
        <v>0</v>
      </c>
      <c r="E65">
        <v>139820</v>
      </c>
      <c r="G65">
        <v>0</v>
      </c>
      <c r="H65" t="s">
        <v>1177</v>
      </c>
    </row>
    <row r="66" spans="1:8">
      <c r="A66" t="s">
        <v>1172</v>
      </c>
      <c r="C66">
        <v>0</v>
      </c>
      <c r="E66">
        <v>26740</v>
      </c>
      <c r="G66">
        <v>0</v>
      </c>
      <c r="H66" t="s">
        <v>1177</v>
      </c>
    </row>
    <row r="67" spans="1:8">
      <c r="A67" t="s">
        <v>1173</v>
      </c>
      <c r="C67">
        <v>0</v>
      </c>
      <c r="E67">
        <v>917</v>
      </c>
      <c r="G67">
        <v>0</v>
      </c>
      <c r="H67" t="s">
        <v>1177</v>
      </c>
    </row>
    <row r="68" spans="1:8">
      <c r="A68" t="s">
        <v>1174</v>
      </c>
      <c r="C68">
        <v>0</v>
      </c>
      <c r="E68">
        <v>4089</v>
      </c>
      <c r="G68">
        <v>0</v>
      </c>
      <c r="H68" t="s">
        <v>1177</v>
      </c>
    </row>
    <row r="69" spans="1:8">
      <c r="A69" t="s">
        <v>1175</v>
      </c>
      <c r="C69">
        <v>0</v>
      </c>
      <c r="E69">
        <v>140422</v>
      </c>
      <c r="G69">
        <v>0</v>
      </c>
      <c r="H69" t="s">
        <v>38</v>
      </c>
    </row>
    <row r="70" spans="1:8">
      <c r="A70" t="s">
        <v>1176</v>
      </c>
      <c r="C70">
        <v>0</v>
      </c>
      <c r="E70">
        <v>4196</v>
      </c>
      <c r="G70">
        <v>0</v>
      </c>
      <c r="H70" t="s">
        <v>1177</v>
      </c>
    </row>
  </sheetData>
  <mergeCells count="26">
    <mergeCell ref="B51:E51"/>
    <mergeCell ref="B52:E52"/>
    <mergeCell ref="B45:E45"/>
    <mergeCell ref="B47:E47"/>
    <mergeCell ref="B48:E48"/>
    <mergeCell ref="B49:E49"/>
    <mergeCell ref="B50:E50"/>
    <mergeCell ref="B46:E46"/>
    <mergeCell ref="B44:E44"/>
    <mergeCell ref="B33:D33"/>
    <mergeCell ref="B34:D34"/>
    <mergeCell ref="B35:D35"/>
    <mergeCell ref="B36:D36"/>
    <mergeCell ref="B37:D37"/>
    <mergeCell ref="B38:D38"/>
    <mergeCell ref="A39:F39"/>
    <mergeCell ref="B40:E40"/>
    <mergeCell ref="B41:E41"/>
    <mergeCell ref="B42:E42"/>
    <mergeCell ref="B43:E43"/>
    <mergeCell ref="B32:D32"/>
    <mergeCell ref="A1:F1"/>
    <mergeCell ref="B3:C3"/>
    <mergeCell ref="B29:E29"/>
    <mergeCell ref="B30:D30"/>
    <mergeCell ref="B31:D31"/>
  </mergeCells>
  <dataValidations disablePrompts="1" count="1">
    <dataValidation type="textLength" operator="equal" showInputMessage="1" showErrorMessage="1" errorTitle="Not Allowed" error="Click on the Link to enter POS in Variant Input &amp; Comparison sheet" sqref="F31" xr:uid="{00000000-0002-0000-0900-000000000000}">
      <formula1>0</formula1>
    </dataValidation>
  </dataValidations>
  <hyperlinks>
    <hyperlink ref="A31" location="'Variant Inputs &amp; Comparison'!B7" display="If Topup, Click here to enter" xr:uid="{00000000-0004-0000-09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8961F-AD81-4D34-AABC-51D5FD7784BB}">
  <sheetPr codeName="Sheet28">
    <tabColor theme="3" tint="-0.499984740745262"/>
  </sheetPr>
  <dimension ref="A1:BD36"/>
  <sheetViews>
    <sheetView zoomScale="90" zoomScaleNormal="90" workbookViewId="0">
      <selection activeCell="H16" sqref="H16:J16"/>
    </sheetView>
  </sheetViews>
  <sheetFormatPr defaultRowHeight="12.75" outlineLevelRow="1"/>
  <cols>
    <col min="1" max="1" width="1.7109375" style="373" customWidth="1"/>
    <col min="2" max="2" width="4.5703125" style="374" customWidth="1"/>
    <col min="3" max="3" width="22.5703125" style="374" customWidth="1"/>
    <col min="4" max="4" width="20.7109375" style="374" customWidth="1"/>
    <col min="5" max="5" width="14.140625" style="374" customWidth="1"/>
    <col min="6" max="7" width="11.7109375" style="374" customWidth="1"/>
    <col min="8" max="8" width="11.140625" style="374" customWidth="1"/>
    <col min="9" max="9" width="14.140625" style="374" customWidth="1"/>
    <col min="10" max="11" width="7.7109375" style="374" customWidth="1"/>
    <col min="12" max="12" width="4" style="374" customWidth="1"/>
    <col min="13" max="13" width="9.7109375" style="374" customWidth="1"/>
    <col min="14" max="14" width="12" style="374" customWidth="1"/>
    <col min="15" max="15" width="5.7109375" style="374" customWidth="1"/>
    <col min="16" max="16" width="7.28515625" style="374" customWidth="1"/>
    <col min="17" max="17" width="9.7109375" style="374" customWidth="1"/>
    <col min="18" max="18" width="13.7109375" style="374" customWidth="1"/>
    <col min="19" max="19" width="5.140625" style="374" customWidth="1"/>
    <col min="20" max="20" width="9.7109375" style="374" customWidth="1"/>
    <col min="21" max="21" width="12.5703125" style="374" customWidth="1"/>
    <col min="22" max="22" width="5.140625" style="374" customWidth="1"/>
    <col min="23" max="23" width="9.7109375" style="374" customWidth="1"/>
    <col min="24" max="24" width="12.7109375" style="374" customWidth="1"/>
    <col min="25" max="25" width="5.140625" style="374" customWidth="1"/>
    <col min="26" max="26" width="9.7109375" style="374" customWidth="1"/>
    <col min="27" max="27" width="12.7109375" style="374" customWidth="1"/>
    <col min="28" max="28" width="5.140625" style="374" customWidth="1"/>
    <col min="29" max="29" width="9.7109375" style="374" customWidth="1"/>
    <col min="30" max="30" width="12.7109375" style="374" customWidth="1"/>
    <col min="31" max="31" width="5.140625" style="374" customWidth="1"/>
    <col min="32" max="32" width="9.7109375" style="374" customWidth="1"/>
    <col min="33" max="33" width="12.7109375" style="374" customWidth="1"/>
    <col min="34" max="34" width="5.140625" style="374" customWidth="1"/>
    <col min="35" max="35" width="9.7109375" style="374" customWidth="1"/>
    <col min="36" max="36" width="12.7109375" style="374" customWidth="1"/>
    <col min="37" max="37" width="5.140625" style="374" customWidth="1"/>
    <col min="38" max="38" width="9.7109375" style="374" customWidth="1"/>
    <col min="39" max="39" width="12.7109375" style="374" customWidth="1"/>
    <col min="40" max="40" width="5.140625" style="374" customWidth="1"/>
    <col min="41" max="41" width="9.7109375" style="374" customWidth="1"/>
    <col min="42" max="42" width="12.7109375" style="374" customWidth="1"/>
    <col min="43" max="43" width="5.140625" style="374" customWidth="1"/>
    <col min="44" max="44" width="9.7109375" style="374" customWidth="1"/>
    <col min="45" max="45" width="12.7109375" style="374" customWidth="1"/>
    <col min="46" max="46" width="5.140625" style="374" customWidth="1"/>
    <col min="47" max="47" width="9.7109375" style="374" customWidth="1"/>
    <col min="48" max="48" width="12.7109375" style="374" customWidth="1"/>
    <col min="49" max="49" width="5.140625" style="374" customWidth="1"/>
    <col min="50" max="50" width="9.7109375" style="374" customWidth="1"/>
    <col min="51" max="51" width="12.7109375" style="374" customWidth="1"/>
    <col min="52" max="52" width="5.140625" style="374" customWidth="1"/>
    <col min="53" max="53" width="9.7109375" style="374" customWidth="1"/>
    <col min="54" max="54" width="12.7109375" style="374" customWidth="1"/>
    <col min="55" max="55" width="37.7109375" style="374" customWidth="1"/>
    <col min="56" max="56" width="9.140625" style="374"/>
    <col min="57" max="16384" width="9.140625" style="375"/>
  </cols>
  <sheetData>
    <row r="1" spans="1:56" ht="13.5" thickBot="1">
      <c r="A1" s="373">
        <v>130</v>
      </c>
    </row>
    <row r="2" spans="1:56" ht="18" outlineLevel="1" thickBot="1">
      <c r="B2" s="776" t="s">
        <v>997</v>
      </c>
      <c r="C2" s="777"/>
      <c r="D2" s="777"/>
      <c r="E2" s="777"/>
      <c r="F2" s="777"/>
      <c r="G2" s="777"/>
      <c r="H2" s="777"/>
      <c r="I2" s="777"/>
      <c r="J2" s="777"/>
      <c r="K2" s="777"/>
      <c r="L2" s="777"/>
      <c r="M2" s="777"/>
      <c r="N2" s="777"/>
      <c r="O2" s="777"/>
      <c r="P2" s="777"/>
      <c r="Q2" s="777"/>
      <c r="R2" s="777"/>
      <c r="S2" s="777"/>
      <c r="T2" s="777"/>
      <c r="U2" s="777"/>
      <c r="V2" s="777"/>
      <c r="W2" s="777"/>
      <c r="X2" s="777"/>
      <c r="Y2" s="777"/>
      <c r="Z2" s="778"/>
      <c r="BC2" s="375"/>
      <c r="BD2" s="375"/>
    </row>
    <row r="3" spans="1:56" s="378" customFormat="1" outlineLevel="1">
      <c r="A3" s="376"/>
      <c r="B3" s="779" t="s">
        <v>17</v>
      </c>
      <c r="C3" s="780"/>
      <c r="D3" s="780"/>
      <c r="E3" s="781" t="s">
        <v>998</v>
      </c>
      <c r="F3" s="781"/>
      <c r="G3" s="781"/>
      <c r="H3" s="781" t="s">
        <v>999</v>
      </c>
      <c r="I3" s="781"/>
      <c r="J3" s="781"/>
      <c r="K3" s="781" t="s">
        <v>1000</v>
      </c>
      <c r="L3" s="781"/>
      <c r="M3" s="781"/>
      <c r="N3" s="781"/>
      <c r="O3" s="781" t="s">
        <v>1001</v>
      </c>
      <c r="P3" s="781"/>
      <c r="Q3" s="781"/>
      <c r="R3" s="781"/>
      <c r="S3" s="781" t="s">
        <v>1002</v>
      </c>
      <c r="T3" s="781"/>
      <c r="U3" s="781"/>
      <c r="V3" s="781"/>
      <c r="W3" s="781" t="s">
        <v>1003</v>
      </c>
      <c r="X3" s="781"/>
      <c r="Y3" s="781"/>
      <c r="Z3" s="782"/>
      <c r="AA3" s="377"/>
      <c r="AB3" s="377"/>
      <c r="AC3" s="377"/>
      <c r="AD3" s="377"/>
      <c r="AE3" s="377"/>
      <c r="AF3" s="377"/>
      <c r="AG3" s="377"/>
      <c r="AH3" s="377"/>
      <c r="AI3" s="377"/>
      <c r="AJ3" s="377"/>
      <c r="AK3" s="377"/>
      <c r="AL3" s="377"/>
      <c r="AM3" s="377"/>
      <c r="AN3" s="377"/>
      <c r="AO3" s="377"/>
      <c r="AP3" s="377"/>
      <c r="AQ3" s="377"/>
      <c r="AR3" s="377"/>
      <c r="AS3" s="377"/>
      <c r="AT3" s="377"/>
      <c r="AU3" s="377"/>
      <c r="AV3" s="377"/>
      <c r="AW3" s="377"/>
      <c r="AX3" s="377"/>
      <c r="AY3" s="377"/>
      <c r="AZ3" s="377"/>
      <c r="BA3" s="377"/>
      <c r="BB3" s="377"/>
    </row>
    <row r="4" spans="1:56" outlineLevel="1">
      <c r="B4" s="785" t="s">
        <v>1004</v>
      </c>
      <c r="C4" s="786"/>
      <c r="D4" s="786"/>
      <c r="E4" s="783"/>
      <c r="F4" s="783"/>
      <c r="G4" s="783"/>
      <c r="H4" s="783"/>
      <c r="I4" s="783"/>
      <c r="J4" s="783"/>
      <c r="K4" s="783"/>
      <c r="L4" s="783"/>
      <c r="M4" s="783"/>
      <c r="N4" s="783"/>
      <c r="O4" s="783"/>
      <c r="P4" s="783"/>
      <c r="Q4" s="783"/>
      <c r="R4" s="783"/>
      <c r="S4" s="783"/>
      <c r="T4" s="783"/>
      <c r="U4" s="783"/>
      <c r="V4" s="783"/>
      <c r="W4" s="783"/>
      <c r="X4" s="783"/>
      <c r="Y4" s="783"/>
      <c r="Z4" s="784"/>
      <c r="BA4" s="375"/>
      <c r="BB4" s="375"/>
      <c r="BC4" s="375"/>
      <c r="BD4" s="375"/>
    </row>
    <row r="5" spans="1:56" outlineLevel="1">
      <c r="B5" s="785" t="s">
        <v>1005</v>
      </c>
      <c r="C5" s="786"/>
      <c r="D5" s="786"/>
      <c r="E5" s="783"/>
      <c r="F5" s="783"/>
      <c r="G5" s="783"/>
      <c r="H5" s="783"/>
      <c r="I5" s="783"/>
      <c r="J5" s="783"/>
      <c r="K5" s="783"/>
      <c r="L5" s="783"/>
      <c r="M5" s="783"/>
      <c r="N5" s="783"/>
      <c r="O5" s="783"/>
      <c r="P5" s="783"/>
      <c r="Q5" s="783"/>
      <c r="R5" s="783"/>
      <c r="S5" s="783"/>
      <c r="T5" s="783"/>
      <c r="U5" s="783"/>
      <c r="V5" s="783"/>
      <c r="W5" s="783"/>
      <c r="X5" s="783"/>
      <c r="Y5" s="783"/>
      <c r="Z5" s="784"/>
      <c r="BA5" s="375"/>
      <c r="BB5" s="375"/>
      <c r="BC5" s="375"/>
      <c r="BD5" s="375"/>
    </row>
    <row r="6" spans="1:56" outlineLevel="1">
      <c r="B6" s="785" t="s">
        <v>1006</v>
      </c>
      <c r="C6" s="786"/>
      <c r="D6" s="786"/>
      <c r="E6" s="787"/>
      <c r="F6" s="787"/>
      <c r="G6" s="787"/>
      <c r="H6" s="787"/>
      <c r="I6" s="787"/>
      <c r="J6" s="787"/>
      <c r="K6" s="787"/>
      <c r="L6" s="787"/>
      <c r="M6" s="787"/>
      <c r="N6" s="787"/>
      <c r="O6" s="787"/>
      <c r="P6" s="787"/>
      <c r="Q6" s="787"/>
      <c r="R6" s="787"/>
      <c r="S6" s="787"/>
      <c r="T6" s="787"/>
      <c r="U6" s="787"/>
      <c r="V6" s="787"/>
      <c r="W6" s="787"/>
      <c r="X6" s="787"/>
      <c r="Y6" s="787"/>
      <c r="Z6" s="788"/>
      <c r="BA6" s="375"/>
      <c r="BB6" s="375"/>
      <c r="BC6" s="375"/>
      <c r="BD6" s="375"/>
    </row>
    <row r="7" spans="1:56" outlineLevel="1">
      <c r="B7" s="785" t="s">
        <v>1007</v>
      </c>
      <c r="C7" s="786"/>
      <c r="D7" s="786"/>
      <c r="E7" s="783"/>
      <c r="F7" s="783"/>
      <c r="G7" s="783"/>
      <c r="H7" s="783"/>
      <c r="I7" s="783"/>
      <c r="J7" s="783"/>
      <c r="K7" s="783"/>
      <c r="L7" s="783"/>
      <c r="M7" s="783"/>
      <c r="N7" s="783"/>
      <c r="O7" s="783"/>
      <c r="P7" s="783"/>
      <c r="Q7" s="783"/>
      <c r="R7" s="783"/>
      <c r="S7" s="783"/>
      <c r="T7" s="783"/>
      <c r="U7" s="783"/>
      <c r="V7" s="783"/>
      <c r="W7" s="783"/>
      <c r="X7" s="783"/>
      <c r="Y7" s="783"/>
      <c r="Z7" s="784"/>
      <c r="BA7" s="375"/>
      <c r="BB7" s="375"/>
      <c r="BC7" s="375"/>
      <c r="BD7" s="375"/>
    </row>
    <row r="8" spans="1:56" s="381" customFormat="1" ht="15.75" outlineLevel="1">
      <c r="A8" s="379"/>
      <c r="B8" s="785" t="s">
        <v>1008</v>
      </c>
      <c r="C8" s="786"/>
      <c r="D8" s="786"/>
      <c r="E8" s="789"/>
      <c r="F8" s="789"/>
      <c r="G8" s="789"/>
      <c r="H8" s="789"/>
      <c r="I8" s="789"/>
      <c r="J8" s="789"/>
      <c r="K8" s="789"/>
      <c r="L8" s="789"/>
      <c r="M8" s="789"/>
      <c r="N8" s="789"/>
      <c r="O8" s="789"/>
      <c r="P8" s="789"/>
      <c r="Q8" s="789"/>
      <c r="R8" s="789"/>
      <c r="S8" s="789"/>
      <c r="T8" s="789"/>
      <c r="U8" s="789"/>
      <c r="V8" s="789"/>
      <c r="W8" s="789"/>
      <c r="X8" s="789"/>
      <c r="Y8" s="789"/>
      <c r="Z8" s="790"/>
      <c r="AA8" s="380"/>
      <c r="AB8" s="380"/>
      <c r="AC8" s="380"/>
      <c r="AD8" s="380"/>
      <c r="AE8" s="380"/>
      <c r="AF8" s="380"/>
      <c r="AG8" s="380"/>
      <c r="AH8" s="380"/>
      <c r="AI8" s="380"/>
      <c r="AJ8" s="380"/>
      <c r="AK8" s="380"/>
      <c r="AL8" s="380"/>
      <c r="AM8" s="380"/>
      <c r="AN8" s="380"/>
      <c r="AO8" s="380"/>
      <c r="AP8" s="380"/>
      <c r="AQ8" s="380"/>
      <c r="AR8" s="380"/>
      <c r="AS8" s="380"/>
      <c r="AT8" s="380"/>
      <c r="AU8" s="380"/>
      <c r="AV8" s="380"/>
      <c r="AW8" s="380"/>
      <c r="AX8" s="380"/>
      <c r="AY8" s="380"/>
      <c r="AZ8" s="380"/>
    </row>
    <row r="9" spans="1:56" outlineLevel="1">
      <c r="B9" s="785" t="s">
        <v>1009</v>
      </c>
      <c r="C9" s="786"/>
      <c r="D9" s="786"/>
      <c r="E9" s="783"/>
      <c r="F9" s="783"/>
      <c r="G9" s="783"/>
      <c r="H9" s="783"/>
      <c r="I9" s="783"/>
      <c r="J9" s="783"/>
      <c r="K9" s="783"/>
      <c r="L9" s="783"/>
      <c r="M9" s="783"/>
      <c r="N9" s="783"/>
      <c r="O9" s="783"/>
      <c r="P9" s="783"/>
      <c r="Q9" s="783"/>
      <c r="R9" s="783"/>
      <c r="S9" s="783"/>
      <c r="T9" s="783"/>
      <c r="U9" s="783"/>
      <c r="V9" s="783"/>
      <c r="W9" s="783"/>
      <c r="X9" s="783"/>
      <c r="Y9" s="783"/>
      <c r="Z9" s="784"/>
      <c r="BA9" s="375"/>
      <c r="BB9" s="375"/>
      <c r="BC9" s="375"/>
      <c r="BD9" s="375"/>
    </row>
    <row r="10" spans="1:56" outlineLevel="1">
      <c r="B10" s="785" t="s">
        <v>1010</v>
      </c>
      <c r="C10" s="786"/>
      <c r="D10" s="786"/>
      <c r="E10" s="783"/>
      <c r="F10" s="783"/>
      <c r="G10" s="783"/>
      <c r="H10" s="783"/>
      <c r="I10" s="783"/>
      <c r="J10" s="783"/>
      <c r="K10" s="783"/>
      <c r="L10" s="783"/>
      <c r="M10" s="783"/>
      <c r="N10" s="783"/>
      <c r="O10" s="783"/>
      <c r="P10" s="783"/>
      <c r="Q10" s="783"/>
      <c r="R10" s="783"/>
      <c r="S10" s="783"/>
      <c r="T10" s="783"/>
      <c r="U10" s="783"/>
      <c r="V10" s="783"/>
      <c r="W10" s="783"/>
      <c r="X10" s="783"/>
      <c r="Y10" s="783"/>
      <c r="Z10" s="784"/>
      <c r="BA10" s="375"/>
      <c r="BB10" s="375"/>
      <c r="BC10" s="375"/>
      <c r="BD10" s="375"/>
    </row>
    <row r="11" spans="1:56" outlineLevel="1">
      <c r="B11" s="785" t="s">
        <v>1011</v>
      </c>
      <c r="C11" s="786"/>
      <c r="D11" s="786"/>
      <c r="E11" s="791"/>
      <c r="F11" s="791"/>
      <c r="G11" s="791"/>
      <c r="H11" s="791"/>
      <c r="I11" s="791"/>
      <c r="J11" s="791"/>
      <c r="K11" s="791"/>
      <c r="L11" s="791"/>
      <c r="M11" s="791"/>
      <c r="N11" s="791"/>
      <c r="O11" s="791"/>
      <c r="P11" s="791"/>
      <c r="Q11" s="791"/>
      <c r="R11" s="791"/>
      <c r="S11" s="791"/>
      <c r="T11" s="791"/>
      <c r="U11" s="791"/>
      <c r="V11" s="791"/>
      <c r="W11" s="791"/>
      <c r="X11" s="791"/>
      <c r="Y11" s="791"/>
      <c r="Z11" s="792"/>
      <c r="BA11" s="375"/>
      <c r="BB11" s="375"/>
      <c r="BC11" s="375"/>
      <c r="BD11" s="375"/>
    </row>
    <row r="12" spans="1:56" outlineLevel="1">
      <c r="B12" s="785" t="s">
        <v>1012</v>
      </c>
      <c r="C12" s="786"/>
      <c r="D12" s="786"/>
      <c r="E12" s="791"/>
      <c r="F12" s="791"/>
      <c r="G12" s="791"/>
      <c r="H12" s="791"/>
      <c r="I12" s="791"/>
      <c r="J12" s="791"/>
      <c r="K12" s="791"/>
      <c r="L12" s="791"/>
      <c r="M12" s="791"/>
      <c r="N12" s="791"/>
      <c r="O12" s="791"/>
      <c r="P12" s="791"/>
      <c r="Q12" s="791"/>
      <c r="R12" s="791"/>
      <c r="S12" s="791"/>
      <c r="T12" s="791"/>
      <c r="U12" s="791"/>
      <c r="V12" s="791"/>
      <c r="W12" s="791"/>
      <c r="X12" s="791"/>
      <c r="Y12" s="791"/>
      <c r="Z12" s="792"/>
      <c r="BA12" s="375"/>
      <c r="BB12" s="375"/>
      <c r="BC12" s="375"/>
      <c r="BD12" s="375"/>
    </row>
    <row r="13" spans="1:56" outlineLevel="1">
      <c r="B13" s="785" t="s">
        <v>1013</v>
      </c>
      <c r="C13" s="786"/>
      <c r="D13" s="786"/>
      <c r="E13" s="793" t="str">
        <f>IFERROR(E11/E12,"")</f>
        <v/>
      </c>
      <c r="F13" s="793" t="str">
        <f>IFERROR(F11/F12,"")</f>
        <v/>
      </c>
      <c r="G13" s="793" t="str">
        <f>IFERROR(G11/G12,"")</f>
        <v/>
      </c>
      <c r="H13" s="793" t="str">
        <f>IFERROR(H11/H12,"")</f>
        <v/>
      </c>
      <c r="I13" s="793"/>
      <c r="J13" s="793"/>
      <c r="K13" s="793" t="str">
        <f>IFERROR(K11/K12,"")</f>
        <v/>
      </c>
      <c r="L13" s="793"/>
      <c r="M13" s="793"/>
      <c r="N13" s="793"/>
      <c r="O13" s="793" t="str">
        <f>IFERROR(O11/O12,"")</f>
        <v/>
      </c>
      <c r="P13" s="793"/>
      <c r="Q13" s="793"/>
      <c r="R13" s="793"/>
      <c r="S13" s="793" t="str">
        <f>IFERROR(S11/S12,"")</f>
        <v/>
      </c>
      <c r="T13" s="793"/>
      <c r="U13" s="793"/>
      <c r="V13" s="793"/>
      <c r="W13" s="793" t="str">
        <f>IFERROR(W11/W12,"")</f>
        <v/>
      </c>
      <c r="X13" s="793"/>
      <c r="Y13" s="793"/>
      <c r="Z13" s="794"/>
      <c r="BA13" s="375"/>
      <c r="BB13" s="375"/>
      <c r="BC13" s="375"/>
      <c r="BD13" s="375"/>
    </row>
    <row r="14" spans="1:56" outlineLevel="1">
      <c r="B14" s="785" t="s">
        <v>1014</v>
      </c>
      <c r="C14" s="786"/>
      <c r="D14" s="786"/>
      <c r="E14" s="783"/>
      <c r="F14" s="783"/>
      <c r="G14" s="783"/>
      <c r="H14" s="783"/>
      <c r="I14" s="783"/>
      <c r="J14" s="783"/>
      <c r="K14" s="783"/>
      <c r="L14" s="783"/>
      <c r="M14" s="783"/>
      <c r="N14" s="783"/>
      <c r="O14" s="783"/>
      <c r="P14" s="783"/>
      <c r="Q14" s="783"/>
      <c r="R14" s="783"/>
      <c r="S14" s="783"/>
      <c r="T14" s="783"/>
      <c r="U14" s="783"/>
      <c r="V14" s="783"/>
      <c r="W14" s="783"/>
      <c r="X14" s="783"/>
      <c r="Y14" s="783"/>
      <c r="Z14" s="784"/>
      <c r="BA14" s="375"/>
      <c r="BB14" s="375"/>
      <c r="BC14" s="375"/>
      <c r="BD14" s="375"/>
    </row>
    <row r="15" spans="1:56" outlineLevel="1">
      <c r="B15" s="785" t="s">
        <v>1015</v>
      </c>
      <c r="C15" s="786"/>
      <c r="D15" s="786"/>
      <c r="E15" s="783"/>
      <c r="F15" s="783"/>
      <c r="G15" s="783"/>
      <c r="H15" s="783"/>
      <c r="I15" s="783"/>
      <c r="J15" s="783"/>
      <c r="K15" s="783"/>
      <c r="L15" s="783"/>
      <c r="M15" s="783"/>
      <c r="N15" s="783"/>
      <c r="O15" s="783"/>
      <c r="P15" s="783"/>
      <c r="Q15" s="783"/>
      <c r="R15" s="783"/>
      <c r="S15" s="783"/>
      <c r="T15" s="783"/>
      <c r="U15" s="783"/>
      <c r="V15" s="783"/>
      <c r="W15" s="783"/>
      <c r="X15" s="783"/>
      <c r="Y15" s="783"/>
      <c r="Z15" s="784"/>
      <c r="BA15" s="375"/>
      <c r="BB15" s="375"/>
      <c r="BC15" s="375"/>
      <c r="BD15" s="375"/>
    </row>
    <row r="16" spans="1:56" outlineLevel="1">
      <c r="B16" s="785" t="s">
        <v>1016</v>
      </c>
      <c r="C16" s="786"/>
      <c r="D16" s="786"/>
      <c r="E16" s="797"/>
      <c r="F16" s="797"/>
      <c r="G16" s="797"/>
      <c r="H16" s="797"/>
      <c r="I16" s="797"/>
      <c r="J16" s="797"/>
      <c r="K16" s="797"/>
      <c r="L16" s="797"/>
      <c r="M16" s="797"/>
      <c r="N16" s="797"/>
      <c r="O16" s="797"/>
      <c r="P16" s="797"/>
      <c r="Q16" s="797"/>
      <c r="R16" s="797"/>
      <c r="S16" s="797"/>
      <c r="T16" s="797"/>
      <c r="U16" s="797"/>
      <c r="V16" s="797"/>
      <c r="W16" s="797"/>
      <c r="X16" s="797"/>
      <c r="Y16" s="797"/>
      <c r="Z16" s="798"/>
      <c r="BA16" s="375"/>
      <c r="BB16" s="375"/>
      <c r="BC16" s="375"/>
      <c r="BD16" s="375"/>
    </row>
    <row r="17" spans="1:56" outlineLevel="1">
      <c r="B17" s="785" t="s">
        <v>1017</v>
      </c>
      <c r="C17" s="786"/>
      <c r="D17" s="786"/>
      <c r="E17" s="797"/>
      <c r="F17" s="797"/>
      <c r="G17" s="797"/>
      <c r="H17" s="797"/>
      <c r="I17" s="797"/>
      <c r="J17" s="797"/>
      <c r="K17" s="797"/>
      <c r="L17" s="797"/>
      <c r="M17" s="797"/>
      <c r="N17" s="797"/>
      <c r="O17" s="797"/>
      <c r="P17" s="797"/>
      <c r="Q17" s="797"/>
      <c r="R17" s="797"/>
      <c r="S17" s="797"/>
      <c r="T17" s="797"/>
      <c r="U17" s="797"/>
      <c r="V17" s="797"/>
      <c r="W17" s="797"/>
      <c r="X17" s="797"/>
      <c r="Y17" s="797"/>
      <c r="Z17" s="798"/>
      <c r="BA17" s="375"/>
      <c r="BB17" s="375"/>
      <c r="BC17" s="375"/>
      <c r="BD17" s="375"/>
    </row>
    <row r="18" spans="1:56" outlineLevel="1">
      <c r="B18" s="785" t="s">
        <v>1018</v>
      </c>
      <c r="C18" s="786"/>
      <c r="D18" s="786"/>
      <c r="E18" s="797"/>
      <c r="F18" s="797"/>
      <c r="G18" s="797"/>
      <c r="H18" s="797"/>
      <c r="I18" s="797"/>
      <c r="J18" s="797"/>
      <c r="K18" s="797"/>
      <c r="L18" s="797"/>
      <c r="M18" s="797"/>
      <c r="N18" s="797"/>
      <c r="O18" s="797"/>
      <c r="P18" s="797"/>
      <c r="Q18" s="797"/>
      <c r="R18" s="797"/>
      <c r="S18" s="797"/>
      <c r="T18" s="797"/>
      <c r="U18" s="797"/>
      <c r="V18" s="797"/>
      <c r="W18" s="797"/>
      <c r="X18" s="797"/>
      <c r="Y18" s="797"/>
      <c r="Z18" s="798"/>
      <c r="BA18" s="375"/>
      <c r="BB18" s="375"/>
      <c r="BC18" s="375"/>
      <c r="BD18" s="375"/>
    </row>
    <row r="19" spans="1:56" outlineLevel="1">
      <c r="B19" s="785" t="s">
        <v>1019</v>
      </c>
      <c r="C19" s="786"/>
      <c r="D19" s="786"/>
      <c r="E19" s="797"/>
      <c r="F19" s="797"/>
      <c r="G19" s="797"/>
      <c r="H19" s="797"/>
      <c r="I19" s="797"/>
      <c r="J19" s="797"/>
      <c r="K19" s="797"/>
      <c r="L19" s="797"/>
      <c r="M19" s="797"/>
      <c r="N19" s="797"/>
      <c r="O19" s="797"/>
      <c r="P19" s="797"/>
      <c r="Q19" s="797"/>
      <c r="R19" s="797"/>
      <c r="S19" s="797"/>
      <c r="T19" s="797"/>
      <c r="U19" s="797"/>
      <c r="V19" s="797"/>
      <c r="W19" s="797"/>
      <c r="X19" s="797"/>
      <c r="Y19" s="797"/>
      <c r="Z19" s="798"/>
      <c r="BA19" s="375"/>
      <c r="BB19" s="375"/>
      <c r="BC19" s="375"/>
      <c r="BD19" s="375"/>
    </row>
    <row r="20" spans="1:56" outlineLevel="1">
      <c r="B20" s="785" t="s">
        <v>1020</v>
      </c>
      <c r="C20" s="786"/>
      <c r="D20" s="786"/>
      <c r="E20" s="797"/>
      <c r="F20" s="797"/>
      <c r="G20" s="797"/>
      <c r="H20" s="797"/>
      <c r="I20" s="797"/>
      <c r="J20" s="797"/>
      <c r="K20" s="797"/>
      <c r="L20" s="797"/>
      <c r="M20" s="797"/>
      <c r="N20" s="797"/>
      <c r="O20" s="797"/>
      <c r="P20" s="797"/>
      <c r="Q20" s="797"/>
      <c r="R20" s="797"/>
      <c r="S20" s="797"/>
      <c r="T20" s="797"/>
      <c r="U20" s="797"/>
      <c r="V20" s="797"/>
      <c r="W20" s="797"/>
      <c r="X20" s="797"/>
      <c r="Y20" s="797"/>
      <c r="Z20" s="798"/>
      <c r="BA20" s="375"/>
      <c r="BB20" s="375"/>
      <c r="BC20" s="375"/>
      <c r="BD20" s="375"/>
    </row>
    <row r="21" spans="1:56" ht="13.5" outlineLevel="1" thickBot="1">
      <c r="B21" s="822" t="s">
        <v>1021</v>
      </c>
      <c r="C21" s="823"/>
      <c r="D21" s="823"/>
      <c r="E21" s="795"/>
      <c r="F21" s="795"/>
      <c r="G21" s="795"/>
      <c r="H21" s="795"/>
      <c r="I21" s="795"/>
      <c r="J21" s="795"/>
      <c r="K21" s="795"/>
      <c r="L21" s="795"/>
      <c r="M21" s="795"/>
      <c r="N21" s="795"/>
      <c r="O21" s="795"/>
      <c r="P21" s="795"/>
      <c r="Q21" s="795"/>
      <c r="R21" s="795"/>
      <c r="S21" s="795"/>
      <c r="T21" s="795"/>
      <c r="U21" s="795"/>
      <c r="V21" s="795"/>
      <c r="W21" s="795"/>
      <c r="X21" s="795"/>
      <c r="Y21" s="795"/>
      <c r="Z21" s="796"/>
      <c r="BA21" s="375"/>
      <c r="BB21" s="375"/>
      <c r="BC21" s="375"/>
      <c r="BD21" s="375"/>
    </row>
    <row r="22" spans="1:56" ht="13.5" outlineLevel="1" thickBot="1"/>
    <row r="23" spans="1:56" ht="19.5" thickBot="1">
      <c r="B23" s="819" t="s">
        <v>1022</v>
      </c>
      <c r="C23" s="820"/>
      <c r="D23" s="820"/>
      <c r="E23" s="820"/>
      <c r="F23" s="820"/>
      <c r="G23" s="820"/>
      <c r="H23" s="820"/>
      <c r="I23" s="820"/>
      <c r="J23" s="820"/>
      <c r="K23" s="820"/>
      <c r="L23" s="820"/>
      <c r="M23" s="820"/>
      <c r="N23" s="821"/>
      <c r="O23" s="819" t="s">
        <v>1023</v>
      </c>
      <c r="P23" s="820"/>
      <c r="Q23" s="820"/>
      <c r="R23" s="820"/>
      <c r="S23" s="820"/>
      <c r="T23" s="820"/>
      <c r="U23" s="820"/>
      <c r="V23" s="820"/>
      <c r="W23" s="820"/>
      <c r="X23" s="820"/>
      <c r="Y23" s="820"/>
      <c r="Z23" s="820"/>
      <c r="AA23" s="820"/>
      <c r="AB23" s="820"/>
      <c r="AC23" s="820"/>
      <c r="AD23" s="820"/>
      <c r="AE23" s="820"/>
      <c r="AF23" s="820"/>
      <c r="AG23" s="820"/>
      <c r="AH23" s="820"/>
      <c r="AI23" s="820"/>
      <c r="AJ23" s="820"/>
      <c r="AK23" s="820"/>
      <c r="AL23" s="820"/>
      <c r="AM23" s="820"/>
      <c r="AN23" s="820"/>
      <c r="AO23" s="820"/>
      <c r="AP23" s="820"/>
      <c r="AQ23" s="820"/>
      <c r="AR23" s="820"/>
      <c r="AS23" s="820"/>
      <c r="AT23" s="820"/>
      <c r="AU23" s="820"/>
      <c r="AV23" s="820"/>
      <c r="AW23" s="820"/>
      <c r="AX23" s="820"/>
      <c r="AY23" s="820"/>
      <c r="AZ23" s="820"/>
      <c r="BA23" s="820"/>
      <c r="BB23" s="820"/>
      <c r="BC23" s="821"/>
    </row>
    <row r="24" spans="1:56" s="378" customFormat="1" ht="15">
      <c r="A24" s="376"/>
      <c r="B24" s="813" t="s">
        <v>1024</v>
      </c>
      <c r="C24" s="799" t="s">
        <v>1025</v>
      </c>
      <c r="D24" s="799" t="s">
        <v>1026</v>
      </c>
      <c r="E24" s="801" t="s">
        <v>1027</v>
      </c>
      <c r="F24" s="815" t="s">
        <v>1028</v>
      </c>
      <c r="G24" s="815" t="s">
        <v>1029</v>
      </c>
      <c r="H24" s="799" t="s">
        <v>1030</v>
      </c>
      <c r="I24" s="817" t="s">
        <v>1031</v>
      </c>
      <c r="J24" s="799" t="s">
        <v>1032</v>
      </c>
      <c r="K24" s="801" t="s">
        <v>1033</v>
      </c>
      <c r="L24" s="803" t="s">
        <v>1034</v>
      </c>
      <c r="M24" s="804"/>
      <c r="N24" s="805" t="s">
        <v>1035</v>
      </c>
      <c r="O24" s="807" t="s">
        <v>985</v>
      </c>
      <c r="P24" s="807"/>
      <c r="Q24" s="808"/>
      <c r="R24" s="809"/>
      <c r="S24" s="810">
        <v>44470</v>
      </c>
      <c r="T24" s="811"/>
      <c r="U24" s="812"/>
      <c r="V24" s="824">
        <f>EDATE(S24,-1)</f>
        <v>44440</v>
      </c>
      <c r="W24" s="811"/>
      <c r="X24" s="812"/>
      <c r="Y24" s="824">
        <f>EDATE(V24,-1)</f>
        <v>44409</v>
      </c>
      <c r="Z24" s="811"/>
      <c r="AA24" s="812"/>
      <c r="AB24" s="824">
        <f>EDATE(Y24,-1)</f>
        <v>44378</v>
      </c>
      <c r="AC24" s="811"/>
      <c r="AD24" s="812"/>
      <c r="AE24" s="824">
        <f>EDATE(AB24,-1)</f>
        <v>44348</v>
      </c>
      <c r="AF24" s="811"/>
      <c r="AG24" s="812"/>
      <c r="AH24" s="824">
        <f>EDATE(AE24,-1)</f>
        <v>44317</v>
      </c>
      <c r="AI24" s="811"/>
      <c r="AJ24" s="812"/>
      <c r="AK24" s="824">
        <f>EDATE(AH24,-1)</f>
        <v>44287</v>
      </c>
      <c r="AL24" s="811"/>
      <c r="AM24" s="812"/>
      <c r="AN24" s="824">
        <f>EDATE(AK24,-1)</f>
        <v>44256</v>
      </c>
      <c r="AO24" s="811"/>
      <c r="AP24" s="812"/>
      <c r="AQ24" s="824">
        <f>EDATE(AN24,-1)</f>
        <v>44228</v>
      </c>
      <c r="AR24" s="811"/>
      <c r="AS24" s="812"/>
      <c r="AT24" s="824">
        <f>EDATE(AQ24,-1)</f>
        <v>44197</v>
      </c>
      <c r="AU24" s="811"/>
      <c r="AV24" s="812"/>
      <c r="AW24" s="824">
        <f>EDATE(AT24,-1)</f>
        <v>44166</v>
      </c>
      <c r="AX24" s="811"/>
      <c r="AY24" s="812"/>
      <c r="AZ24" s="824">
        <f>EDATE(AW24,-1)</f>
        <v>44136</v>
      </c>
      <c r="BA24" s="811"/>
      <c r="BB24" s="812"/>
      <c r="BC24" s="825" t="s">
        <v>1036</v>
      </c>
      <c r="BD24" s="377"/>
    </row>
    <row r="25" spans="1:56" s="378" customFormat="1" ht="45">
      <c r="A25" s="376"/>
      <c r="B25" s="814"/>
      <c r="C25" s="800"/>
      <c r="D25" s="800"/>
      <c r="E25" s="802"/>
      <c r="F25" s="816"/>
      <c r="G25" s="816"/>
      <c r="H25" s="800"/>
      <c r="I25" s="818"/>
      <c r="J25" s="800"/>
      <c r="K25" s="802"/>
      <c r="L25" s="803"/>
      <c r="M25" s="804"/>
      <c r="N25" s="806"/>
      <c r="O25" s="382" t="s">
        <v>1037</v>
      </c>
      <c r="P25" s="382" t="s">
        <v>1038</v>
      </c>
      <c r="Q25" s="383" t="s">
        <v>1039</v>
      </c>
      <c r="R25" s="384" t="s">
        <v>1040</v>
      </c>
      <c r="S25" s="385" t="s">
        <v>638</v>
      </c>
      <c r="T25" s="386" t="s">
        <v>1029</v>
      </c>
      <c r="U25" s="384" t="s">
        <v>1041</v>
      </c>
      <c r="V25" s="387" t="s">
        <v>638</v>
      </c>
      <c r="W25" s="386" t="s">
        <v>1029</v>
      </c>
      <c r="X25" s="384" t="s">
        <v>1041</v>
      </c>
      <c r="Y25" s="387" t="s">
        <v>638</v>
      </c>
      <c r="Z25" s="386" t="s">
        <v>1029</v>
      </c>
      <c r="AA25" s="384" t="s">
        <v>1041</v>
      </c>
      <c r="AB25" s="387" t="s">
        <v>638</v>
      </c>
      <c r="AC25" s="386" t="s">
        <v>1029</v>
      </c>
      <c r="AD25" s="384" t="s">
        <v>1041</v>
      </c>
      <c r="AE25" s="387" t="s">
        <v>638</v>
      </c>
      <c r="AF25" s="386" t="s">
        <v>1029</v>
      </c>
      <c r="AG25" s="388" t="s">
        <v>1042</v>
      </c>
      <c r="AH25" s="387" t="s">
        <v>638</v>
      </c>
      <c r="AI25" s="386" t="s">
        <v>1029</v>
      </c>
      <c r="AJ25" s="384" t="s">
        <v>1041</v>
      </c>
      <c r="AK25" s="387" t="s">
        <v>638</v>
      </c>
      <c r="AL25" s="386" t="s">
        <v>1029</v>
      </c>
      <c r="AM25" s="384" t="s">
        <v>1041</v>
      </c>
      <c r="AN25" s="387" t="s">
        <v>638</v>
      </c>
      <c r="AO25" s="386" t="s">
        <v>1029</v>
      </c>
      <c r="AP25" s="384" t="s">
        <v>1041</v>
      </c>
      <c r="AQ25" s="387" t="s">
        <v>638</v>
      </c>
      <c r="AR25" s="386" t="s">
        <v>1029</v>
      </c>
      <c r="AS25" s="384" t="s">
        <v>1041</v>
      </c>
      <c r="AT25" s="387" t="s">
        <v>638</v>
      </c>
      <c r="AU25" s="386" t="s">
        <v>1029</v>
      </c>
      <c r="AV25" s="384" t="s">
        <v>1041</v>
      </c>
      <c r="AW25" s="387" t="s">
        <v>638</v>
      </c>
      <c r="AX25" s="386" t="s">
        <v>1029</v>
      </c>
      <c r="AY25" s="384" t="s">
        <v>1041</v>
      </c>
      <c r="AZ25" s="387" t="s">
        <v>638</v>
      </c>
      <c r="BA25" s="386" t="s">
        <v>1029</v>
      </c>
      <c r="BB25" s="384" t="s">
        <v>1041</v>
      </c>
      <c r="BC25" s="825"/>
      <c r="BD25" s="377"/>
    </row>
    <row r="26" spans="1:56">
      <c r="A26" s="373" t="s">
        <v>1178</v>
      </c>
      <c r="B26" s="389">
        <v>1</v>
      </c>
      <c r="C26" s="390"/>
      <c r="D26" s="390"/>
      <c r="E26" s="391"/>
      <c r="F26" s="391"/>
      <c r="G26" s="392"/>
      <c r="H26" s="393"/>
      <c r="I26" s="391"/>
      <c r="J26" s="390"/>
      <c r="K26" s="394"/>
      <c r="L26" s="395"/>
      <c r="M26" s="396"/>
      <c r="N26" s="390"/>
      <c r="O26" s="397"/>
      <c r="P26" s="397"/>
      <c r="Q26" s="398"/>
      <c r="R26" s="399"/>
      <c r="S26" s="390"/>
      <c r="T26" s="391"/>
      <c r="U26" s="398"/>
      <c r="V26" s="390"/>
      <c r="W26" s="391"/>
      <c r="X26" s="398"/>
      <c r="Y26" s="390"/>
      <c r="Z26" s="391"/>
      <c r="AA26" s="398"/>
      <c r="AB26" s="390"/>
      <c r="AC26" s="391"/>
      <c r="AD26" s="398"/>
      <c r="AE26" s="390"/>
      <c r="AF26" s="391"/>
      <c r="AG26" s="398"/>
      <c r="AH26" s="390"/>
      <c r="AI26" s="391"/>
      <c r="AJ26" s="398"/>
      <c r="AK26" s="390"/>
      <c r="AL26" s="391"/>
      <c r="AM26" s="398"/>
      <c r="AN26" s="390"/>
      <c r="AO26" s="391"/>
      <c r="AP26" s="398"/>
      <c r="AQ26" s="390"/>
      <c r="AR26" s="391"/>
      <c r="AS26" s="398"/>
      <c r="AT26" s="390"/>
      <c r="AU26" s="391"/>
      <c r="AV26" s="398"/>
      <c r="AW26" s="390"/>
      <c r="AX26" s="391"/>
      <c r="AY26" s="398"/>
      <c r="AZ26" s="390"/>
      <c r="BA26" s="391"/>
      <c r="BB26" s="398"/>
      <c r="BC26" s="400"/>
    </row>
    <row r="27" spans="1:56">
      <c r="A27" s="373" t="s">
        <v>1178</v>
      </c>
      <c r="B27" s="389">
        <v>2</v>
      </c>
      <c r="C27" s="529"/>
      <c r="D27" s="390"/>
      <c r="E27" s="530"/>
      <c r="F27" s="531"/>
      <c r="G27" s="532"/>
      <c r="H27" s="533"/>
      <c r="I27" s="402"/>
      <c r="J27" s="401"/>
      <c r="K27" s="394"/>
      <c r="L27" s="534"/>
      <c r="M27" s="535"/>
      <c r="N27" s="401"/>
      <c r="O27" s="397"/>
      <c r="P27" s="397"/>
      <c r="Q27" s="398"/>
      <c r="R27" s="398"/>
      <c r="S27" s="536"/>
      <c r="T27" s="391"/>
      <c r="U27" s="399"/>
      <c r="V27" s="536"/>
      <c r="W27" s="391"/>
      <c r="X27" s="398"/>
      <c r="Y27" s="536"/>
      <c r="Z27" s="391"/>
      <c r="AA27" s="398"/>
      <c r="AB27" s="536"/>
      <c r="AC27" s="391"/>
      <c r="AD27" s="398"/>
      <c r="AE27" s="536"/>
      <c r="AF27" s="391"/>
      <c r="AG27" s="398"/>
      <c r="AH27" s="536"/>
      <c r="AI27" s="391"/>
      <c r="AJ27" s="398"/>
      <c r="AK27" s="536"/>
      <c r="AL27" s="391"/>
      <c r="AM27" s="398"/>
      <c r="AN27" s="536"/>
      <c r="AO27" s="391"/>
      <c r="AP27" s="398"/>
      <c r="AQ27" s="536"/>
      <c r="AR27" s="391"/>
      <c r="AS27" s="398"/>
      <c r="AT27" s="536"/>
      <c r="AU27" s="391"/>
      <c r="AV27" s="398"/>
      <c r="AW27" s="536"/>
      <c r="AX27" s="391"/>
      <c r="AY27" s="398"/>
      <c r="AZ27" s="536"/>
      <c r="BA27" s="391"/>
      <c r="BB27" s="398"/>
      <c r="BC27" s="406"/>
    </row>
    <row r="28" spans="1:56">
      <c r="A28" s="373" t="s">
        <v>1178</v>
      </c>
      <c r="B28" s="389">
        <v>3</v>
      </c>
      <c r="C28" s="529"/>
      <c r="D28" s="390"/>
      <c r="E28" s="530"/>
      <c r="F28" s="531"/>
      <c r="G28" s="532"/>
      <c r="H28" s="533"/>
      <c r="I28" s="402"/>
      <c r="J28" s="401"/>
      <c r="K28" s="394"/>
      <c r="L28" s="534"/>
      <c r="M28" s="535"/>
      <c r="N28" s="401"/>
      <c r="O28" s="397"/>
      <c r="P28" s="397"/>
      <c r="Q28" s="398"/>
      <c r="R28" s="398"/>
      <c r="S28" s="536"/>
      <c r="T28" s="391"/>
      <c r="U28" s="399"/>
      <c r="V28" s="536"/>
      <c r="W28" s="391"/>
      <c r="X28" s="398"/>
      <c r="Y28" s="536"/>
      <c r="Z28" s="391"/>
      <c r="AA28" s="398"/>
      <c r="AB28" s="536"/>
      <c r="AC28" s="391"/>
      <c r="AD28" s="398"/>
      <c r="AE28" s="536"/>
      <c r="AF28" s="391"/>
      <c r="AG28" s="398"/>
      <c r="AH28" s="536"/>
      <c r="AI28" s="391"/>
      <c r="AJ28" s="398"/>
      <c r="AK28" s="536"/>
      <c r="AL28" s="391"/>
      <c r="AM28" s="398"/>
      <c r="AN28" s="536"/>
      <c r="AO28" s="391"/>
      <c r="AP28" s="398"/>
      <c r="AQ28" s="536"/>
      <c r="AR28" s="391"/>
      <c r="AS28" s="398"/>
      <c r="AT28" s="536"/>
      <c r="AU28" s="391"/>
      <c r="AV28" s="398"/>
      <c r="AW28" s="536"/>
      <c r="AX28" s="391"/>
      <c r="AY28" s="398"/>
      <c r="AZ28" s="536"/>
      <c r="BA28" s="391"/>
      <c r="BB28" s="398"/>
      <c r="BC28" s="406"/>
    </row>
    <row r="29" spans="1:56">
      <c r="A29" s="373" t="s">
        <v>1178</v>
      </c>
      <c r="B29" s="389">
        <v>4</v>
      </c>
      <c r="C29" s="529"/>
      <c r="D29" s="390"/>
      <c r="E29" s="530"/>
      <c r="F29" s="531"/>
      <c r="G29" s="532"/>
      <c r="H29" s="533"/>
      <c r="I29" s="402"/>
      <c r="J29" s="401"/>
      <c r="K29" s="394"/>
      <c r="L29" s="534"/>
      <c r="M29" s="535"/>
      <c r="N29" s="401"/>
      <c r="O29" s="397"/>
      <c r="P29" s="397"/>
      <c r="Q29" s="398"/>
      <c r="R29" s="398"/>
      <c r="S29" s="536"/>
      <c r="T29" s="391"/>
      <c r="U29" s="399"/>
      <c r="V29" s="536"/>
      <c r="W29" s="391"/>
      <c r="X29" s="398"/>
      <c r="Y29" s="536"/>
      <c r="Z29" s="391"/>
      <c r="AA29" s="398"/>
      <c r="AB29" s="536"/>
      <c r="AC29" s="391"/>
      <c r="AD29" s="398"/>
      <c r="AE29" s="536"/>
      <c r="AF29" s="391"/>
      <c r="AG29" s="398"/>
      <c r="AH29" s="536"/>
      <c r="AI29" s="391"/>
      <c r="AJ29" s="398"/>
      <c r="AK29" s="536"/>
      <c r="AL29" s="391"/>
      <c r="AM29" s="398"/>
      <c r="AN29" s="536"/>
      <c r="AO29" s="391"/>
      <c r="AP29" s="398"/>
      <c r="AQ29" s="536"/>
      <c r="AR29" s="391"/>
      <c r="AS29" s="398"/>
      <c r="AT29" s="536"/>
      <c r="AU29" s="391"/>
      <c r="AV29" s="398"/>
      <c r="AW29" s="536"/>
      <c r="AX29" s="391"/>
      <c r="AY29" s="398"/>
      <c r="AZ29" s="536"/>
      <c r="BA29" s="391"/>
      <c r="BB29" s="398"/>
      <c r="BC29" s="406"/>
    </row>
    <row r="30" spans="1:56">
      <c r="A30" s="373" t="s">
        <v>1178</v>
      </c>
      <c r="B30" s="389">
        <v>5</v>
      </c>
      <c r="C30" s="529"/>
      <c r="D30" s="390"/>
      <c r="E30" s="530"/>
      <c r="F30" s="531"/>
      <c r="G30" s="532"/>
      <c r="H30" s="533"/>
      <c r="I30" s="402"/>
      <c r="J30" s="401"/>
      <c r="K30" s="394"/>
      <c r="L30" s="534"/>
      <c r="M30" s="535"/>
      <c r="N30" s="401"/>
      <c r="O30" s="397"/>
      <c r="P30" s="397"/>
      <c r="Q30" s="398"/>
      <c r="R30" s="398"/>
      <c r="S30" s="536"/>
      <c r="T30" s="391"/>
      <c r="U30" s="399"/>
      <c r="V30" s="536"/>
      <c r="W30" s="391"/>
      <c r="X30" s="398"/>
      <c r="Y30" s="536"/>
      <c r="Z30" s="391"/>
      <c r="AA30" s="398"/>
      <c r="AB30" s="536"/>
      <c r="AC30" s="391"/>
      <c r="AD30" s="398"/>
      <c r="AE30" s="536"/>
      <c r="AF30" s="391"/>
      <c r="AG30" s="398"/>
      <c r="AH30" s="536"/>
      <c r="AI30" s="391"/>
      <c r="AJ30" s="398"/>
      <c r="AK30" s="536"/>
      <c r="AL30" s="391"/>
      <c r="AM30" s="398"/>
      <c r="AN30" s="536"/>
      <c r="AO30" s="391"/>
      <c r="AP30" s="398"/>
      <c r="AQ30" s="536"/>
      <c r="AR30" s="391"/>
      <c r="AS30" s="398"/>
      <c r="AT30" s="536"/>
      <c r="AU30" s="391"/>
      <c r="AV30" s="398"/>
      <c r="AW30" s="536"/>
      <c r="AX30" s="391"/>
      <c r="AY30" s="398"/>
      <c r="AZ30" s="536"/>
      <c r="BA30" s="391"/>
      <c r="BB30" s="398"/>
      <c r="BC30" s="406"/>
    </row>
    <row r="31" spans="1:56">
      <c r="A31" s="373" t="s">
        <v>1178</v>
      </c>
      <c r="B31" s="389">
        <v>6</v>
      </c>
      <c r="C31" s="529"/>
      <c r="D31" s="390"/>
      <c r="E31" s="530"/>
      <c r="F31" s="531"/>
      <c r="G31" s="532"/>
      <c r="H31" s="533"/>
      <c r="I31" s="402"/>
      <c r="J31" s="401"/>
      <c r="K31" s="394"/>
      <c r="L31" s="534"/>
      <c r="M31" s="535"/>
      <c r="N31" s="401"/>
      <c r="O31" s="397"/>
      <c r="P31" s="397"/>
      <c r="Q31" s="398"/>
      <c r="R31" s="398"/>
      <c r="S31" s="536"/>
      <c r="T31" s="391"/>
      <c r="U31" s="399"/>
      <c r="V31" s="536"/>
      <c r="W31" s="391"/>
      <c r="X31" s="398"/>
      <c r="Y31" s="536"/>
      <c r="Z31" s="391"/>
      <c r="AA31" s="398"/>
      <c r="AB31" s="536"/>
      <c r="AC31" s="391"/>
      <c r="AD31" s="398"/>
      <c r="AE31" s="536"/>
      <c r="AF31" s="391"/>
      <c r="AG31" s="398"/>
      <c r="AH31" s="536"/>
      <c r="AI31" s="391"/>
      <c r="AJ31" s="398"/>
      <c r="AK31" s="536"/>
      <c r="AL31" s="391"/>
      <c r="AM31" s="398"/>
      <c r="AN31" s="536"/>
      <c r="AO31" s="391"/>
      <c r="AP31" s="398"/>
      <c r="AQ31" s="536"/>
      <c r="AR31" s="391"/>
      <c r="AS31" s="398"/>
      <c r="AT31" s="536"/>
      <c r="AU31" s="391"/>
      <c r="AV31" s="398"/>
      <c r="AW31" s="536"/>
      <c r="AX31" s="391"/>
      <c r="AY31" s="398"/>
      <c r="AZ31" s="536"/>
      <c r="BA31" s="391"/>
      <c r="BB31" s="398"/>
      <c r="BC31" s="406"/>
    </row>
    <row r="32" spans="1:56">
      <c r="B32" s="389"/>
      <c r="C32" s="529"/>
      <c r="D32" s="390"/>
      <c r="E32" s="530"/>
      <c r="F32" s="531"/>
      <c r="G32" s="532"/>
      <c r="H32" s="533"/>
      <c r="I32" s="402"/>
      <c r="J32" s="401"/>
      <c r="K32" s="394"/>
      <c r="L32" s="534"/>
      <c r="M32" s="535"/>
      <c r="N32" s="401"/>
      <c r="O32" s="397"/>
      <c r="P32" s="397"/>
      <c r="Q32" s="398"/>
      <c r="R32" s="398"/>
      <c r="S32" s="536"/>
      <c r="T32" s="391"/>
      <c r="U32" s="399"/>
      <c r="V32" s="536"/>
      <c r="W32" s="391"/>
      <c r="X32" s="398"/>
      <c r="Y32" s="536"/>
      <c r="Z32" s="391"/>
      <c r="AA32" s="398"/>
      <c r="AB32" s="536"/>
      <c r="AC32" s="391"/>
      <c r="AD32" s="398"/>
      <c r="AE32" s="536"/>
      <c r="AF32" s="391"/>
      <c r="AG32" s="398"/>
      <c r="AH32" s="536"/>
      <c r="AI32" s="391"/>
      <c r="AJ32" s="398"/>
      <c r="AK32" s="536"/>
      <c r="AL32" s="391"/>
      <c r="AM32" s="398"/>
      <c r="AN32" s="536"/>
      <c r="AO32" s="391"/>
      <c r="AP32" s="398"/>
      <c r="AQ32" s="536"/>
      <c r="AR32" s="391"/>
      <c r="AS32" s="398"/>
      <c r="AT32" s="536"/>
      <c r="AU32" s="391"/>
      <c r="AV32" s="398"/>
      <c r="AW32" s="536"/>
      <c r="AX32" s="391"/>
      <c r="AY32" s="398"/>
      <c r="AZ32" s="536"/>
      <c r="BA32" s="391"/>
      <c r="BB32" s="398"/>
      <c r="BC32" s="406"/>
    </row>
    <row r="33" spans="2:55">
      <c r="B33" s="389"/>
      <c r="C33" s="401"/>
      <c r="D33" s="390"/>
      <c r="E33" s="402"/>
      <c r="F33" s="391"/>
      <c r="G33" s="403"/>
      <c r="H33" s="404"/>
      <c r="I33" s="402"/>
      <c r="J33" s="401"/>
      <c r="K33" s="394" t="str">
        <f ca="1">IFERROR(IF(J33&lt;(TODAY()-H33)/30,"",J33-((TODAY()-H33)/30)+1),"")</f>
        <v/>
      </c>
      <c r="L33" s="405"/>
      <c r="M33" s="396" t="str">
        <f t="shared" ref="M33:M35" ca="1" si="0">IF(OR(L33="Yes",AND(K33&gt;1,K33&lt;&gt;"")),G33,"")</f>
        <v/>
      </c>
      <c r="N33" s="401"/>
      <c r="O33" s="397" t="str">
        <f t="shared" ref="O33:O35" si="1">IF($G33&lt;&gt;"",COUNT($S33,$V33,$Y33,$AB33,$AE33,$AH33,$AK33,$AN33,$AQ33,$AT33,$AW33,$AZ33),"")</f>
        <v/>
      </c>
      <c r="P33" s="397"/>
      <c r="Q33" s="398" t="str">
        <f t="shared" ref="Q33:Q35" si="2">IF($G33&lt;&gt;"",SUM($T33,$W33,$Z33,$AC33,$AF33,$AI33,$AL33,$AO33,$AR33,$AU33,$AX33,$BA33),"")</f>
        <v/>
      </c>
      <c r="R33" s="399" t="str">
        <f t="shared" ref="R33:R35" si="3">IF($G33&lt;&gt;"",IFERROR(AVERAGE($U33,$X33,$AA33,$AD33,$AG33,$AJ33,$AM33,$AP33,$AS33,$AV33,$AY33,$BB33),""),"")</f>
        <v/>
      </c>
      <c r="S33" s="390"/>
      <c r="T33" s="391"/>
      <c r="U33" s="398"/>
      <c r="V33" s="390"/>
      <c r="W33" s="391"/>
      <c r="X33" s="398"/>
      <c r="Y33" s="390"/>
      <c r="Z33" s="391"/>
      <c r="AA33" s="398"/>
      <c r="AB33" s="390"/>
      <c r="AC33" s="391"/>
      <c r="AD33" s="398"/>
      <c r="AE33" s="390"/>
      <c r="AF33" s="391"/>
      <c r="AG33" s="398"/>
      <c r="AH33" s="390"/>
      <c r="AI33" s="391"/>
      <c r="AJ33" s="398"/>
      <c r="AK33" s="390"/>
      <c r="AL33" s="391"/>
      <c r="AM33" s="398"/>
      <c r="AN33" s="390"/>
      <c r="AO33" s="391"/>
      <c r="AP33" s="398"/>
      <c r="AQ33" s="390"/>
      <c r="AR33" s="391"/>
      <c r="AS33" s="398"/>
      <c r="AT33" s="390"/>
      <c r="AU33" s="391"/>
      <c r="AV33" s="398"/>
      <c r="AW33" s="390"/>
      <c r="AX33" s="391"/>
      <c r="AY33" s="398"/>
      <c r="AZ33" s="390"/>
      <c r="BA33" s="391"/>
      <c r="BB33" s="398"/>
      <c r="BC33" s="406"/>
    </row>
    <row r="34" spans="2:55">
      <c r="B34" s="389"/>
      <c r="C34" s="401"/>
      <c r="D34" s="390"/>
      <c r="E34" s="402"/>
      <c r="F34" s="391"/>
      <c r="G34" s="403"/>
      <c r="H34" s="404"/>
      <c r="I34" s="402"/>
      <c r="J34" s="401"/>
      <c r="K34" s="394" t="str">
        <f ca="1">IFERROR(IF(J34&lt;(TODAY()-H34)/30,"",J34-((TODAY()-H34)/30)+1),"")</f>
        <v/>
      </c>
      <c r="L34" s="405"/>
      <c r="M34" s="396" t="str">
        <f t="shared" ca="1" si="0"/>
        <v/>
      </c>
      <c r="N34" s="401"/>
      <c r="O34" s="397" t="str">
        <f t="shared" si="1"/>
        <v/>
      </c>
      <c r="P34" s="397"/>
      <c r="Q34" s="398" t="str">
        <f t="shared" si="2"/>
        <v/>
      </c>
      <c r="R34" s="398" t="str">
        <f t="shared" si="3"/>
        <v/>
      </c>
      <c r="S34" s="390"/>
      <c r="T34" s="391"/>
      <c r="U34" s="398"/>
      <c r="V34" s="390"/>
      <c r="W34" s="391"/>
      <c r="X34" s="398"/>
      <c r="Y34" s="390"/>
      <c r="Z34" s="391"/>
      <c r="AA34" s="398"/>
      <c r="AB34" s="390"/>
      <c r="AC34" s="391"/>
      <c r="AD34" s="398"/>
      <c r="AE34" s="390"/>
      <c r="AF34" s="391"/>
      <c r="AG34" s="398"/>
      <c r="AH34" s="390"/>
      <c r="AI34" s="391"/>
      <c r="AJ34" s="398"/>
      <c r="AK34" s="390"/>
      <c r="AL34" s="391"/>
      <c r="AM34" s="398"/>
      <c r="AN34" s="390"/>
      <c r="AO34" s="391"/>
      <c r="AP34" s="398"/>
      <c r="AQ34" s="390"/>
      <c r="AR34" s="391"/>
      <c r="AS34" s="398"/>
      <c r="AT34" s="390"/>
      <c r="AU34" s="391"/>
      <c r="AV34" s="398"/>
      <c r="AW34" s="390"/>
      <c r="AX34" s="391"/>
      <c r="AY34" s="398"/>
      <c r="AZ34" s="390"/>
      <c r="BA34" s="391"/>
      <c r="BB34" s="398"/>
      <c r="BC34" s="406"/>
    </row>
    <row r="35" spans="2:55" ht="13.5" thickBot="1">
      <c r="B35" s="389"/>
      <c r="C35" s="401"/>
      <c r="D35" s="390"/>
      <c r="E35" s="402"/>
      <c r="F35" s="391"/>
      <c r="G35" s="403"/>
      <c r="H35" s="404"/>
      <c r="I35" s="402"/>
      <c r="J35" s="401"/>
      <c r="K35" s="394" t="str">
        <f ca="1">IFERROR(IF(J35&lt;(TODAY()-H35)/30,"",J35-((TODAY()-H35)/30)+1),"")</f>
        <v/>
      </c>
      <c r="L35" s="405"/>
      <c r="M35" s="396" t="str">
        <f t="shared" ca="1" si="0"/>
        <v/>
      </c>
      <c r="N35" s="401"/>
      <c r="O35" s="397" t="str">
        <f t="shared" si="1"/>
        <v/>
      </c>
      <c r="P35" s="397"/>
      <c r="Q35" s="398" t="str">
        <f t="shared" si="2"/>
        <v/>
      </c>
      <c r="R35" s="398" t="str">
        <f t="shared" si="3"/>
        <v/>
      </c>
      <c r="S35" s="390"/>
      <c r="T35" s="391"/>
      <c r="U35" s="398"/>
      <c r="V35" s="390"/>
      <c r="W35" s="391"/>
      <c r="X35" s="398"/>
      <c r="Y35" s="390"/>
      <c r="Z35" s="391"/>
      <c r="AA35" s="398"/>
      <c r="AB35" s="390"/>
      <c r="AC35" s="391"/>
      <c r="AD35" s="398"/>
      <c r="AE35" s="390"/>
      <c r="AF35" s="391"/>
      <c r="AG35" s="398"/>
      <c r="AH35" s="390"/>
      <c r="AI35" s="391"/>
      <c r="AJ35" s="398"/>
      <c r="AK35" s="390"/>
      <c r="AL35" s="391"/>
      <c r="AM35" s="398"/>
      <c r="AN35" s="390"/>
      <c r="AO35" s="391"/>
      <c r="AP35" s="398"/>
      <c r="AQ35" s="390"/>
      <c r="AR35" s="391"/>
      <c r="AS35" s="398"/>
      <c r="AT35" s="390"/>
      <c r="AU35" s="391"/>
      <c r="AV35" s="398"/>
      <c r="AW35" s="390"/>
      <c r="AX35" s="391"/>
      <c r="AY35" s="398"/>
      <c r="AZ35" s="390"/>
      <c r="BA35" s="391"/>
      <c r="BB35" s="398"/>
      <c r="BC35" s="406"/>
    </row>
    <row r="36" spans="2:55" ht="15.75" thickBot="1">
      <c r="B36" s="407" t="s">
        <v>145</v>
      </c>
      <c r="C36" s="408"/>
      <c r="D36" s="409">
        <f>SUBTOTAL(103,LoanTrack[Column3])</f>
        <v>0</v>
      </c>
      <c r="E36" s="410">
        <f>SUBTOTAL(109,LoanTrack[Column4])</f>
        <v>0</v>
      </c>
      <c r="F36" s="410">
        <f>SUBTOTAL(109,LoanTrack[Column52])</f>
        <v>0</v>
      </c>
      <c r="G36" s="411">
        <f>SUBTOTAL(109,LoanTrack[Column5])</f>
        <v>0</v>
      </c>
      <c r="H36" s="408"/>
      <c r="I36" s="412">
        <f>SUBTOTAL(109,LoanTrack[Column54])</f>
        <v>0</v>
      </c>
      <c r="J36" s="408"/>
      <c r="K36" s="408"/>
      <c r="L36" s="408">
        <f>COUNTIF(L26:L35,"Yes")</f>
        <v>0</v>
      </c>
      <c r="M36" s="410">
        <f ca="1">SUBTOTAL(109,LoanTrack[Column10])</f>
        <v>0</v>
      </c>
      <c r="N36" s="409">
        <f>SUMPRODUCT((N26:N35&lt;&gt;"")/COUNTIF(N26:N35,N26:N35&amp;""))</f>
        <v>0</v>
      </c>
      <c r="O36" s="410">
        <f>SUBTOTAL(109,LoanTrack[Column51])</f>
        <v>0</v>
      </c>
      <c r="P36" s="412">
        <f>SUBTOTAL(109,LoanTrack[Column53])</f>
        <v>0</v>
      </c>
      <c r="Q36" s="410">
        <f>SUBTOTAL(109,LoanTrack[Column50])</f>
        <v>0</v>
      </c>
      <c r="R36" s="410" t="str">
        <f>IFERROR(SUBTOTAL(101,R26:R35),"")</f>
        <v/>
      </c>
      <c r="S36" s="410">
        <f>SUBTOTAL(103,LoanTrack[Column12])</f>
        <v>0</v>
      </c>
      <c r="T36" s="410">
        <f>SUBTOTAL(109,LoanTrack[Column13])</f>
        <v>0</v>
      </c>
      <c r="U36" s="410" t="str">
        <f>IFERROR(SUBTOTAL(101,U26:U35),"")</f>
        <v/>
      </c>
      <c r="V36" s="410">
        <f>SUBTOTAL(103,LoanTrack[Column15])</f>
        <v>0</v>
      </c>
      <c r="W36" s="410">
        <f>SUBTOTAL(109,LoanTrack[Column16])</f>
        <v>0</v>
      </c>
      <c r="X36" s="410" t="str">
        <f>IFERROR(SUBTOTAL(101,X26:X35),"")</f>
        <v/>
      </c>
      <c r="Y36" s="410">
        <f>SUBTOTAL(103,LoanTrack[Column18])</f>
        <v>0</v>
      </c>
      <c r="Z36" s="410">
        <f>SUBTOTAL(109,LoanTrack[Column19])</f>
        <v>0</v>
      </c>
      <c r="AA36" s="410" t="str">
        <f>IFERROR(SUBTOTAL(101,AA26:AA35),"")</f>
        <v/>
      </c>
      <c r="AB36" s="410">
        <f>SUBTOTAL(103,LoanTrack[Column21])</f>
        <v>0</v>
      </c>
      <c r="AC36" s="410">
        <f>SUBTOTAL(109,LoanTrack[Column22])</f>
        <v>0</v>
      </c>
      <c r="AD36" s="410" t="str">
        <f>IFERROR(SUBTOTAL(101,AD26:AD35),"")</f>
        <v/>
      </c>
      <c r="AE36" s="410">
        <f>SUBTOTAL(103,LoanTrack[Column24])</f>
        <v>0</v>
      </c>
      <c r="AF36" s="410">
        <f>SUBTOTAL(109,LoanTrack[Column25])</f>
        <v>0</v>
      </c>
      <c r="AG36" s="410" t="str">
        <f>IFERROR(SUBTOTAL(101,AG26:AG35),"")</f>
        <v/>
      </c>
      <c r="AH36" s="410">
        <f>SUBTOTAL(103,LoanTrack[Column27])</f>
        <v>0</v>
      </c>
      <c r="AI36" s="410">
        <f>SUBTOTAL(109,LoanTrack[Column28])</f>
        <v>0</v>
      </c>
      <c r="AJ36" s="410" t="str">
        <f>IFERROR(SUBTOTAL(101,AJ26:AJ35),"")</f>
        <v/>
      </c>
      <c r="AK36" s="410">
        <f>SUBTOTAL(103,LoanTrack[Column30])</f>
        <v>0</v>
      </c>
      <c r="AL36" s="410">
        <f>SUBTOTAL(109,LoanTrack[Column31])</f>
        <v>0</v>
      </c>
      <c r="AM36" s="410" t="str">
        <f>IFERROR(SUBTOTAL(101,AM26:AM35),"")</f>
        <v/>
      </c>
      <c r="AN36" s="410">
        <f>SUBTOTAL(103,LoanTrack[Column33])</f>
        <v>0</v>
      </c>
      <c r="AO36" s="410">
        <f>SUBTOTAL(109,LoanTrack[Column34])</f>
        <v>0</v>
      </c>
      <c r="AP36" s="410" t="str">
        <f>IFERROR(SUBTOTAL(101,AP26:AP35),"")</f>
        <v/>
      </c>
      <c r="AQ36" s="410">
        <f>SUBTOTAL(103,LoanTrack[Column36])</f>
        <v>0</v>
      </c>
      <c r="AR36" s="410">
        <f>SUBTOTAL(109,LoanTrack[Column37])</f>
        <v>0</v>
      </c>
      <c r="AS36" s="410" t="str">
        <f>IFERROR(SUBTOTAL(101,AS26:AS35),"")</f>
        <v/>
      </c>
      <c r="AT36" s="410">
        <f>SUBTOTAL(103,LoanTrack[Column39])</f>
        <v>0</v>
      </c>
      <c r="AU36" s="410">
        <f>SUBTOTAL(109,LoanTrack[Column40])</f>
        <v>0</v>
      </c>
      <c r="AV36" s="410" t="str">
        <f>IFERROR(SUBTOTAL(101,AV26:AV35),"")</f>
        <v/>
      </c>
      <c r="AW36" s="410">
        <f>SUBTOTAL(103,LoanTrack[Column42])</f>
        <v>0</v>
      </c>
      <c r="AX36" s="410">
        <f>SUBTOTAL(109,LoanTrack[Column43])</f>
        <v>0</v>
      </c>
      <c r="AY36" s="410" t="str">
        <f>IFERROR(SUBTOTAL(101,AY26:AY35),"")</f>
        <v/>
      </c>
      <c r="AZ36" s="410">
        <f>SUBTOTAL(103,LoanTrack[Column45])</f>
        <v>0</v>
      </c>
      <c r="BA36" s="410">
        <f>SUBTOTAL(109,LoanTrack[Column46])</f>
        <v>0</v>
      </c>
      <c r="BB36" s="410" t="str">
        <f>IFERROR(SUBTOTAL(101,BB26:BB35),"")</f>
        <v/>
      </c>
      <c r="BC36" s="413">
        <f>SUBTOTAL(103,LoanTrack[Column48])</f>
        <v>0</v>
      </c>
    </row>
  </sheetData>
  <mergeCells count="162">
    <mergeCell ref="AQ24:AS24"/>
    <mergeCell ref="AT24:AV24"/>
    <mergeCell ref="AW24:AY24"/>
    <mergeCell ref="AZ24:BB24"/>
    <mergeCell ref="BC24:BC25"/>
    <mergeCell ref="V24:X24"/>
    <mergeCell ref="Y24:AA24"/>
    <mergeCell ref="AB24:AD24"/>
    <mergeCell ref="AE24:AG24"/>
    <mergeCell ref="AN24:AP24"/>
    <mergeCell ref="AH24:AJ24"/>
    <mergeCell ref="AK24:AM24"/>
    <mergeCell ref="J24:J25"/>
    <mergeCell ref="K24:K25"/>
    <mergeCell ref="L24:M25"/>
    <mergeCell ref="N24:N25"/>
    <mergeCell ref="O24:R24"/>
    <mergeCell ref="S24:U24"/>
    <mergeCell ref="B20:D20"/>
    <mergeCell ref="E20:G20"/>
    <mergeCell ref="H20:J20"/>
    <mergeCell ref="K20:N20"/>
    <mergeCell ref="O20:R20"/>
    <mergeCell ref="S20:V20"/>
    <mergeCell ref="B24:B25"/>
    <mergeCell ref="C24:C25"/>
    <mergeCell ref="D24:D25"/>
    <mergeCell ref="E24:E25"/>
    <mergeCell ref="F24:F25"/>
    <mergeCell ref="G24:G25"/>
    <mergeCell ref="H24:H25"/>
    <mergeCell ref="I24:I25"/>
    <mergeCell ref="B23:N23"/>
    <mergeCell ref="O23:BC23"/>
    <mergeCell ref="W20:Z20"/>
    <mergeCell ref="B21:D21"/>
    <mergeCell ref="K19:N19"/>
    <mergeCell ref="O19:R19"/>
    <mergeCell ref="S19:V19"/>
    <mergeCell ref="W19:Z19"/>
    <mergeCell ref="B18:D18"/>
    <mergeCell ref="E18:G18"/>
    <mergeCell ref="H18:J18"/>
    <mergeCell ref="K18:N18"/>
    <mergeCell ref="O18:R18"/>
    <mergeCell ref="S18:V18"/>
    <mergeCell ref="E21:G21"/>
    <mergeCell ref="H21:J21"/>
    <mergeCell ref="K21:N21"/>
    <mergeCell ref="O21:R21"/>
    <mergeCell ref="S21:V21"/>
    <mergeCell ref="W21:Z21"/>
    <mergeCell ref="W16:Z16"/>
    <mergeCell ref="B17:D17"/>
    <mergeCell ref="E17:G17"/>
    <mergeCell ref="H17:J17"/>
    <mergeCell ref="K17:N17"/>
    <mergeCell ref="O17:R17"/>
    <mergeCell ref="S17:V17"/>
    <mergeCell ref="W17:Z17"/>
    <mergeCell ref="B16:D16"/>
    <mergeCell ref="E16:G16"/>
    <mergeCell ref="H16:J16"/>
    <mergeCell ref="K16:N16"/>
    <mergeCell ref="O16:R16"/>
    <mergeCell ref="S16:V16"/>
    <mergeCell ref="W18:Z18"/>
    <mergeCell ref="B19:D19"/>
    <mergeCell ref="E19:G19"/>
    <mergeCell ref="H19:J19"/>
    <mergeCell ref="W14:Z14"/>
    <mergeCell ref="B15:D15"/>
    <mergeCell ref="E15:G15"/>
    <mergeCell ref="H15:J15"/>
    <mergeCell ref="K15:N15"/>
    <mergeCell ref="O15:R15"/>
    <mergeCell ref="S15:V15"/>
    <mergeCell ref="W15:Z15"/>
    <mergeCell ref="B14:D14"/>
    <mergeCell ref="E14:G14"/>
    <mergeCell ref="H14:J14"/>
    <mergeCell ref="K14:N14"/>
    <mergeCell ref="O14:R14"/>
    <mergeCell ref="S14:V14"/>
    <mergeCell ref="W12:Z12"/>
    <mergeCell ref="B13:D13"/>
    <mergeCell ref="E13:G13"/>
    <mergeCell ref="H13:J13"/>
    <mergeCell ref="K13:N13"/>
    <mergeCell ref="O13:R13"/>
    <mergeCell ref="S13:V13"/>
    <mergeCell ref="W13:Z13"/>
    <mergeCell ref="B12:D12"/>
    <mergeCell ref="E12:G12"/>
    <mergeCell ref="H12:J12"/>
    <mergeCell ref="K12:N12"/>
    <mergeCell ref="O12:R12"/>
    <mergeCell ref="S12:V12"/>
    <mergeCell ref="W10:Z10"/>
    <mergeCell ref="B11:D11"/>
    <mergeCell ref="E11:G11"/>
    <mergeCell ref="H11:J11"/>
    <mergeCell ref="K11:N11"/>
    <mergeCell ref="O11:R11"/>
    <mergeCell ref="S11:V11"/>
    <mergeCell ref="W11:Z11"/>
    <mergeCell ref="B10:D10"/>
    <mergeCell ref="E10:G10"/>
    <mergeCell ref="H10:J10"/>
    <mergeCell ref="K10:N10"/>
    <mergeCell ref="O10:R10"/>
    <mergeCell ref="S10:V10"/>
    <mergeCell ref="W8:Z8"/>
    <mergeCell ref="B9:D9"/>
    <mergeCell ref="E9:G9"/>
    <mergeCell ref="H9:J9"/>
    <mergeCell ref="K9:N9"/>
    <mergeCell ref="O9:R9"/>
    <mergeCell ref="S9:V9"/>
    <mergeCell ref="W9:Z9"/>
    <mergeCell ref="B8:D8"/>
    <mergeCell ref="E8:G8"/>
    <mergeCell ref="H8:J8"/>
    <mergeCell ref="K8:N8"/>
    <mergeCell ref="O8:R8"/>
    <mergeCell ref="S8:V8"/>
    <mergeCell ref="W6:Z6"/>
    <mergeCell ref="B7:D7"/>
    <mergeCell ref="E7:G7"/>
    <mergeCell ref="H7:J7"/>
    <mergeCell ref="K7:N7"/>
    <mergeCell ref="O7:R7"/>
    <mergeCell ref="S7:V7"/>
    <mergeCell ref="W7:Z7"/>
    <mergeCell ref="B6:D6"/>
    <mergeCell ref="E6:G6"/>
    <mergeCell ref="H6:J6"/>
    <mergeCell ref="K6:N6"/>
    <mergeCell ref="O6:R6"/>
    <mergeCell ref="S6:V6"/>
    <mergeCell ref="B5:D5"/>
    <mergeCell ref="E5:G5"/>
    <mergeCell ref="H5:J5"/>
    <mergeCell ref="K5:N5"/>
    <mergeCell ref="O5:R5"/>
    <mergeCell ref="S5:V5"/>
    <mergeCell ref="W5:Z5"/>
    <mergeCell ref="B4:D4"/>
    <mergeCell ref="E4:G4"/>
    <mergeCell ref="H4:J4"/>
    <mergeCell ref="K4:N4"/>
    <mergeCell ref="O4:R4"/>
    <mergeCell ref="S4:V4"/>
    <mergeCell ref="B2:Z2"/>
    <mergeCell ref="B3:D3"/>
    <mergeCell ref="E3:G3"/>
    <mergeCell ref="H3:J3"/>
    <mergeCell ref="K3:N3"/>
    <mergeCell ref="O3:R3"/>
    <mergeCell ref="S3:V3"/>
    <mergeCell ref="W3:Z3"/>
    <mergeCell ref="W4:Z4"/>
  </mergeCells>
  <dataValidations count="2">
    <dataValidation type="list" allowBlank="1" showInputMessage="1" showErrorMessage="1" sqref="C65566:C65571 C131102:C131107 C196638:C196643 C262174:C262179 C327710:C327715 C393246:C393251 C458782:C458787 C524318:C524323 C589854:C589859 C655390:C655395 C720926:C720931 C786462:C786467 C851998:C852003 C917534:C917539 C983070:C983075" xr:uid="{D4397946-80EC-4859-A384-F55317457074}">
      <formula1>"Home Loan, LAP,Vehicle Loan,CVL, Personal Loan,Business Loan, CC/OD,Term Loan,Machinery Loan,Education Loan"</formula1>
    </dataValidation>
    <dataValidation type="whole" allowBlank="1" showInputMessage="1" showErrorMessage="1" errorTitle="Error" error="Not a valid Date" promptTitle="Date" prompt="Insert a date (DD)" sqref="S65566:S65571 S131102:S131107 S196638:S196643 S262174:S262179 S327710:S327715 S393246:S393251 S458782:S458787 S524318:S524323 S589854:S589859 S655390:S655395 S720926:S720931 S786462:S786467 S851998:S852003 S917534:S917539 S983070:S983075 V65566:V65571 V131102:V131107 V196638:V196643 V262174:V262179 V327710:V327715 V393246:V393251 V458782:V458787 V524318:V524323 V589854:V589859 V655390:V655395 V720926:V720931 V786462:V786467 V851998:V852003 V917534:V917539 V983070:V983075 Y65566:Y65571 Y131102:Y131107 Y196638:Y196643 Y262174:Y262179 Y327710:Y327715 Y393246:Y393251 Y458782:Y458787 Y524318:Y524323 Y589854:Y589859 Y655390:Y655395 Y720926:Y720931 Y786462:Y786467 Y851998:Y852003 Y917534:Y917539 Y983070:Y983075 AB65566:AB65571 AB131102:AB131107 AB196638:AB196643 AB262174:AB262179 AB327710:AB327715 AB393246:AB393251 AB458782:AB458787 AB524318:AB524323 AB589854:AB589859 AB655390:AB655395 AB720926:AB720931 AB786462:AB786467 AB851998:AB852003 AB917534:AB917539 AB983070:AB983075 AE65566:AE65571 AE131102:AE131107 AE196638:AE196643 AE262174:AE262179 AE327710:AE327715 AE393246:AE393251 AE458782:AE458787 AE524318:AE524323 AE589854:AE589859 AE655390:AE655395 AE720926:AE720931 AE786462:AE786467 AE851998:AE852003 AE917534:AE917539 AE983070:AE983075 AH65566:AH65571 AH131102:AH131107 AH196638:AH196643 AH262174:AH262179 AH327710:AH327715 AH393246:AH393251 AH458782:AH458787 AH524318:AH524323 AH589854:AH589859 AH655390:AH655395 AH720926:AH720931 AH786462:AH786467 AH851998:AH852003 AH917534:AH917539 AH983070:AH983075 AK65566:AK65571 AK131102:AK131107 AK196638:AK196643 AK262174:AK262179 AK327710:AK327715 AK393246:AK393251 AK458782:AK458787 AK524318:AK524323 AK589854:AK589859 AK655390:AK655395 AK720926:AK720931 AK786462:AK786467 AK851998:AK852003 AK917534:AK917539 AK983070:AK983075 AN65566:AN65571 AN131102:AN131107 AN196638:AN196643 AN262174:AN262179 AN327710:AN327715 AN393246:AN393251 AN458782:AN458787 AN524318:AN524323 AN589854:AN589859 AN655390:AN655395 AN720926:AN720931 AN786462:AN786467 AN851998:AN852003 AN917534:AN917539 AN983070:AN983075 AQ65566:AQ65571 AQ131102:AQ131107 AQ196638:AQ196643 AQ262174:AQ262179 AQ327710:AQ327715 AQ393246:AQ393251 AQ458782:AQ458787 AQ524318:AQ524323 AQ589854:AQ589859 AQ655390:AQ655395 AQ720926:AQ720931 AQ786462:AQ786467 AQ851998:AQ852003 AQ917534:AQ917539 AQ983070:AQ983075 AT65566:AT65571 AT131102:AT131107 AT196638:AT196643 AT262174:AT262179 AT327710:AT327715 AT393246:AT393251 AT458782:AT458787 AT524318:AT524323 AT589854:AT589859 AT655390:AT655395 AT720926:AT720931 AT786462:AT786467 AT851998:AT852003 AT917534:AT917539 AT983070:AT983075 AW65566:AW65571 AW131102:AW131107 AW196638:AW196643 AW262174:AW262179 AW327710:AW327715 AW393246:AW393251 AW458782:AW458787 AW524318:AW524323 AW589854:AW589859 AW655390:AW655395 AW720926:AW720931 AW786462:AW786467 AW851998:AW852003 AW917534:AW917539 AW983070:AW983075 AZ65566:AZ65571 AZ131102:AZ131107 AZ196638:AZ196643 AZ262174:AZ262179 AZ327710:AZ327715 AZ393246:AZ393251 AZ458782:AZ458787 AZ524318:AZ524323 AZ589854:AZ589859 AZ655390:AZ655395 AZ720926:AZ720931 AZ786462:AZ786467 AZ851998:AZ852003 AZ917534:AZ917539 AZ983070:AZ983075 AZ26:AZ35 AW26:AW35 AT26:AT35 AQ26:AQ35 AN26:AN35 AK26:AK35 AH26:AH35 AE26:AE35 AB26:AB35 Y26:Y35 V26:V35 S26:S35" xr:uid="{228FD282-4A57-4B9D-A37A-9921EFFCB459}">
      <formula1>1</formula1>
      <formula2>31</formula2>
    </dataValidation>
  </dataValidations>
  <pageMargins left="0.7" right="0.7" top="0.75" bottom="0.75"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BC40F-A650-42E4-8F27-82F63508AC6A}">
  <sheetPr codeName="Sheet21">
    <tabColor rgb="FFC00000"/>
  </sheetPr>
  <dimension ref="A1:JL61"/>
  <sheetViews>
    <sheetView topLeftCell="O7" zoomScaleNormal="100" workbookViewId="0">
      <selection activeCell="B1" sqref="B1"/>
    </sheetView>
  </sheetViews>
  <sheetFormatPr defaultColWidth="13" defaultRowHeight="12.75"/>
  <cols>
    <col min="1" max="1" width="10.140625" style="306" customWidth="1"/>
    <col min="2" max="6" width="15.7109375" style="306" customWidth="1"/>
    <col min="7" max="7" width="1.85546875" style="306" customWidth="1"/>
    <col min="8" max="8" width="2.140625" style="306" customWidth="1"/>
    <col min="9" max="9" width="8.42578125" style="306" customWidth="1"/>
    <col min="10" max="14" width="15.7109375" style="306" customWidth="1"/>
    <col min="15" max="16" width="13" style="306" customWidth="1"/>
    <col min="17" max="17" width="48.28515625" style="306" bestFit="1" customWidth="1"/>
    <col min="18" max="18" width="22.28515625" style="306" bestFit="1" customWidth="1"/>
    <col min="19" max="20" width="18" style="306" bestFit="1" customWidth="1"/>
    <col min="21" max="22" width="15.42578125" style="306" bestFit="1" customWidth="1"/>
    <col min="23" max="23" width="13" style="306" customWidth="1"/>
    <col min="24" max="24" width="37.5703125" style="306" customWidth="1"/>
    <col min="25" max="33" width="23.140625" style="306" customWidth="1"/>
    <col min="34" max="34" width="26.140625" style="306" customWidth="1"/>
    <col min="35" max="35" width="23.140625" style="306" customWidth="1"/>
    <col min="36" max="36" width="22.140625" style="306" customWidth="1"/>
    <col min="37" max="37" width="21.42578125" style="306" customWidth="1"/>
    <col min="38" max="38" width="15.85546875" style="306" customWidth="1"/>
    <col min="39" max="40" width="13" style="306" customWidth="1"/>
    <col min="41" max="41" width="15.140625" style="306" customWidth="1"/>
    <col min="42" max="66" width="13" style="306" customWidth="1"/>
    <col min="67" max="260" width="13" style="307" customWidth="1"/>
    <col min="261" max="272" width="13" style="308" customWidth="1"/>
    <col min="273" max="16384" width="13" style="307"/>
  </cols>
  <sheetData>
    <row r="1" spans="1:272" ht="38.25">
      <c r="A1" s="304" t="s">
        <v>938</v>
      </c>
      <c r="B1" s="305"/>
    </row>
    <row r="2" spans="1:272" ht="17.25" customHeight="1">
      <c r="Q2" s="306" t="s">
        <v>939</v>
      </c>
      <c r="R2" s="309">
        <v>12</v>
      </c>
      <c r="S2" s="309">
        <v>12</v>
      </c>
      <c r="T2" s="309">
        <v>12</v>
      </c>
      <c r="U2" s="309">
        <v>12</v>
      </c>
      <c r="V2" s="309"/>
    </row>
    <row r="3" spans="1:272" ht="28.5" customHeight="1">
      <c r="A3" s="826" t="s">
        <v>940</v>
      </c>
      <c r="B3" s="827"/>
      <c r="C3" s="827"/>
      <c r="D3" s="827"/>
      <c r="E3" s="827"/>
      <c r="F3" s="827"/>
      <c r="I3" s="826" t="s">
        <v>941</v>
      </c>
      <c r="J3" s="827"/>
      <c r="K3" s="827"/>
      <c r="L3" s="827"/>
      <c r="M3" s="827"/>
      <c r="N3" s="827"/>
      <c r="Q3" s="826" t="s">
        <v>942</v>
      </c>
      <c r="R3" s="827"/>
      <c r="S3" s="827"/>
      <c r="T3" s="827"/>
      <c r="U3" s="827"/>
      <c r="V3" s="827"/>
      <c r="BI3" s="307"/>
      <c r="BJ3" s="307"/>
      <c r="BK3" s="307"/>
      <c r="BL3" s="307"/>
      <c r="BM3" s="307"/>
      <c r="BN3" s="307"/>
      <c r="IU3" s="308"/>
      <c r="IV3" s="308"/>
      <c r="IW3" s="308"/>
      <c r="IX3" s="308"/>
      <c r="IY3" s="308"/>
      <c r="IZ3" s="308"/>
      <c r="JG3" s="307"/>
      <c r="JH3" s="307"/>
      <c r="JI3" s="307"/>
      <c r="JJ3" s="307"/>
      <c r="JK3" s="307"/>
      <c r="JL3" s="307"/>
    </row>
    <row r="4" spans="1:272" ht="51" customHeight="1">
      <c r="A4" s="310" t="s">
        <v>144</v>
      </c>
      <c r="B4" s="311" t="s">
        <v>949</v>
      </c>
      <c r="C4" s="311" t="s">
        <v>955</v>
      </c>
      <c r="D4" s="311" t="s">
        <v>957</v>
      </c>
      <c r="E4" s="311" t="s">
        <v>1170</v>
      </c>
      <c r="F4" s="311" t="s">
        <v>943</v>
      </c>
      <c r="I4" s="310" t="s">
        <v>144</v>
      </c>
      <c r="J4" s="311" t="s">
        <v>949</v>
      </c>
      <c r="K4" s="311" t="s">
        <v>955</v>
      </c>
      <c r="L4" s="311" t="s">
        <v>957</v>
      </c>
      <c r="M4" s="311" t="s">
        <v>1170</v>
      </c>
      <c r="N4" s="311" t="s">
        <v>943</v>
      </c>
      <c r="Q4" s="310" t="s">
        <v>144</v>
      </c>
      <c r="R4" s="311" t="s">
        <v>944</v>
      </c>
      <c r="S4" s="312" t="s">
        <v>945</v>
      </c>
      <c r="T4" s="312" t="s">
        <v>945</v>
      </c>
      <c r="U4" s="312" t="s">
        <v>945</v>
      </c>
      <c r="V4" s="312"/>
      <c r="BI4" s="307"/>
      <c r="BJ4" s="307"/>
      <c r="BK4" s="307"/>
      <c r="BL4" s="307"/>
      <c r="BM4" s="307"/>
      <c r="BN4" s="307"/>
      <c r="IU4" s="308"/>
      <c r="IV4" s="308"/>
      <c r="IW4" s="308"/>
      <c r="IX4" s="308"/>
      <c r="IY4" s="308"/>
      <c r="IZ4" s="308"/>
      <c r="JG4" s="307"/>
      <c r="JH4" s="307"/>
      <c r="JI4" s="307"/>
      <c r="JJ4" s="307"/>
      <c r="JK4" s="307"/>
      <c r="JL4" s="307"/>
    </row>
    <row r="5" spans="1:272" ht="17.25" customHeight="1">
      <c r="A5" s="313">
        <f t="shared" ref="A5:A14" si="0">EDATE(A6,-1)</f>
        <v>44166</v>
      </c>
      <c r="B5" s="305"/>
      <c r="C5" s="305"/>
      <c r="D5" s="305"/>
      <c r="E5" s="305"/>
      <c r="F5" s="305"/>
      <c r="I5" s="313">
        <f t="shared" ref="I5:I15" si="1">A5</f>
        <v>44166</v>
      </c>
      <c r="J5" s="305"/>
      <c r="K5" s="305"/>
      <c r="L5" s="305"/>
      <c r="M5" s="305"/>
      <c r="N5" s="305"/>
      <c r="Q5" s="313">
        <f t="shared" ref="Q5:Q15" si="2">A5</f>
        <v>44166</v>
      </c>
      <c r="R5" s="305"/>
      <c r="S5" s="305"/>
      <c r="T5" s="305"/>
      <c r="U5" s="305"/>
      <c r="V5" s="305"/>
      <c r="W5" s="306">
        <v>12</v>
      </c>
      <c r="AJ5" s="306">
        <v>6</v>
      </c>
      <c r="BI5" s="307"/>
      <c r="BJ5" s="307"/>
      <c r="BK5" s="307"/>
      <c r="BL5" s="307"/>
      <c r="BM5" s="307"/>
      <c r="BN5" s="307"/>
      <c r="IU5" s="308"/>
      <c r="IV5" s="308"/>
      <c r="IW5" s="308"/>
      <c r="IX5" s="308"/>
      <c r="IY5" s="308"/>
      <c r="IZ5" s="308"/>
      <c r="JG5" s="307"/>
      <c r="JH5" s="307"/>
      <c r="JI5" s="307"/>
      <c r="JJ5" s="307"/>
      <c r="JK5" s="307"/>
      <c r="JL5" s="307"/>
    </row>
    <row r="6" spans="1:272" ht="17.25" customHeight="1">
      <c r="A6" s="313">
        <f t="shared" si="0"/>
        <v>44197</v>
      </c>
      <c r="B6" s="305"/>
      <c r="C6" s="305"/>
      <c r="D6" s="305"/>
      <c r="E6" s="305"/>
      <c r="F6" s="305"/>
      <c r="I6" s="313">
        <f t="shared" si="1"/>
        <v>44197</v>
      </c>
      <c r="J6" s="305"/>
      <c r="K6" s="305"/>
      <c r="L6" s="305"/>
      <c r="M6" s="305"/>
      <c r="N6" s="305"/>
      <c r="Q6" s="313">
        <f t="shared" si="2"/>
        <v>44197</v>
      </c>
      <c r="R6" s="305"/>
      <c r="S6" s="305"/>
      <c r="T6" s="305"/>
      <c r="U6" s="305"/>
      <c r="V6" s="305"/>
      <c r="W6" s="306">
        <v>11</v>
      </c>
      <c r="AJ6" s="306">
        <v>7</v>
      </c>
      <c r="BI6" s="307"/>
      <c r="BJ6" s="307"/>
      <c r="BK6" s="307"/>
      <c r="BL6" s="307"/>
      <c r="BM6" s="307"/>
      <c r="BN6" s="307"/>
      <c r="IU6" s="308"/>
      <c r="IV6" s="308"/>
      <c r="IW6" s="308"/>
      <c r="IX6" s="308"/>
      <c r="IY6" s="308"/>
      <c r="IZ6" s="308"/>
      <c r="JG6" s="307"/>
      <c r="JH6" s="307"/>
      <c r="JI6" s="307"/>
      <c r="JJ6" s="307"/>
      <c r="JK6" s="307"/>
      <c r="JL6" s="307"/>
    </row>
    <row r="7" spans="1:272" ht="17.25" customHeight="1">
      <c r="A7" s="313">
        <f t="shared" si="0"/>
        <v>44228</v>
      </c>
      <c r="B7" s="305"/>
      <c r="C7" s="305"/>
      <c r="D7" s="305"/>
      <c r="E7" s="305"/>
      <c r="F7" s="305"/>
      <c r="I7" s="313">
        <f t="shared" si="1"/>
        <v>44228</v>
      </c>
      <c r="J7" s="305"/>
      <c r="K7" s="305"/>
      <c r="L7" s="305"/>
      <c r="M7" s="305"/>
      <c r="N7" s="305"/>
      <c r="Q7" s="313">
        <f t="shared" si="2"/>
        <v>44228</v>
      </c>
      <c r="R7" s="305"/>
      <c r="S7" s="305"/>
      <c r="T7" s="305"/>
      <c r="U7" s="305"/>
      <c r="V7" s="305"/>
      <c r="W7" s="306">
        <v>10</v>
      </c>
      <c r="AI7" s="306" t="s">
        <v>945</v>
      </c>
      <c r="AJ7" s="306">
        <v>8</v>
      </c>
      <c r="BI7" s="307"/>
      <c r="BJ7" s="307"/>
      <c r="BK7" s="307"/>
      <c r="BL7" s="307"/>
      <c r="BM7" s="307"/>
      <c r="BN7" s="307"/>
      <c r="IU7" s="308"/>
      <c r="IV7" s="308"/>
      <c r="IW7" s="308"/>
      <c r="IX7" s="308"/>
      <c r="IY7" s="308"/>
      <c r="IZ7" s="308"/>
      <c r="JG7" s="307"/>
      <c r="JH7" s="307"/>
      <c r="JI7" s="307"/>
      <c r="JJ7" s="307"/>
      <c r="JK7" s="307"/>
      <c r="JL7" s="307"/>
    </row>
    <row r="8" spans="1:272" ht="17.25" customHeight="1">
      <c r="A8" s="313">
        <f t="shared" si="0"/>
        <v>44256</v>
      </c>
      <c r="B8" s="305"/>
      <c r="C8" s="305"/>
      <c r="D8" s="305"/>
      <c r="E8" s="305"/>
      <c r="F8" s="305"/>
      <c r="I8" s="313">
        <f t="shared" si="1"/>
        <v>44256</v>
      </c>
      <c r="J8" s="305"/>
      <c r="K8" s="305"/>
      <c r="L8" s="305"/>
      <c r="M8" s="305"/>
      <c r="N8" s="305"/>
      <c r="Q8" s="313">
        <f t="shared" si="2"/>
        <v>44256</v>
      </c>
      <c r="R8" s="305"/>
      <c r="S8" s="305"/>
      <c r="T8" s="305"/>
      <c r="U8" s="305"/>
      <c r="V8" s="305"/>
      <c r="W8" s="306">
        <v>9</v>
      </c>
      <c r="AI8" s="306" t="s">
        <v>944</v>
      </c>
      <c r="AJ8" s="306">
        <v>9</v>
      </c>
      <c r="BI8" s="307"/>
      <c r="BJ8" s="307"/>
      <c r="BK8" s="307"/>
      <c r="BL8" s="307"/>
      <c r="BM8" s="307"/>
      <c r="BN8" s="307"/>
      <c r="IU8" s="308"/>
      <c r="IV8" s="308"/>
      <c r="IW8" s="308"/>
      <c r="IX8" s="308"/>
      <c r="IY8" s="308"/>
      <c r="IZ8" s="308"/>
      <c r="JG8" s="307"/>
      <c r="JH8" s="307"/>
      <c r="JI8" s="307"/>
      <c r="JJ8" s="307"/>
      <c r="JK8" s="307"/>
      <c r="JL8" s="307"/>
    </row>
    <row r="9" spans="1:272" ht="17.25" customHeight="1">
      <c r="A9" s="313">
        <f t="shared" si="0"/>
        <v>44287</v>
      </c>
      <c r="B9" s="305"/>
      <c r="C9" s="305"/>
      <c r="D9" s="305"/>
      <c r="E9" s="305"/>
      <c r="F9" s="305"/>
      <c r="I9" s="313">
        <f t="shared" si="1"/>
        <v>44287</v>
      </c>
      <c r="J9" s="305"/>
      <c r="K9" s="305"/>
      <c r="L9" s="305"/>
      <c r="M9" s="305"/>
      <c r="N9" s="305"/>
      <c r="Q9" s="313">
        <f t="shared" si="2"/>
        <v>44287</v>
      </c>
      <c r="R9" s="305"/>
      <c r="S9" s="305"/>
      <c r="T9" s="305"/>
      <c r="U9" s="305"/>
      <c r="V9" s="305"/>
      <c r="W9" s="306">
        <v>8</v>
      </c>
      <c r="AJ9" s="306">
        <v>10</v>
      </c>
      <c r="BI9" s="307"/>
      <c r="BJ9" s="307"/>
      <c r="BK9" s="307"/>
      <c r="BL9" s="307"/>
      <c r="BM9" s="307"/>
      <c r="BN9" s="307"/>
      <c r="IU9" s="308"/>
      <c r="IV9" s="308"/>
      <c r="IW9" s="308"/>
      <c r="IX9" s="308"/>
      <c r="IY9" s="308"/>
      <c r="IZ9" s="308"/>
      <c r="JG9" s="307"/>
      <c r="JH9" s="307"/>
      <c r="JI9" s="307"/>
      <c r="JJ9" s="307"/>
      <c r="JK9" s="307"/>
      <c r="JL9" s="307"/>
    </row>
    <row r="10" spans="1:272" ht="17.25" customHeight="1">
      <c r="A10" s="313">
        <f t="shared" si="0"/>
        <v>44317</v>
      </c>
      <c r="B10" s="305"/>
      <c r="C10" s="305"/>
      <c r="D10" s="305"/>
      <c r="E10" s="305"/>
      <c r="F10" s="305"/>
      <c r="I10" s="313">
        <f t="shared" si="1"/>
        <v>44317</v>
      </c>
      <c r="J10" s="305"/>
      <c r="K10" s="305"/>
      <c r="L10" s="305"/>
      <c r="M10" s="305"/>
      <c r="N10" s="305"/>
      <c r="Q10" s="313">
        <f t="shared" si="2"/>
        <v>44317</v>
      </c>
      <c r="R10" s="305"/>
      <c r="S10" s="305"/>
      <c r="T10" s="305"/>
      <c r="U10" s="305"/>
      <c r="V10" s="305"/>
      <c r="W10" s="306">
        <v>7</v>
      </c>
      <c r="AJ10" s="306">
        <v>11</v>
      </c>
      <c r="BI10" s="307"/>
      <c r="BJ10" s="307"/>
      <c r="BK10" s="307"/>
      <c r="BL10" s="307"/>
      <c r="BM10" s="307"/>
      <c r="BN10" s="307"/>
      <c r="IU10" s="308"/>
      <c r="IV10" s="308"/>
      <c r="IW10" s="308"/>
      <c r="IX10" s="308"/>
      <c r="IY10" s="308"/>
      <c r="IZ10" s="308"/>
      <c r="JG10" s="307"/>
      <c r="JH10" s="307"/>
      <c r="JI10" s="307"/>
      <c r="JJ10" s="307"/>
      <c r="JK10" s="307"/>
      <c r="JL10" s="307"/>
    </row>
    <row r="11" spans="1:272" ht="17.25" customHeight="1">
      <c r="A11" s="313">
        <f t="shared" si="0"/>
        <v>44348</v>
      </c>
      <c r="B11" s="305"/>
      <c r="C11" s="305"/>
      <c r="D11" s="305"/>
      <c r="E11" s="305"/>
      <c r="F11" s="305"/>
      <c r="I11" s="313">
        <f t="shared" si="1"/>
        <v>44348</v>
      </c>
      <c r="J11" s="305"/>
      <c r="K11" s="305"/>
      <c r="L11" s="305"/>
      <c r="M11" s="305"/>
      <c r="N11" s="305"/>
      <c r="Q11" s="313">
        <f t="shared" si="2"/>
        <v>44348</v>
      </c>
      <c r="R11" s="305"/>
      <c r="S11" s="305"/>
      <c r="T11" s="305"/>
      <c r="U11" s="305"/>
      <c r="V11" s="305"/>
      <c r="W11" s="306">
        <v>6</v>
      </c>
      <c r="AJ11" s="306">
        <v>12</v>
      </c>
      <c r="BI11" s="307"/>
      <c r="BJ11" s="307"/>
      <c r="BK11" s="307"/>
      <c r="BL11" s="307"/>
      <c r="BM11" s="307"/>
      <c r="BN11" s="307"/>
      <c r="IU11" s="308"/>
      <c r="IV11" s="308"/>
      <c r="IW11" s="308"/>
      <c r="IX11" s="308"/>
      <c r="IY11" s="308"/>
      <c r="IZ11" s="308"/>
      <c r="JG11" s="307"/>
      <c r="JH11" s="307"/>
      <c r="JI11" s="307"/>
      <c r="JJ11" s="307"/>
      <c r="JK11" s="307"/>
      <c r="JL11" s="307"/>
    </row>
    <row r="12" spans="1:272" ht="17.25" customHeight="1">
      <c r="A12" s="313">
        <f t="shared" si="0"/>
        <v>44378</v>
      </c>
      <c r="B12" s="305"/>
      <c r="C12" s="305"/>
      <c r="D12" s="305"/>
      <c r="E12" s="305"/>
      <c r="F12" s="305"/>
      <c r="I12" s="313">
        <f t="shared" si="1"/>
        <v>44378</v>
      </c>
      <c r="J12" s="305"/>
      <c r="K12" s="305"/>
      <c r="L12" s="305"/>
      <c r="M12" s="305"/>
      <c r="N12" s="305"/>
      <c r="Q12" s="313">
        <f t="shared" si="2"/>
        <v>44378</v>
      </c>
      <c r="R12" s="305"/>
      <c r="S12" s="305"/>
      <c r="T12" s="305"/>
      <c r="U12" s="305"/>
      <c r="V12" s="305"/>
      <c r="W12" s="306">
        <v>5</v>
      </c>
      <c r="BI12" s="307"/>
      <c r="BJ12" s="307"/>
      <c r="BK12" s="307"/>
      <c r="BL12" s="307"/>
      <c r="BM12" s="307"/>
      <c r="BN12" s="307"/>
      <c r="IU12" s="308"/>
      <c r="IV12" s="308"/>
      <c r="IW12" s="308"/>
      <c r="IX12" s="308"/>
      <c r="IY12" s="308"/>
      <c r="IZ12" s="308"/>
      <c r="JG12" s="307"/>
      <c r="JH12" s="307"/>
      <c r="JI12" s="307"/>
      <c r="JJ12" s="307"/>
      <c r="JK12" s="307"/>
      <c r="JL12" s="307"/>
    </row>
    <row r="13" spans="1:272" ht="17.25" customHeight="1">
      <c r="A13" s="313">
        <f t="shared" si="0"/>
        <v>44409</v>
      </c>
      <c r="B13" s="305"/>
      <c r="C13" s="305"/>
      <c r="D13" s="305"/>
      <c r="E13" s="305"/>
      <c r="F13" s="305"/>
      <c r="I13" s="313">
        <f t="shared" si="1"/>
        <v>44409</v>
      </c>
      <c r="J13" s="305"/>
      <c r="K13" s="305"/>
      <c r="L13" s="305"/>
      <c r="M13" s="305"/>
      <c r="N13" s="305"/>
      <c r="Q13" s="313">
        <f t="shared" si="2"/>
        <v>44409</v>
      </c>
      <c r="R13" s="305"/>
      <c r="S13" s="305"/>
      <c r="T13" s="305"/>
      <c r="U13" s="305"/>
      <c r="V13" s="305"/>
      <c r="W13" s="306">
        <v>4</v>
      </c>
      <c r="BI13" s="307"/>
      <c r="BJ13" s="307"/>
      <c r="BK13" s="307"/>
      <c r="BL13" s="307"/>
      <c r="BM13" s="307"/>
      <c r="BN13" s="307"/>
      <c r="IU13" s="308"/>
      <c r="IV13" s="308"/>
      <c r="IW13" s="308"/>
      <c r="IX13" s="308"/>
      <c r="IY13" s="308"/>
      <c r="IZ13" s="308"/>
      <c r="JG13" s="307"/>
      <c r="JH13" s="307"/>
      <c r="JI13" s="307"/>
      <c r="JJ13" s="307"/>
      <c r="JK13" s="307"/>
      <c r="JL13" s="307"/>
    </row>
    <row r="14" spans="1:272" ht="17.25" customHeight="1">
      <c r="A14" s="313">
        <f t="shared" si="0"/>
        <v>44440</v>
      </c>
      <c r="B14" s="305"/>
      <c r="C14" s="305"/>
      <c r="D14" s="305"/>
      <c r="E14" s="305"/>
      <c r="F14" s="305"/>
      <c r="I14" s="313">
        <f t="shared" si="1"/>
        <v>44440</v>
      </c>
      <c r="J14" s="305"/>
      <c r="K14" s="305"/>
      <c r="L14" s="305"/>
      <c r="M14" s="305"/>
      <c r="N14" s="305"/>
      <c r="Q14" s="313">
        <f t="shared" si="2"/>
        <v>44440</v>
      </c>
      <c r="R14" s="305"/>
      <c r="S14" s="305"/>
      <c r="T14" s="305"/>
      <c r="U14" s="305"/>
      <c r="V14" s="305"/>
      <c r="W14" s="306">
        <v>3</v>
      </c>
      <c r="BI14" s="307"/>
      <c r="BJ14" s="307"/>
      <c r="BK14" s="307"/>
      <c r="BL14" s="307"/>
      <c r="BM14" s="307"/>
      <c r="BN14" s="307"/>
      <c r="IU14" s="308"/>
      <c r="IV14" s="308"/>
      <c r="IW14" s="308"/>
      <c r="IX14" s="308"/>
      <c r="IY14" s="308"/>
      <c r="IZ14" s="308"/>
      <c r="JG14" s="307"/>
      <c r="JH14" s="307"/>
      <c r="JI14" s="307"/>
      <c r="JJ14" s="307"/>
      <c r="JK14" s="307"/>
      <c r="JL14" s="307"/>
    </row>
    <row r="15" spans="1:272" ht="17.25" customHeight="1">
      <c r="A15" s="313">
        <f>EDATE(A16,-1)</f>
        <v>44470</v>
      </c>
      <c r="B15" s="305"/>
      <c r="C15" s="305"/>
      <c r="D15" s="305"/>
      <c r="E15" s="305"/>
      <c r="F15" s="305"/>
      <c r="I15" s="313">
        <f t="shared" si="1"/>
        <v>44470</v>
      </c>
      <c r="J15" s="305"/>
      <c r="K15" s="305"/>
      <c r="L15" s="305"/>
      <c r="M15" s="305"/>
      <c r="N15" s="305"/>
      <c r="Q15" s="313">
        <f t="shared" si="2"/>
        <v>44470</v>
      </c>
      <c r="R15" s="305"/>
      <c r="S15" s="305"/>
      <c r="T15" s="305"/>
      <c r="U15" s="305"/>
      <c r="V15" s="305"/>
      <c r="W15" s="306">
        <v>2</v>
      </c>
      <c r="BI15" s="307"/>
      <c r="BJ15" s="307"/>
      <c r="BK15" s="307"/>
      <c r="BL15" s="307"/>
      <c r="BM15" s="307"/>
      <c r="BN15" s="307"/>
      <c r="IU15" s="308"/>
      <c r="IV15" s="308"/>
      <c r="IW15" s="308"/>
      <c r="IX15" s="308"/>
      <c r="IY15" s="308"/>
      <c r="IZ15" s="308"/>
      <c r="JG15" s="307"/>
      <c r="JH15" s="307"/>
      <c r="JI15" s="307"/>
      <c r="JJ15" s="307"/>
      <c r="JK15" s="307"/>
      <c r="JL15" s="307"/>
    </row>
    <row r="16" spans="1:272" ht="17.25" customHeight="1">
      <c r="A16" s="313">
        <f>'Analysis-Debit'!J3</f>
        <v>44501</v>
      </c>
      <c r="B16" s="305"/>
      <c r="C16" s="305"/>
      <c r="D16" s="305"/>
      <c r="E16" s="305"/>
      <c r="F16" s="305"/>
      <c r="I16" s="313">
        <f>A16</f>
        <v>44501</v>
      </c>
      <c r="J16" s="305"/>
      <c r="K16" s="305"/>
      <c r="L16" s="305"/>
      <c r="M16" s="305"/>
      <c r="N16" s="305"/>
      <c r="Q16" s="313">
        <f>A16</f>
        <v>44501</v>
      </c>
      <c r="R16" s="305"/>
      <c r="S16" s="305"/>
      <c r="T16" s="305"/>
      <c r="U16" s="305"/>
      <c r="V16" s="305"/>
      <c r="W16" s="306">
        <v>1</v>
      </c>
      <c r="BI16" s="307"/>
      <c r="BJ16" s="307"/>
      <c r="BK16" s="307"/>
      <c r="BL16" s="307"/>
      <c r="BM16" s="307"/>
      <c r="BN16" s="307"/>
      <c r="IU16" s="308"/>
      <c r="IV16" s="308"/>
      <c r="IW16" s="308"/>
      <c r="IX16" s="308"/>
      <c r="IY16" s="308"/>
      <c r="IZ16" s="308"/>
      <c r="JG16" s="307"/>
      <c r="JH16" s="307"/>
      <c r="JI16" s="307"/>
      <c r="JJ16" s="307"/>
      <c r="JK16" s="307"/>
      <c r="JL16" s="307"/>
    </row>
    <row r="17" spans="1:272" ht="17.25" customHeight="1">
      <c r="A17" s="310" t="s">
        <v>145</v>
      </c>
      <c r="B17" s="314">
        <f>SUM(B5:B16)</f>
        <v>0</v>
      </c>
      <c r="C17" s="314">
        <f>SUM(C5:C16)</f>
        <v>0</v>
      </c>
      <c r="D17" s="314">
        <f>SUM(D5:D16)</f>
        <v>0</v>
      </c>
      <c r="E17" s="314">
        <f>SUM(E5:E16)</f>
        <v>0</v>
      </c>
      <c r="F17" s="314">
        <f>SUM(F5:F16)</f>
        <v>0</v>
      </c>
      <c r="I17" s="310" t="s">
        <v>145</v>
      </c>
      <c r="J17" s="314">
        <f>SUM(J5:J16)</f>
        <v>0</v>
      </c>
      <c r="K17" s="314">
        <f>SUM(K5:K16)</f>
        <v>0</v>
      </c>
      <c r="L17" s="314">
        <f>SUM(L5:L16)</f>
        <v>0</v>
      </c>
      <c r="M17" s="314">
        <f>SUM(M5:M16)</f>
        <v>0</v>
      </c>
      <c r="N17" s="314">
        <f>SUM(N5:N16)</f>
        <v>0</v>
      </c>
      <c r="Q17" s="306" t="s">
        <v>946</v>
      </c>
      <c r="R17" s="306">
        <f>SUM(R5:R16)</f>
        <v>0</v>
      </c>
      <c r="S17" s="306">
        <f>SUMIFS(S5:S16,$W$5:$W$16,"&lt;="&amp;S2)</f>
        <v>0</v>
      </c>
      <c r="T17" s="306">
        <f t="shared" ref="T17:V17" si="3">SUMIFS(T5:T16,$W$5:$W$16,"&lt;="&amp;T2)</f>
        <v>0</v>
      </c>
      <c r="U17" s="306">
        <f t="shared" si="3"/>
        <v>0</v>
      </c>
      <c r="V17" s="306">
        <f t="shared" si="3"/>
        <v>0</v>
      </c>
      <c r="BI17" s="307"/>
      <c r="BJ17" s="307"/>
      <c r="BK17" s="307"/>
      <c r="BL17" s="307"/>
      <c r="BM17" s="307"/>
      <c r="BN17" s="307"/>
      <c r="IU17" s="308"/>
      <c r="IV17" s="308"/>
      <c r="IW17" s="308"/>
      <c r="IX17" s="308"/>
      <c r="IY17" s="308"/>
      <c r="IZ17" s="308"/>
      <c r="JG17" s="307"/>
      <c r="JH17" s="307"/>
      <c r="JI17" s="307"/>
      <c r="JJ17" s="307"/>
      <c r="JK17" s="307"/>
      <c r="JL17" s="307"/>
    </row>
    <row r="18" spans="1:272" ht="17.25" customHeight="1">
      <c r="A18" s="310" t="s">
        <v>947</v>
      </c>
      <c r="B18" s="314">
        <f>B17-J17</f>
        <v>0</v>
      </c>
      <c r="C18" s="314">
        <f>C17-K17</f>
        <v>0</v>
      </c>
      <c r="D18" s="314">
        <f>D17-L17</f>
        <v>0</v>
      </c>
      <c r="E18" s="314">
        <f>E17-M17</f>
        <v>0</v>
      </c>
      <c r="F18" s="314">
        <f>F17-N17</f>
        <v>0</v>
      </c>
      <c r="Q18" s="310" t="s">
        <v>145</v>
      </c>
      <c r="R18" s="314">
        <f>IF(SUM(R5:R16)&gt;=36,36,0)</f>
        <v>0</v>
      </c>
      <c r="S18" s="314">
        <f>IF(AND(S4="Savings Account",SUMIFS(S5:S16,$W$5:$W$16,"&lt;="&amp;S2)&gt;=S2*3),36,IF(AND(S4="Current Account",SUMIFS(S5:S16,$W$5:$W$16,"&lt;="&amp;S2)&gt;=S2),12,0))</f>
        <v>0</v>
      </c>
      <c r="T18" s="314">
        <f>IF(AND(T4="Savings Account",SUMIFS(T5:T16,$W$5:$W$16,"&lt;="&amp;T2)&gt;=T2*3),36,IF(AND(T4="Current Account",SUMIFS(T5:T16,$W$5:$W$16,"&lt;="&amp;T2)&gt;=T2),12,0))</f>
        <v>0</v>
      </c>
      <c r="U18" s="314">
        <f>IF(AND(U4="Savings Account",SUMIFS(U5:U16,$W$5:$W$16,"&lt;="&amp;U2)&gt;=U2*3),36,IF(AND(U4="Current Account",SUMIFS(U5:U16,$W$5:$W$16,"&lt;="&amp;U2)&gt;=U2),12,0))</f>
        <v>0</v>
      </c>
      <c r="V18" s="314">
        <f>IF(AND(V4="Savings Account",SUMIFS(V5:V16,$W$5:$W$16,"&lt;="&amp;V2)&gt;=V2*3),36,IF(AND(V4="Current Account",SUMIFS(V5:V16,$W$5:$W$16,"&lt;="&amp;V2)&gt;=V2),12,0))</f>
        <v>0</v>
      </c>
    </row>
    <row r="19" spans="1:272" ht="63.75">
      <c r="A19" s="315" t="s">
        <v>151</v>
      </c>
      <c r="B19" s="314">
        <f>SUM(B18:F18)</f>
        <v>0</v>
      </c>
    </row>
    <row r="21" spans="1:272">
      <c r="A21" s="307"/>
      <c r="B21" s="307"/>
      <c r="C21" s="307"/>
      <c r="D21" s="307"/>
      <c r="E21" s="307"/>
      <c r="F21" s="307"/>
      <c r="G21" s="307"/>
      <c r="H21" s="307"/>
      <c r="I21" s="307"/>
      <c r="J21" s="307"/>
      <c r="K21" s="307"/>
      <c r="L21" s="307"/>
      <c r="M21" s="307"/>
      <c r="N21" s="307"/>
      <c r="O21" s="307"/>
      <c r="P21" s="307"/>
      <c r="Q21" s="307"/>
      <c r="R21" s="307"/>
      <c r="S21" s="307"/>
      <c r="T21" s="307"/>
      <c r="U21" s="307"/>
      <c r="V21" s="307"/>
      <c r="W21" s="307"/>
      <c r="X21" s="307"/>
      <c r="Y21" s="307"/>
      <c r="Z21" s="307"/>
      <c r="AA21" s="307"/>
      <c r="AB21" s="307"/>
      <c r="AC21" s="307"/>
      <c r="AD21" s="307"/>
      <c r="AE21" s="307"/>
      <c r="AF21" s="307"/>
      <c r="AG21" s="307"/>
      <c r="AH21" s="307"/>
      <c r="AI21" s="307"/>
      <c r="AJ21" s="307"/>
      <c r="AK21" s="307"/>
      <c r="AL21" s="307"/>
      <c r="AM21" s="307"/>
      <c r="AN21" s="307"/>
      <c r="AO21" s="307"/>
      <c r="AP21" s="307"/>
      <c r="AQ21" s="307"/>
      <c r="AR21" s="307"/>
      <c r="AS21" s="307"/>
      <c r="AT21" s="307"/>
      <c r="AU21" s="307"/>
      <c r="AV21" s="307"/>
      <c r="AW21" s="307"/>
      <c r="AX21" s="307"/>
      <c r="AY21" s="307"/>
      <c r="AZ21" s="307"/>
      <c r="BA21" s="307"/>
      <c r="BB21" s="307"/>
      <c r="BC21" s="307"/>
      <c r="BD21" s="307"/>
      <c r="BE21" s="307"/>
      <c r="BF21" s="307"/>
      <c r="BG21" s="307"/>
      <c r="BH21" s="307"/>
      <c r="BI21" s="307"/>
      <c r="BJ21" s="307"/>
      <c r="BK21" s="307"/>
      <c r="BL21" s="307"/>
      <c r="BM21" s="307"/>
      <c r="BN21" s="307"/>
      <c r="JA21" s="307"/>
      <c r="JB21" s="307"/>
      <c r="JC21" s="307"/>
      <c r="JD21" s="307"/>
      <c r="JE21" s="307"/>
      <c r="JF21" s="307"/>
      <c r="JG21" s="307"/>
      <c r="JH21" s="307"/>
      <c r="JI21" s="307"/>
      <c r="JJ21" s="307"/>
      <c r="JK21" s="307"/>
      <c r="JL21" s="307"/>
    </row>
    <row r="22" spans="1:272">
      <c r="A22" s="307"/>
      <c r="B22" s="307"/>
      <c r="C22" s="307"/>
      <c r="D22" s="307"/>
      <c r="E22" s="307"/>
      <c r="F22" s="307"/>
      <c r="G22" s="307"/>
      <c r="H22" s="307"/>
      <c r="I22" s="307"/>
      <c r="J22" s="307"/>
      <c r="K22" s="307"/>
      <c r="L22" s="307"/>
      <c r="M22" s="307"/>
      <c r="N22" s="307"/>
      <c r="O22" s="307"/>
      <c r="P22" s="307"/>
      <c r="Q22" s="307" t="s">
        <v>100</v>
      </c>
      <c r="R22" s="307"/>
      <c r="S22" s="307"/>
      <c r="T22" s="307"/>
      <c r="U22" s="307"/>
      <c r="V22" s="307"/>
      <c r="W22" s="307"/>
      <c r="X22" s="307"/>
      <c r="Y22" s="307"/>
      <c r="Z22" s="307"/>
      <c r="AA22" s="307"/>
      <c r="AB22" s="307"/>
      <c r="AC22" s="307"/>
      <c r="AD22" s="307"/>
      <c r="AE22" s="307"/>
      <c r="AF22" s="307"/>
      <c r="AG22" s="307"/>
      <c r="AH22" s="307"/>
      <c r="AI22" s="307"/>
      <c r="AJ22" s="307"/>
      <c r="AK22" s="307"/>
      <c r="AL22" s="307"/>
      <c r="AM22" s="307"/>
      <c r="AN22" s="307"/>
      <c r="AO22" s="307"/>
      <c r="AP22" s="307"/>
      <c r="AQ22" s="307"/>
      <c r="AR22" s="307"/>
      <c r="AS22" s="307"/>
      <c r="AT22" s="307"/>
      <c r="AU22" s="307"/>
      <c r="AV22" s="307"/>
      <c r="AW22" s="307"/>
      <c r="AX22" s="307"/>
      <c r="AY22" s="307"/>
      <c r="AZ22" s="307"/>
      <c r="BA22" s="307"/>
      <c r="BB22" s="307"/>
      <c r="BC22" s="307"/>
      <c r="BD22" s="307"/>
      <c r="BE22" s="307"/>
      <c r="BF22" s="307"/>
      <c r="BG22" s="307"/>
      <c r="BH22" s="307"/>
      <c r="BI22" s="307"/>
      <c r="BJ22" s="307"/>
      <c r="BK22" s="307"/>
      <c r="BL22" s="307"/>
      <c r="BM22" s="307"/>
      <c r="BN22" s="307"/>
      <c r="JA22" s="307"/>
      <c r="JB22" s="307"/>
      <c r="JC22" s="307"/>
      <c r="JD22" s="307"/>
      <c r="JE22" s="307"/>
      <c r="JF22" s="307"/>
      <c r="JG22" s="307"/>
      <c r="JH22" s="307"/>
      <c r="JI22" s="307"/>
      <c r="JJ22" s="307"/>
      <c r="JK22" s="307"/>
      <c r="JL22" s="307"/>
    </row>
    <row r="23" spans="1:272" ht="25.5">
      <c r="A23" s="307"/>
      <c r="B23" s="307"/>
      <c r="C23" s="307"/>
      <c r="D23" s="307"/>
      <c r="E23" s="307"/>
      <c r="F23" s="307"/>
      <c r="G23" s="307"/>
      <c r="H23" s="307"/>
      <c r="I23" s="307"/>
      <c r="J23" s="307"/>
      <c r="K23" s="307"/>
      <c r="L23" s="307"/>
      <c r="M23" s="307"/>
      <c r="N23" s="307"/>
      <c r="O23" s="307"/>
      <c r="P23" s="307"/>
      <c r="Q23" s="316" t="s">
        <v>948</v>
      </c>
      <c r="R23" s="316">
        <f>IF(R18&gt;=36,36,0)</f>
        <v>0</v>
      </c>
      <c r="S23" s="316">
        <f>IF(AND(OR(S4="Savings Account",S4=AI9),S18&gt;=36),36,IF(AND(OR(S4="Current Account",S4=AI10),S18&gt;=12),12,0))</f>
        <v>0</v>
      </c>
      <c r="T23" s="316">
        <f>IF(AND(OR(T4="Savings Account",T4=AI9),T18&gt;=36),36,IF(AND(OR(T4="Current Account",T4=AI10),T18&gt;=12),12,0))</f>
        <v>0</v>
      </c>
      <c r="U23" s="316">
        <f>IF(AND(OR(U4="Savings Account",U4=AI9),U18&gt;=36),36,IF(AND(OR(U4="Current Account",U4=AI10),U18&gt;=12),12,0))</f>
        <v>0</v>
      </c>
      <c r="V23" s="316">
        <f>IF(AND(OR(V4="Savings Account",V4=AI9),V18&gt;=36),36,IF(AND(OR(V4="Current Account",V4=AI10),V18&gt;=12),12,0))</f>
        <v>0</v>
      </c>
      <c r="W23" s="307"/>
      <c r="X23" s="307"/>
      <c r="Y23" s="307"/>
      <c r="Z23" s="307"/>
      <c r="AA23" s="307"/>
      <c r="AB23" s="307"/>
      <c r="AC23" s="307"/>
      <c r="AD23" s="307"/>
      <c r="AE23" s="307"/>
      <c r="AF23" s="307"/>
      <c r="AG23" s="307"/>
      <c r="AH23" s="307"/>
      <c r="AI23" s="307"/>
      <c r="AJ23" s="307"/>
      <c r="AK23" s="307"/>
      <c r="AL23" s="307"/>
      <c r="AM23" s="307"/>
      <c r="AN23" s="307"/>
      <c r="AO23" s="307"/>
      <c r="AP23" s="307"/>
      <c r="AQ23" s="307"/>
      <c r="AR23" s="307"/>
      <c r="AS23" s="307"/>
      <c r="AT23" s="307"/>
      <c r="AU23" s="307"/>
      <c r="AV23" s="307"/>
      <c r="AW23" s="307"/>
      <c r="AX23" s="307"/>
      <c r="AY23" s="307"/>
      <c r="AZ23" s="307"/>
      <c r="BA23" s="307"/>
      <c r="BB23" s="307"/>
      <c r="BC23" s="307"/>
      <c r="BD23" s="307"/>
      <c r="BE23" s="307"/>
      <c r="BF23" s="307"/>
      <c r="BG23" s="307"/>
      <c r="BH23" s="307"/>
      <c r="BI23" s="307"/>
      <c r="BJ23" s="307"/>
      <c r="BK23" s="307"/>
      <c r="BL23" s="307"/>
      <c r="BM23" s="307"/>
      <c r="BN23" s="307"/>
      <c r="IY23" s="307" t="s">
        <v>949</v>
      </c>
      <c r="IZ23" s="307">
        <f>COUNTIF(B24:Q26,0)</f>
        <v>0</v>
      </c>
      <c r="JA23" s="307" t="s">
        <v>950</v>
      </c>
      <c r="JB23" s="307" t="s">
        <v>951</v>
      </c>
      <c r="JC23" s="307" t="s">
        <v>952</v>
      </c>
      <c r="JD23" s="307"/>
      <c r="JE23" s="307" t="s">
        <v>953</v>
      </c>
      <c r="JF23" s="307"/>
      <c r="JG23" s="307"/>
      <c r="JH23" s="307"/>
      <c r="JI23" s="307"/>
      <c r="JJ23" s="307"/>
      <c r="JK23" s="307"/>
      <c r="JL23" s="307"/>
    </row>
    <row r="24" spans="1:272" ht="25.5">
      <c r="A24" s="307"/>
      <c r="B24" s="307"/>
      <c r="C24" s="307"/>
      <c r="D24" s="307"/>
      <c r="E24" s="307"/>
      <c r="F24" s="307"/>
      <c r="G24" s="307"/>
      <c r="H24" s="307"/>
      <c r="I24" s="307"/>
      <c r="J24" s="307"/>
      <c r="K24" s="307"/>
      <c r="L24" s="307"/>
      <c r="M24" s="307"/>
      <c r="N24" s="307"/>
      <c r="O24" s="307"/>
      <c r="P24" s="307"/>
      <c r="Q24" s="316" t="s">
        <v>954</v>
      </c>
      <c r="R24" s="316" t="str">
        <f>IF(AND(SUM(R5:R7)&gt;=9,SUM(R8:R10)&gt;=9,SUM(R11:R13)&gt;=9,SUM(R14:R16)&gt;=9),"Allowed","Not Allowed")</f>
        <v>Not Allowed</v>
      </c>
      <c r="S24" s="317">
        <f>IF(OR(S4="Current Account",S4=AI10),COUNTIFS(S5:S16,0,W5:W16,"&lt;="&amp;S2)+COUNTIFS(S5:S16,"",W5:W16,"&lt;="&amp;S2),IF(OR(S4="Savings Account",S4=AI9),COUNTIFS(S5:S16,2,W5:W16,"&lt;="&amp;S2)+COUNTIFS(S5:S16,"",W5:W16,"&lt;="&amp;S2)+COUNTIFS(S5:S16,1,W5:W16,"&lt;="&amp;S2)+COUNTIFS(S5:S16,0,W5:W16,"&lt;="&amp;S2),""))</f>
        <v>12</v>
      </c>
      <c r="T24" s="316">
        <f>IF(OR(T4="Current Account",T4=AI10),COUNTIF(T5:T16,0)+COUNTIF(T5:T16,""),IF(OR(T4="Savings Account",T4=AI9),COUNTIF(T5:T16,2)+COUNTIF(T5:T16,"")+COUNTIF(T5:T16,1)+COUNTIF(T5:T16,0),""))</f>
        <v>12</v>
      </c>
      <c r="U24" s="316">
        <f>IF(OR(U4="Current Account",U4=AI10),COUNTIF(U5:U16,0)+COUNTIF(U5:U16,""),IF(OR(U4="Savings Account",U4=AI9),COUNTIF(U5:U16,2)+COUNTIF(U5:U16,"")+COUNTIF(U5:U16,1)+COUNTIF(U5:U16,0),""))</f>
        <v>12</v>
      </c>
      <c r="V24" s="316">
        <f>IF(OR(V4="Current Account",V4=AI10),COUNTIF(V5:V16,0)+COUNTIF(V5:V16,""),IF(OR(V4="Savings Account",V4=AI9),COUNTIF(V5:V16,2)+COUNTIF(V5:V16,"")+COUNTIF(V5:V16,1)+COUNTIF(V5:V16,0),""))</f>
        <v>12</v>
      </c>
      <c r="W24" s="307"/>
      <c r="X24" s="307"/>
      <c r="Y24" s="307"/>
      <c r="Z24" s="307"/>
      <c r="AA24" s="307"/>
      <c r="AB24" s="307"/>
      <c r="AC24" s="307"/>
      <c r="AD24" s="307"/>
      <c r="AE24" s="307"/>
      <c r="AF24" s="307"/>
      <c r="AG24" s="307"/>
      <c r="AH24" s="307"/>
      <c r="AI24" s="307"/>
      <c r="AJ24" s="307"/>
      <c r="AK24" s="307"/>
      <c r="AL24" s="307"/>
      <c r="AM24" s="307"/>
      <c r="AN24" s="307"/>
      <c r="AO24" s="307"/>
      <c r="AP24" s="307"/>
      <c r="AQ24" s="307"/>
      <c r="AR24" s="307"/>
      <c r="AS24" s="307"/>
      <c r="AT24" s="307"/>
      <c r="AU24" s="307"/>
      <c r="AV24" s="307"/>
      <c r="AW24" s="307"/>
      <c r="AX24" s="307"/>
      <c r="AY24" s="307"/>
      <c r="AZ24" s="307"/>
      <c r="BA24" s="307"/>
      <c r="BB24" s="307"/>
      <c r="BC24" s="307"/>
      <c r="BD24" s="307"/>
      <c r="BE24" s="307"/>
      <c r="BF24" s="307"/>
      <c r="BG24" s="307"/>
      <c r="BH24" s="307"/>
      <c r="BI24" s="307"/>
      <c r="BJ24" s="307"/>
      <c r="BK24" s="307"/>
      <c r="BL24" s="307"/>
      <c r="BM24" s="307"/>
      <c r="BN24" s="307"/>
      <c r="IY24" s="307" t="s">
        <v>955</v>
      </c>
      <c r="IZ24" s="307">
        <f>COUNTIF(B29:Q31,0)</f>
        <v>0</v>
      </c>
      <c r="JA24" s="307" t="s">
        <v>956</v>
      </c>
      <c r="JB24" s="307"/>
      <c r="JC24" s="307">
        <f>COUNTIF(B24:Q26,0)</f>
        <v>0</v>
      </c>
      <c r="JD24" s="307"/>
      <c r="JE24" s="307">
        <f>SUM(B24:B26,D24:D26,F24:F26,Q24:Q26)</f>
        <v>0</v>
      </c>
      <c r="JF24" s="307"/>
      <c r="JG24" s="307"/>
      <c r="JH24" s="307"/>
      <c r="JI24" s="307"/>
      <c r="JJ24" s="307"/>
      <c r="JK24" s="307"/>
      <c r="JL24" s="307"/>
    </row>
    <row r="25" spans="1:272">
      <c r="A25" s="307"/>
      <c r="B25" s="307"/>
      <c r="C25" s="307"/>
      <c r="D25" s="307"/>
      <c r="E25" s="307"/>
      <c r="F25" s="307"/>
      <c r="G25" s="307"/>
      <c r="H25" s="307"/>
      <c r="I25" s="307"/>
      <c r="J25" s="307"/>
      <c r="K25" s="307"/>
      <c r="L25" s="307"/>
      <c r="M25" s="307"/>
      <c r="N25" s="307"/>
      <c r="O25" s="307"/>
      <c r="P25" s="307"/>
      <c r="Q25" s="316" t="s">
        <v>104</v>
      </c>
      <c r="R25" s="316">
        <f>COUNTIF(R5:R16,0)+COUNTIF(R5:R16,"")</f>
        <v>12</v>
      </c>
      <c r="S25" s="317">
        <f>COUNTIFS(S5:S16,0,W5:W16,"&gt;="&amp;S2)+COUNTIFS(S5:S16,"",W5:W16,"&gt;="&amp;S2)</f>
        <v>1</v>
      </c>
      <c r="T25" s="316">
        <f>COUNTIF(T5:T16,0)+COUNTIF(T5:T16,"")</f>
        <v>12</v>
      </c>
      <c r="U25" s="316">
        <f>COUNTIF(U5:U16,0)+COUNTIF(U5:U16,"")</f>
        <v>12</v>
      </c>
      <c r="V25" s="316">
        <f>COUNTIF(V5:V16,0)+COUNTIF(V5:V16,"")</f>
        <v>12</v>
      </c>
      <c r="W25" s="307"/>
      <c r="X25" s="307"/>
      <c r="Y25" s="307"/>
      <c r="Z25" s="307"/>
      <c r="AA25" s="307"/>
      <c r="AB25" s="307"/>
      <c r="AC25" s="307"/>
      <c r="AD25" s="307"/>
      <c r="AE25" s="307"/>
      <c r="AF25" s="307"/>
      <c r="AG25" s="307"/>
      <c r="AH25" s="307"/>
      <c r="AI25" s="307"/>
      <c r="AJ25" s="307"/>
      <c r="AK25" s="307"/>
      <c r="AL25" s="307"/>
      <c r="AM25" s="307"/>
      <c r="AN25" s="307"/>
      <c r="AO25" s="307"/>
      <c r="AP25" s="307"/>
      <c r="AQ25" s="307"/>
      <c r="AR25" s="307"/>
      <c r="AS25" s="307"/>
      <c r="AT25" s="307"/>
      <c r="AU25" s="307"/>
      <c r="AV25" s="307"/>
      <c r="AW25" s="307"/>
      <c r="AX25" s="307"/>
      <c r="AY25" s="307"/>
      <c r="AZ25" s="307"/>
      <c r="BA25" s="307"/>
      <c r="BB25" s="307"/>
      <c r="BC25" s="307"/>
      <c r="BD25" s="307"/>
      <c r="BE25" s="307"/>
      <c r="BF25" s="307"/>
      <c r="BG25" s="307"/>
      <c r="BH25" s="307"/>
      <c r="BI25" s="307"/>
      <c r="BJ25" s="307"/>
      <c r="BK25" s="307"/>
      <c r="BL25" s="307"/>
      <c r="BM25" s="307"/>
      <c r="BN25" s="307"/>
      <c r="IY25" s="307" t="s">
        <v>957</v>
      </c>
      <c r="IZ25" s="307">
        <f>COUNTIF(B36:Q38,0)</f>
        <v>0</v>
      </c>
      <c r="JA25" s="307" t="s">
        <v>958</v>
      </c>
      <c r="JB25" s="307"/>
      <c r="JC25" s="307">
        <f>COUNTIF(B24:Q26,1)</f>
        <v>0</v>
      </c>
      <c r="JD25" s="307"/>
      <c r="JE25" s="307"/>
      <c r="JF25" s="307"/>
      <c r="JG25" s="307"/>
      <c r="JH25" s="307"/>
      <c r="JI25" s="307"/>
      <c r="JJ25" s="307"/>
      <c r="JK25" s="307"/>
      <c r="JL25" s="307"/>
    </row>
    <row r="26" spans="1:272">
      <c r="A26" s="307"/>
      <c r="B26" s="307"/>
      <c r="C26" s="307"/>
      <c r="D26" s="307"/>
      <c r="E26" s="307"/>
      <c r="F26" s="307"/>
      <c r="G26" s="307"/>
      <c r="H26" s="307"/>
      <c r="I26" s="307"/>
      <c r="J26" s="307"/>
      <c r="K26" s="307"/>
      <c r="L26" s="307"/>
      <c r="M26" s="307"/>
      <c r="N26" s="307"/>
      <c r="O26" s="307"/>
      <c r="P26" s="307"/>
      <c r="Q26" s="316" t="s">
        <v>105</v>
      </c>
      <c r="R26" s="316" t="s">
        <v>959</v>
      </c>
      <c r="S26" s="316">
        <f>COUNTIF(S14:S16,"")+COUNTIF(S14:S16,0)</f>
        <v>3</v>
      </c>
      <c r="T26" s="316">
        <f>COUNTIF(T14:T16,"")+COUNTIF(T14:T16,0)</f>
        <v>3</v>
      </c>
      <c r="U26" s="316">
        <f>COUNTIF(U14:U16,"")+COUNTIF(U14:U16,0)</f>
        <v>3</v>
      </c>
      <c r="V26" s="316">
        <f>COUNTIF(V14:V16,"")+COUNTIF(V14:V16,0)</f>
        <v>3</v>
      </c>
      <c r="W26" s="307"/>
      <c r="X26" s="307"/>
      <c r="Y26" s="307"/>
      <c r="Z26" s="307"/>
      <c r="AA26" s="307"/>
      <c r="AB26" s="307"/>
      <c r="AC26" s="307"/>
      <c r="AD26" s="307"/>
      <c r="AE26" s="307"/>
      <c r="AF26" s="307"/>
      <c r="AG26" s="307"/>
      <c r="AH26" s="307"/>
      <c r="AI26" s="307"/>
      <c r="AJ26" s="307"/>
      <c r="AK26" s="307"/>
      <c r="AL26" s="307"/>
      <c r="AM26" s="307"/>
      <c r="AN26" s="307"/>
      <c r="AO26" s="307"/>
      <c r="AP26" s="307"/>
      <c r="AQ26" s="307"/>
      <c r="AR26" s="307"/>
      <c r="AS26" s="307"/>
      <c r="AT26" s="307"/>
      <c r="AU26" s="307"/>
      <c r="AV26" s="307"/>
      <c r="AW26" s="307"/>
      <c r="AX26" s="307"/>
      <c r="AY26" s="307"/>
      <c r="AZ26" s="307"/>
      <c r="BA26" s="307"/>
      <c r="BB26" s="307"/>
      <c r="BC26" s="307"/>
      <c r="BD26" s="307"/>
      <c r="BE26" s="307"/>
      <c r="BF26" s="307"/>
      <c r="BG26" s="307"/>
      <c r="BH26" s="307"/>
      <c r="BI26" s="307"/>
      <c r="BJ26" s="307"/>
      <c r="BK26" s="307"/>
      <c r="BL26" s="307"/>
      <c r="BM26" s="307"/>
      <c r="BN26" s="307"/>
      <c r="IZ26" s="307">
        <v>2</v>
      </c>
      <c r="JA26" s="307"/>
      <c r="JB26" s="307"/>
      <c r="JC26" s="307">
        <f>COUNTIF(B24:Q26,2)</f>
        <v>0</v>
      </c>
      <c r="JD26" s="307"/>
      <c r="JE26" s="307"/>
      <c r="JF26" s="307"/>
      <c r="JG26" s="307"/>
      <c r="JH26" s="307"/>
      <c r="JI26" s="307"/>
      <c r="JJ26" s="307"/>
      <c r="JK26" s="307"/>
      <c r="JL26" s="307"/>
    </row>
    <row r="27" spans="1:272">
      <c r="A27" s="307"/>
      <c r="B27" s="307"/>
      <c r="C27" s="307">
        <v>1</v>
      </c>
      <c r="D27" s="307"/>
      <c r="E27" s="307"/>
      <c r="F27" s="307"/>
      <c r="G27" s="307"/>
      <c r="H27" s="307"/>
      <c r="I27" s="307"/>
      <c r="J27" s="307"/>
      <c r="K27" s="307"/>
      <c r="L27" s="307"/>
      <c r="M27" s="307"/>
      <c r="N27" s="307"/>
      <c r="O27" s="307"/>
      <c r="P27" s="307"/>
      <c r="Q27" s="316" t="s">
        <v>106</v>
      </c>
      <c r="R27" s="316">
        <f>COUNTIF(R14:R16,0)+COUNTIF(R14:R16,"")</f>
        <v>3</v>
      </c>
      <c r="S27" s="316">
        <f>COUNTIF(S14:S16,0)+COUNTIF(S14:S16,"")</f>
        <v>3</v>
      </c>
      <c r="T27" s="316">
        <f>COUNTIF(T14:T16,0)+COUNTIF(T14:T16,"")</f>
        <v>3</v>
      </c>
      <c r="U27" s="316">
        <f>COUNTIF(U14:U16,0)+COUNTIF(U14:U16,"")</f>
        <v>3</v>
      </c>
      <c r="V27" s="316">
        <f>COUNTIF(V14:V16,0)+COUNTIF(V14:V16,"")</f>
        <v>3</v>
      </c>
      <c r="W27" s="307"/>
      <c r="X27" s="307"/>
      <c r="Y27" s="307"/>
      <c r="Z27" s="307"/>
      <c r="AA27" s="307"/>
      <c r="AB27" s="307"/>
      <c r="AC27" s="307"/>
      <c r="AD27" s="307"/>
      <c r="AE27" s="307"/>
      <c r="AF27" s="307"/>
      <c r="AG27" s="307"/>
      <c r="AH27" s="307"/>
      <c r="AI27" s="307"/>
      <c r="AJ27" s="307"/>
      <c r="AK27" s="307"/>
      <c r="AL27" s="307"/>
      <c r="AM27" s="307"/>
      <c r="AN27" s="307"/>
      <c r="AO27" s="307"/>
      <c r="AP27" s="307"/>
      <c r="AQ27" s="307"/>
      <c r="AR27" s="307"/>
      <c r="AS27" s="307"/>
      <c r="AT27" s="307"/>
      <c r="AU27" s="307"/>
      <c r="AV27" s="307"/>
      <c r="AW27" s="307"/>
      <c r="AX27" s="307"/>
      <c r="AY27" s="307"/>
      <c r="AZ27" s="307"/>
      <c r="BA27" s="307"/>
      <c r="BB27" s="307"/>
      <c r="BC27" s="307"/>
      <c r="BD27" s="307"/>
      <c r="BE27" s="307"/>
      <c r="BF27" s="307"/>
      <c r="BG27" s="307"/>
      <c r="BH27" s="307"/>
      <c r="BI27" s="307"/>
      <c r="BJ27" s="307"/>
      <c r="BK27" s="307"/>
      <c r="BL27" s="307"/>
      <c r="BM27" s="307"/>
      <c r="BN27" s="307"/>
      <c r="JA27" s="307"/>
      <c r="JB27" s="307"/>
      <c r="JC27" s="307"/>
      <c r="JD27" s="307">
        <v>1</v>
      </c>
      <c r="JE27" s="318" t="str">
        <f>IF(JE24&lt;36,"Cannot be done under Banking product as sum of business entries is less than 36","ok")</f>
        <v>Cannot be done under Banking product as sum of business entries is less than 36</v>
      </c>
      <c r="JF27" s="307"/>
      <c r="JG27" s="307"/>
      <c r="JH27" s="307"/>
      <c r="JI27" s="307"/>
      <c r="JJ27" s="307"/>
      <c r="JK27" s="307"/>
      <c r="JL27" s="307"/>
    </row>
    <row r="28" spans="1:272" ht="25.5">
      <c r="A28" s="307"/>
      <c r="B28" s="307"/>
      <c r="C28" s="307">
        <v>2</v>
      </c>
      <c r="D28" s="307"/>
      <c r="E28" s="307"/>
      <c r="F28" s="307"/>
      <c r="G28" s="307"/>
      <c r="H28" s="307"/>
      <c r="I28" s="307"/>
      <c r="J28" s="307"/>
      <c r="K28" s="307"/>
      <c r="L28" s="307"/>
      <c r="M28" s="307"/>
      <c r="N28" s="307"/>
      <c r="O28" s="307"/>
      <c r="P28" s="307"/>
      <c r="Q28" s="307" t="s">
        <v>960</v>
      </c>
      <c r="R28" s="307" t="str">
        <f>IF(AND(SUM(R5:R7)&gt;=9,SUM(R8:R10)&gt;=9,SUM(R11:R13)&gt;=9,SUM(R14:R16)&gt;=9),"&gt;9","&lt;9")</f>
        <v>&lt;9</v>
      </c>
      <c r="S28" s="307"/>
      <c r="T28" s="307"/>
      <c r="U28" s="307"/>
      <c r="V28" s="307"/>
      <c r="W28" s="307"/>
      <c r="X28" s="307"/>
      <c r="Y28" s="307"/>
      <c r="Z28" s="307"/>
      <c r="AA28" s="307"/>
      <c r="AB28" s="307"/>
      <c r="AC28" s="307"/>
      <c r="AD28" s="307"/>
      <c r="AE28" s="307"/>
      <c r="AF28" s="307"/>
      <c r="AG28" s="307"/>
      <c r="AH28" s="307"/>
      <c r="AI28" s="307"/>
      <c r="AJ28" s="307"/>
      <c r="AK28" s="307"/>
      <c r="AL28" s="307"/>
      <c r="AM28" s="307"/>
      <c r="AN28" s="307"/>
      <c r="AO28" s="307"/>
      <c r="AP28" s="307"/>
      <c r="AQ28" s="307"/>
      <c r="AR28" s="307"/>
      <c r="AS28" s="307"/>
      <c r="AT28" s="307"/>
      <c r="AU28" s="307"/>
      <c r="AV28" s="307"/>
      <c r="AW28" s="307"/>
      <c r="AX28" s="307"/>
      <c r="AY28" s="307"/>
      <c r="AZ28" s="307"/>
      <c r="BA28" s="307"/>
      <c r="BB28" s="307"/>
      <c r="BC28" s="307"/>
      <c r="BD28" s="307"/>
      <c r="BE28" s="307"/>
      <c r="BF28" s="307"/>
      <c r="BG28" s="307"/>
      <c r="BH28" s="307"/>
      <c r="BI28" s="307"/>
      <c r="BJ28" s="307"/>
      <c r="BK28" s="307"/>
      <c r="BL28" s="307"/>
      <c r="BM28" s="307"/>
      <c r="BN28" s="307"/>
      <c r="JA28" s="307"/>
      <c r="JB28" s="307"/>
      <c r="JC28" s="307"/>
      <c r="JD28" s="307">
        <v>2</v>
      </c>
      <c r="JE28" s="307" t="s">
        <v>961</v>
      </c>
      <c r="JF28" s="307"/>
      <c r="JG28" s="318" t="s">
        <v>962</v>
      </c>
      <c r="JH28" s="307"/>
      <c r="JI28" s="307"/>
      <c r="JJ28" s="307"/>
      <c r="JK28" s="307"/>
      <c r="JL28" s="307"/>
    </row>
    <row r="29" spans="1:272">
      <c r="A29" s="307"/>
      <c r="B29" s="307"/>
      <c r="C29" s="307">
        <v>3</v>
      </c>
      <c r="D29" s="307"/>
      <c r="E29" s="307"/>
      <c r="F29" s="307"/>
      <c r="G29" s="307"/>
      <c r="H29" s="307"/>
      <c r="I29" s="307"/>
      <c r="J29" s="307"/>
      <c r="K29" s="307"/>
      <c r="L29" s="307"/>
      <c r="M29" s="307"/>
      <c r="N29" s="307"/>
      <c r="O29" s="307"/>
      <c r="P29" s="307"/>
      <c r="Q29" s="307" t="s">
        <v>963</v>
      </c>
      <c r="R29" s="307"/>
      <c r="S29" s="307"/>
      <c r="T29" s="307"/>
      <c r="U29" s="307"/>
      <c r="V29" s="307"/>
      <c r="W29" s="307"/>
      <c r="X29" s="307"/>
      <c r="Y29" s="307"/>
      <c r="Z29" s="307"/>
      <c r="AA29" s="307"/>
      <c r="AB29" s="307"/>
      <c r="AC29" s="307"/>
      <c r="AD29" s="307"/>
      <c r="AE29" s="307"/>
      <c r="AF29" s="307"/>
      <c r="AG29" s="307"/>
      <c r="AH29" s="307"/>
      <c r="AI29" s="307"/>
      <c r="AJ29" s="307"/>
      <c r="AK29" s="307"/>
      <c r="AL29" s="307"/>
      <c r="AM29" s="307"/>
      <c r="AN29" s="307"/>
      <c r="AO29" s="307"/>
      <c r="AP29" s="307"/>
      <c r="AQ29" s="307"/>
      <c r="AR29" s="307"/>
      <c r="AS29" s="307"/>
      <c r="AT29" s="307"/>
      <c r="AU29" s="307"/>
      <c r="AV29" s="307"/>
      <c r="AW29" s="307"/>
      <c r="AX29" s="307"/>
      <c r="AY29" s="307"/>
      <c r="AZ29" s="307"/>
      <c r="BA29" s="307"/>
      <c r="BB29" s="307"/>
      <c r="BC29" s="307"/>
      <c r="BD29" s="307"/>
      <c r="BE29" s="307"/>
      <c r="BF29" s="307"/>
      <c r="BG29" s="307"/>
      <c r="BH29" s="307"/>
      <c r="BI29" s="307"/>
      <c r="BJ29" s="307"/>
      <c r="BK29" s="307"/>
      <c r="BL29" s="307"/>
      <c r="BM29" s="307"/>
      <c r="BN29" s="307"/>
      <c r="JA29" s="307"/>
      <c r="JB29" s="307"/>
      <c r="JC29" s="307"/>
      <c r="JD29" s="307">
        <v>3</v>
      </c>
      <c r="JE29" s="307" t="s">
        <v>964</v>
      </c>
      <c r="JF29" s="307"/>
      <c r="JG29" s="307"/>
      <c r="JH29" s="307"/>
      <c r="JI29" s="307"/>
      <c r="JJ29" s="307"/>
      <c r="JK29" s="307"/>
      <c r="JL29" s="307"/>
    </row>
    <row r="30" spans="1:272" ht="127.5">
      <c r="A30" s="307"/>
      <c r="B30" s="307"/>
      <c r="C30" s="307">
        <v>4</v>
      </c>
      <c r="D30" s="307"/>
      <c r="E30" s="307"/>
      <c r="F30" s="307"/>
      <c r="G30" s="307"/>
      <c r="H30" s="307"/>
      <c r="I30" s="307"/>
      <c r="J30" s="307"/>
      <c r="K30" s="307"/>
      <c r="L30" s="307"/>
      <c r="M30" s="307"/>
      <c r="N30" s="307"/>
      <c r="O30" s="307"/>
      <c r="P30" s="307"/>
      <c r="Q30" s="316" t="s">
        <v>948</v>
      </c>
      <c r="R30" s="319" t="str">
        <f>IF(R23=36,"Allowed","Not Allowed")</f>
        <v>Not Allowed</v>
      </c>
      <c r="S30" s="319" t="str">
        <f>IF(S4="","",IF(OR(S23=12,S23=36),"Allowed","Not Allowed"))</f>
        <v>Not Allowed</v>
      </c>
      <c r="T30" s="319" t="str">
        <f>IF(T4="","",IF(OR(T23=12,T23=36),"Allowed","Not Allowed"))</f>
        <v>Not Allowed</v>
      </c>
      <c r="U30" s="319" t="str">
        <f>IF(U4="","",IF(OR(U23=12,U23=36),"Allowed","Not Allowed"))</f>
        <v>Not Allowed</v>
      </c>
      <c r="V30" s="319" t="str">
        <f>IF(V4="","",IF(OR(V23=12,V23=36),"Allowed","Not Allowed"))</f>
        <v/>
      </c>
      <c r="W30" s="307"/>
      <c r="X30" s="307"/>
      <c r="Y30" s="307"/>
      <c r="Z30" s="307"/>
      <c r="AA30" s="307"/>
      <c r="AB30" s="307"/>
      <c r="AC30" s="307"/>
      <c r="AD30" s="307"/>
      <c r="AE30" s="307"/>
      <c r="AF30" s="307"/>
      <c r="AG30" s="307"/>
      <c r="AH30" s="307"/>
      <c r="AI30" s="307"/>
      <c r="AJ30" s="307"/>
      <c r="AK30" s="307"/>
      <c r="AL30" s="307"/>
      <c r="AM30" s="307"/>
      <c r="AN30" s="307"/>
      <c r="AO30" s="307"/>
      <c r="AP30" s="307"/>
      <c r="AQ30" s="307"/>
      <c r="AR30" s="307"/>
      <c r="AS30" s="307"/>
      <c r="AT30" s="307"/>
      <c r="AU30" s="307"/>
      <c r="AV30" s="307"/>
      <c r="AW30" s="307"/>
      <c r="AX30" s="307"/>
      <c r="AY30" s="307"/>
      <c r="AZ30" s="307"/>
      <c r="BA30" s="307"/>
      <c r="BB30" s="307"/>
      <c r="BC30" s="307"/>
      <c r="BD30" s="307"/>
      <c r="BE30" s="307"/>
      <c r="BF30" s="307"/>
      <c r="BG30" s="307"/>
      <c r="BH30" s="307"/>
      <c r="BI30" s="307"/>
      <c r="BJ30" s="307"/>
      <c r="BK30" s="307"/>
      <c r="BL30" s="307"/>
      <c r="BM30" s="307"/>
      <c r="BN30" s="307"/>
      <c r="JA30" s="307"/>
      <c r="JB30" s="307"/>
      <c r="JC30" s="307"/>
      <c r="JD30" s="307"/>
      <c r="JE30" s="307" t="str">
        <f>CONCATENATE("1. ",JE28,"2. ",JE29,IF(JE27="ok","","3. "),IF(JE27="ok","",JE27))</f>
        <v>1. Cannot be done2. ok3. Cannot be done under Banking product as sum of business entries is less than 36</v>
      </c>
      <c r="JF30" s="307"/>
      <c r="JG30" s="307"/>
      <c r="JH30" s="307"/>
      <c r="JI30" s="307"/>
      <c r="JJ30" s="307"/>
      <c r="JK30" s="307"/>
      <c r="JL30" s="307"/>
    </row>
    <row r="31" spans="1:272" ht="25.5">
      <c r="A31" s="307"/>
      <c r="B31" s="307"/>
      <c r="C31" s="307">
        <v>5</v>
      </c>
      <c r="D31" s="307"/>
      <c r="E31" s="307"/>
      <c r="F31" s="307"/>
      <c r="G31" s="307"/>
      <c r="H31" s="307"/>
      <c r="I31" s="307"/>
      <c r="J31" s="307"/>
      <c r="K31" s="307"/>
      <c r="L31" s="307"/>
      <c r="M31" s="307"/>
      <c r="N31" s="307"/>
      <c r="O31" s="307"/>
      <c r="P31" s="307"/>
      <c r="Q31" s="316" t="s">
        <v>954</v>
      </c>
      <c r="R31" s="320" t="str">
        <f>IF(AND(SUM(R5:R7)&gt;=9,SUM(R8:R10)&gt;=9,SUM(R11:R13)&gt;=9,SUM(R14:R16)&gt;=9),"Allowed","Not Allowed")</f>
        <v>Not Allowed</v>
      </c>
      <c r="S31" s="320" t="str">
        <f>IF(S4="","",IF(AND(S4="Savings Account",S23=36,S24&lt;=3),IF(S24=0,"Allowed","L1"),IF(AND(S4="Current Account",S23=12,S24&lt;=3),IF(S24=0,"Allowed","L1"),"Not Allowed")))</f>
        <v>Not Allowed</v>
      </c>
      <c r="T31" s="320" t="str">
        <f>IF(T4="","",IF(AND(S4="Savings Account",T23=36,T24&lt;=3),IF(T24=0,"Allowed","L1"),IF(AND(T4="Current Account",T23=12,T24&lt;=3),IF(T24=0,"Allowed","L1"),"Not Allowed")))</f>
        <v>Not Allowed</v>
      </c>
      <c r="U31" s="320" t="str">
        <f>IF(U4="","",IF(AND(S4="Savings Account",U23=36,U24&lt;=3),IF(U24=0,"Allowed","L1"),IF(AND(U4="Current Account",U23=12,U24&lt;=3),IF(U24=0,"Allowed","L1"),"Not Allowed")))</f>
        <v>Not Allowed</v>
      </c>
      <c r="V31" s="320" t="str">
        <f>IF(V4="","",IF(AND(S4="Savings Account",V23=36,V24&lt;=3),IF(V24=0,"Allowed","L1"),IF(AND(V4="Current Account",V23=12,V24&lt;=3),IF(V24=0,"Allowed","L1"),"Not Allowed")))</f>
        <v/>
      </c>
      <c r="W31" s="307"/>
      <c r="X31" s="307"/>
      <c r="Y31" s="307"/>
      <c r="Z31" s="307"/>
      <c r="AA31" s="307"/>
      <c r="AB31" s="307"/>
      <c r="AC31" s="307"/>
      <c r="AD31" s="307"/>
      <c r="AE31" s="307"/>
      <c r="AF31" s="307"/>
      <c r="AG31" s="307"/>
      <c r="AH31" s="307"/>
      <c r="AI31" s="307"/>
      <c r="AJ31" s="307"/>
      <c r="AK31" s="307"/>
      <c r="AL31" s="307"/>
      <c r="AM31" s="307"/>
      <c r="AN31" s="307"/>
      <c r="AO31" s="307"/>
      <c r="AP31" s="307"/>
      <c r="AQ31" s="307"/>
      <c r="AR31" s="307"/>
      <c r="AS31" s="307"/>
      <c r="AT31" s="307"/>
      <c r="AU31" s="307"/>
      <c r="AV31" s="307"/>
      <c r="AW31" s="307"/>
      <c r="AX31" s="307"/>
      <c r="AY31" s="307"/>
      <c r="AZ31" s="307"/>
      <c r="BA31" s="307"/>
      <c r="BB31" s="307"/>
      <c r="BC31" s="307"/>
      <c r="BD31" s="307"/>
      <c r="BE31" s="307"/>
      <c r="BF31" s="307"/>
      <c r="BG31" s="307"/>
      <c r="BH31" s="307"/>
      <c r="BI31" s="307"/>
      <c r="BJ31" s="307"/>
      <c r="BK31" s="307"/>
      <c r="BL31" s="307"/>
      <c r="BM31" s="307"/>
      <c r="BN31" s="307"/>
      <c r="JA31" s="307"/>
      <c r="JB31" s="307"/>
      <c r="JC31" s="307"/>
      <c r="JD31" s="307"/>
      <c r="JE31" s="307"/>
      <c r="JF31" s="307"/>
      <c r="JG31" s="307"/>
      <c r="JH31" s="307"/>
      <c r="JI31" s="307"/>
      <c r="JJ31" s="307"/>
      <c r="JK31" s="307"/>
      <c r="JL31" s="307"/>
    </row>
    <row r="32" spans="1:272">
      <c r="A32" s="307"/>
      <c r="B32" s="307"/>
      <c r="C32" s="307"/>
      <c r="D32" s="307"/>
      <c r="E32" s="307"/>
      <c r="F32" s="307"/>
      <c r="G32" s="307"/>
      <c r="H32" s="307"/>
      <c r="I32" s="307"/>
      <c r="J32" s="307"/>
      <c r="K32" s="307"/>
      <c r="L32" s="307"/>
      <c r="M32" s="307"/>
      <c r="N32" s="307"/>
      <c r="O32" s="307"/>
      <c r="P32" s="307"/>
      <c r="Q32" s="316" t="s">
        <v>104</v>
      </c>
      <c r="R32" s="320" t="str">
        <f>IF(R25=0,"Allowed",IF(R25&lt;=1,"Head Secured Credit","Not Allowed"))</f>
        <v>Not Allowed</v>
      </c>
      <c r="S32" s="320" t="str">
        <f>IF(S4="","",IF(OR(S31="Allowed",S31="L1"),S31,"Not Allowed"))</f>
        <v>Not Allowed</v>
      </c>
      <c r="T32" s="320" t="str">
        <f t="shared" ref="T32:V32" si="4">IF(T4="","",IF(OR(T31="Allowed",T31="L1"),T31,"Not Allowed"))</f>
        <v>Not Allowed</v>
      </c>
      <c r="U32" s="320" t="str">
        <f t="shared" si="4"/>
        <v>Not Allowed</v>
      </c>
      <c r="V32" s="320" t="str">
        <f t="shared" si="4"/>
        <v/>
      </c>
      <c r="W32" s="307"/>
      <c r="X32" s="307"/>
      <c r="Y32" s="307"/>
      <c r="Z32" s="307"/>
      <c r="AA32" s="307"/>
      <c r="AB32" s="307"/>
      <c r="AC32" s="307"/>
      <c r="AD32" s="307"/>
      <c r="AE32" s="307"/>
      <c r="AF32" s="307"/>
      <c r="AG32" s="307"/>
      <c r="AH32" s="307"/>
      <c r="AI32" s="307"/>
      <c r="AJ32" s="307"/>
      <c r="AK32" s="307"/>
      <c r="AL32" s="307"/>
      <c r="AM32" s="307"/>
      <c r="AN32" s="307"/>
      <c r="AO32" s="307"/>
      <c r="AP32" s="307"/>
      <c r="AQ32" s="307"/>
      <c r="AR32" s="307"/>
      <c r="AS32" s="307"/>
      <c r="AT32" s="307"/>
      <c r="AU32" s="307"/>
      <c r="AV32" s="307"/>
      <c r="AW32" s="307"/>
      <c r="AX32" s="307"/>
      <c r="AY32" s="307"/>
      <c r="AZ32" s="307"/>
      <c r="BA32" s="307"/>
      <c r="BB32" s="307"/>
      <c r="BC32" s="307"/>
      <c r="BD32" s="307"/>
      <c r="BE32" s="307"/>
      <c r="BF32" s="307"/>
      <c r="BG32" s="307"/>
      <c r="BH32" s="307"/>
      <c r="BI32" s="307"/>
      <c r="BJ32" s="307"/>
      <c r="BK32" s="307"/>
      <c r="BL32" s="307"/>
      <c r="BM32" s="307"/>
      <c r="BN32" s="307"/>
      <c r="JA32" s="307"/>
      <c r="JB32" s="307"/>
      <c r="JC32" s="307"/>
      <c r="JD32" s="307"/>
      <c r="JE32" s="307"/>
      <c r="JF32" s="307"/>
      <c r="JG32" s="307"/>
      <c r="JH32" s="307"/>
      <c r="JI32" s="307"/>
      <c r="JJ32" s="307"/>
      <c r="JK32" s="307"/>
      <c r="JL32" s="307"/>
    </row>
    <row r="33" spans="6:22" s="307" customFormat="1">
      <c r="Q33" s="316" t="s">
        <v>105</v>
      </c>
      <c r="R33" s="319" t="s">
        <v>965</v>
      </c>
      <c r="S33" s="319" t="str">
        <f>IF(OR(S4="Current Account",S4=AI10),IF(S26&gt;0,"Not Allowed","Allowed"),IF(OR(S4="Savings Account",S4=AI9),"Allowed",""))</f>
        <v>Allowed</v>
      </c>
      <c r="T33" s="319" t="str">
        <f>IF(T4="Current Account",IF(T26&gt;0,"Not Allowed","Allowed"),IF(T4="Savings Account","Allowed",""))</f>
        <v>Allowed</v>
      </c>
      <c r="U33" s="319" t="str">
        <f>IF(U4="Current Account",IF(U26&gt;0,"Not Allowed","Allowed"),IF(U4="Savings Account","Allowed",""))</f>
        <v>Allowed</v>
      </c>
      <c r="V33" s="319" t="str">
        <f>IF(V4="Current Account",IF(V26&gt;0,"Not Allowed","Allowed"),IF(V4="Savings Account","Allowed",""))</f>
        <v/>
      </c>
    </row>
    <row r="34" spans="6:22" s="307" customFormat="1">
      <c r="Q34" s="316" t="s">
        <v>106</v>
      </c>
      <c r="R34" s="319" t="str">
        <f>IF(R27&gt;0,"Not Allowed","Allowed")</f>
        <v>Not Allowed</v>
      </c>
      <c r="S34" s="319" t="str">
        <f>IF(OR(S4="Current Account",S4=AI10),IF(S27&gt;0,"Not Allowed","Allowed"),IF(OR(S4="Savings Account",S4=AI9),"Allowed",""))</f>
        <v>Allowed</v>
      </c>
      <c r="T34" s="319" t="str">
        <f>IF(T4="Current Account",IF(T27&gt;0,"Not Allowed","Allowed"),IF(T4="Savings Account","Allowed",""))</f>
        <v>Allowed</v>
      </c>
      <c r="U34" s="319" t="str">
        <f>IF(U4="Current Account",IF(U27&gt;0,"Not Allowed","Allowed"),IF(U4="Savings Account","Allowed",""))</f>
        <v>Allowed</v>
      </c>
      <c r="V34" s="319" t="str">
        <f>IF(V4="Current Account",IF(V27&gt;0,"Not Allowed","Allowed"),IF(V4="Savings Account","Allowed",""))</f>
        <v/>
      </c>
    </row>
    <row r="35" spans="6:22" s="307" customFormat="1" ht="25.5">
      <c r="Q35" s="307" t="s">
        <v>966</v>
      </c>
      <c r="R35" s="307" t="str">
        <f>IF($B$1&gt;=1,"Consider","Not to be considered")</f>
        <v>Not to be considered</v>
      </c>
      <c r="S35" s="307" t="str">
        <f>IF($B$1&gt;=2,"Consider","Not to be considered")</f>
        <v>Not to be considered</v>
      </c>
      <c r="T35" s="307" t="str">
        <f>IF($B$1&gt;=3,"Consider","Not to be considered")</f>
        <v>Not to be considered</v>
      </c>
      <c r="U35" s="307" t="str">
        <f>IF($B$1&gt;=4,"Consider","Not to be considered")</f>
        <v>Not to be considered</v>
      </c>
      <c r="V35" s="307" t="str">
        <f>IF($B$1&gt;=5,"Consider","Not to be considered")</f>
        <v>Not to be considered</v>
      </c>
    </row>
    <row r="36" spans="6:22" s="307" customFormat="1">
      <c r="Q36" s="307" t="s">
        <v>967</v>
      </c>
      <c r="R36" s="307" t="str">
        <f>IF(R35="consider",COUNTIF(R30:R34,"Not Allowed"),"not")</f>
        <v>not</v>
      </c>
      <c r="S36" s="307" t="str">
        <f>IF(S35="consider",COUNTIF(S30:S34,"Not Allowed"),"not Consider")</f>
        <v>not Consider</v>
      </c>
      <c r="T36" s="307" t="str">
        <f t="shared" ref="T36:V36" si="5">IF(T35="consider",COUNTIF(T30:T34,"Not Allowed"),"not Consider")</f>
        <v>not Consider</v>
      </c>
      <c r="U36" s="307" t="str">
        <f t="shared" si="5"/>
        <v>not Consider</v>
      </c>
      <c r="V36" s="307" t="str">
        <f t="shared" si="5"/>
        <v>not Consider</v>
      </c>
    </row>
    <row r="37" spans="6:22" s="307" customFormat="1">
      <c r="Q37" s="307" t="s">
        <v>968</v>
      </c>
      <c r="R37" s="307" t="str">
        <f>IF(R35="consider",COUNTIF(R30:R34,"allowed"),"not consider")</f>
        <v>not consider</v>
      </c>
      <c r="S37" s="307" t="str">
        <f>IF(S35="consider",COUNTIF(S30:S34,"allowed"),"not consider")</f>
        <v>not consider</v>
      </c>
      <c r="T37" s="307" t="str">
        <f t="shared" ref="T37:V37" si="6">IF(T35="consider",COUNTIF(T30:T34,"allowed"),"not consider")</f>
        <v>not consider</v>
      </c>
      <c r="U37" s="307" t="str">
        <f t="shared" si="6"/>
        <v>not consider</v>
      </c>
      <c r="V37" s="307" t="str">
        <f t="shared" si="6"/>
        <v>not consider</v>
      </c>
    </row>
    <row r="38" spans="6:22" s="307" customFormat="1">
      <c r="R38" s="307" t="str">
        <f>IF(R37=5,"RAAC","Not RAAC")</f>
        <v>Not RAAC</v>
      </c>
      <c r="S38" s="307" t="str">
        <f>IF(OR(S37=5,S37="not consider"),"RAAC","Not RAAC")</f>
        <v>RAAC</v>
      </c>
      <c r="T38" s="307" t="str">
        <f>IF(OR(T37=5,T37="not consider"),"RAAC","Not RAAC")</f>
        <v>RAAC</v>
      </c>
      <c r="U38" s="307" t="str">
        <f>IF(OR(U37=5,U37="not consider"),"RAAC","Not RAAC")</f>
        <v>RAAC</v>
      </c>
      <c r="V38" s="307" t="str">
        <f>IF(OR(V37=5,V37="not consider"),"RAAC","Not RAAC")</f>
        <v>RAAC</v>
      </c>
    </row>
    <row r="39" spans="6:22" s="307" customFormat="1">
      <c r="S39" s="306"/>
    </row>
    <row r="40" spans="6:22" s="307" customFormat="1">
      <c r="Q40" s="307" t="s">
        <v>969</v>
      </c>
      <c r="R40" s="307">
        <f>COUNTIF(R33:V34,"Not Allowed")</f>
        <v>1</v>
      </c>
      <c r="S40" s="307">
        <f>COUNTIF(S31:V32,"L1")+COUNTIF(R31,U1)</f>
        <v>0</v>
      </c>
    </row>
    <row r="41" spans="6:22" s="307" customFormat="1" ht="15">
      <c r="F41" s="306"/>
      <c r="G41" s="321"/>
      <c r="H41" s="321"/>
      <c r="I41" s="321"/>
      <c r="J41" s="321"/>
      <c r="K41" s="321"/>
      <c r="L41" s="321"/>
      <c r="M41" s="321"/>
      <c r="N41" s="321"/>
      <c r="O41" s="321"/>
      <c r="P41" s="321"/>
      <c r="Q41" s="322" t="s">
        <v>970</v>
      </c>
      <c r="R41" s="306" t="str">
        <f>IF(R40&gt;0,"Cannot be Done",IF(COUNTIF(R38:V38,"RAAC")=5,"RAAC","Not a RAAC"))</f>
        <v>Cannot be Done</v>
      </c>
    </row>
    <row r="42" spans="6:22" s="307" customFormat="1" ht="15">
      <c r="F42" s="306"/>
      <c r="Q42" s="322" t="s">
        <v>971</v>
      </c>
      <c r="R42" s="306" t="str">
        <f>IF(R40&gt;0,"Cannot be Done",IF(AND(R31="ZCH",R37=4,COUNTIF(S38:V38,"RAAC")=4),"ZCH","Not at ZCH Level"))</f>
        <v>Cannot be Done</v>
      </c>
    </row>
    <row r="43" spans="6:22" s="307" customFormat="1" ht="15">
      <c r="F43" s="306"/>
      <c r="Q43" s="322" t="s">
        <v>972</v>
      </c>
      <c r="R43" s="306" t="str">
        <f>IF(R40&gt;0,"Cannot be Done",IF(OR(AND(S40&gt;0,R37&gt;=4),AND(R31="L1",R37=4)),"L1","Not at L1 Level"))</f>
        <v>Cannot be Done</v>
      </c>
    </row>
    <row r="44" spans="6:22" s="307" customFormat="1" ht="15">
      <c r="G44" s="323"/>
      <c r="H44" s="323"/>
      <c r="I44" s="323"/>
      <c r="J44" s="323"/>
      <c r="K44" s="323"/>
      <c r="L44" s="323"/>
      <c r="M44" s="323"/>
      <c r="N44" s="323"/>
      <c r="O44" s="323"/>
      <c r="P44" s="323"/>
      <c r="Q44" s="322" t="s">
        <v>973</v>
      </c>
      <c r="R44" s="306" t="str">
        <f>IF(R40&gt;0,"Cannot be Done",IF(AND(R32="Head Secured Credit",R37&gt;=3),"Head Secured Credit","Not at Head Secured Credit Level"))</f>
        <v>Cannot be Done</v>
      </c>
    </row>
    <row r="45" spans="6:22" s="307" customFormat="1" ht="15">
      <c r="F45" s="306"/>
      <c r="Q45" s="322" t="s">
        <v>974</v>
      </c>
      <c r="R45" s="306" t="str">
        <f>IF(R40&gt;0,"Cannot be Done",IF(AND(R32="Head-CPG",R37&gt;=3),"Head-CPG","Not at Head-CPG"))</f>
        <v>Cannot be Done</v>
      </c>
    </row>
    <row r="46" spans="6:22" s="307" customFormat="1"/>
    <row r="47" spans="6:22" s="307" customFormat="1"/>
    <row r="48" spans="6:22" s="307" customFormat="1">
      <c r="Q48" s="316"/>
      <c r="R48" s="316"/>
      <c r="S48" s="316"/>
      <c r="T48" s="316"/>
      <c r="U48" s="316"/>
      <c r="V48" s="316"/>
    </row>
    <row r="49" spans="1:272">
      <c r="A49" s="307"/>
      <c r="B49" s="307"/>
      <c r="C49" s="307"/>
      <c r="D49" s="307"/>
      <c r="E49" s="307"/>
      <c r="F49" s="307"/>
      <c r="G49" s="307"/>
      <c r="H49" s="307"/>
      <c r="I49" s="307"/>
      <c r="J49" s="307"/>
      <c r="K49" s="307"/>
      <c r="L49" s="307"/>
      <c r="M49" s="307"/>
      <c r="N49" s="307"/>
      <c r="O49" s="307"/>
      <c r="P49" s="307"/>
      <c r="Q49" s="316"/>
      <c r="R49" s="316"/>
      <c r="S49" s="316"/>
      <c r="T49" s="316"/>
      <c r="U49" s="316"/>
      <c r="V49" s="316"/>
      <c r="W49" s="307"/>
      <c r="X49" s="307"/>
      <c r="Y49" s="307"/>
      <c r="Z49" s="307"/>
      <c r="AA49" s="307"/>
      <c r="AB49" s="307"/>
      <c r="AC49" s="307"/>
      <c r="AD49" s="307"/>
      <c r="AE49" s="307"/>
      <c r="AF49" s="307"/>
      <c r="AG49" s="307"/>
      <c r="AH49" s="307"/>
      <c r="AI49" s="307"/>
      <c r="AJ49" s="307"/>
      <c r="AK49" s="307"/>
      <c r="AL49" s="307"/>
      <c r="AM49" s="307"/>
      <c r="AN49" s="307"/>
      <c r="AO49" s="307"/>
      <c r="AP49" s="307"/>
      <c r="AQ49" s="307"/>
      <c r="AR49" s="307"/>
      <c r="AS49" s="307"/>
      <c r="AT49" s="307"/>
      <c r="AU49" s="307"/>
      <c r="AV49" s="307"/>
      <c r="AW49" s="307"/>
      <c r="AX49" s="307"/>
      <c r="AY49" s="307"/>
      <c r="AZ49" s="307"/>
      <c r="BA49" s="307"/>
      <c r="BB49" s="307"/>
      <c r="BC49" s="307"/>
      <c r="BD49" s="307"/>
      <c r="BE49" s="307"/>
      <c r="BF49" s="307"/>
      <c r="BG49" s="307"/>
      <c r="BH49" s="307"/>
      <c r="BI49" s="307"/>
      <c r="BJ49" s="307"/>
      <c r="BK49" s="307"/>
      <c r="BL49" s="307"/>
      <c r="BM49" s="307"/>
      <c r="BN49" s="307"/>
      <c r="JA49" s="307"/>
      <c r="JB49" s="307"/>
      <c r="JC49" s="307"/>
      <c r="JD49" s="307"/>
      <c r="JE49" s="307"/>
      <c r="JF49" s="307"/>
      <c r="JG49" s="307"/>
      <c r="JH49" s="307"/>
      <c r="JI49" s="307"/>
      <c r="JJ49" s="307"/>
      <c r="JK49" s="307"/>
      <c r="JL49" s="307"/>
    </row>
    <row r="50" spans="1:272">
      <c r="A50" s="307"/>
      <c r="B50" s="307"/>
      <c r="C50" s="307"/>
      <c r="D50" s="307"/>
      <c r="E50" s="307"/>
      <c r="F50" s="307"/>
      <c r="G50" s="307"/>
      <c r="H50" s="307"/>
      <c r="I50" s="307"/>
      <c r="J50" s="307"/>
      <c r="K50" s="307"/>
      <c r="L50" s="307"/>
      <c r="M50" s="307"/>
      <c r="N50" s="307"/>
      <c r="O50" s="307"/>
      <c r="P50" s="307"/>
      <c r="S50" s="307"/>
      <c r="T50" s="307"/>
      <c r="U50" s="307"/>
      <c r="V50" s="307"/>
      <c r="W50" s="307"/>
      <c r="X50" s="307"/>
      <c r="Y50" s="307"/>
      <c r="Z50" s="307"/>
      <c r="AA50" s="307"/>
      <c r="AB50" s="307"/>
      <c r="AC50" s="307"/>
      <c r="AD50" s="307"/>
      <c r="AE50" s="307"/>
      <c r="AF50" s="307"/>
      <c r="AG50" s="307"/>
      <c r="AH50" s="307"/>
      <c r="AI50" s="307"/>
      <c r="AJ50" s="307"/>
      <c r="AK50" s="307"/>
      <c r="AL50" s="307"/>
      <c r="AM50" s="307"/>
      <c r="AN50" s="307"/>
      <c r="AO50" s="307"/>
      <c r="AP50" s="307"/>
      <c r="AQ50" s="307"/>
      <c r="AR50" s="307"/>
      <c r="AS50" s="307"/>
      <c r="AT50" s="307"/>
      <c r="AU50" s="307"/>
      <c r="AV50" s="307"/>
      <c r="AW50" s="307"/>
      <c r="AX50" s="307"/>
      <c r="AY50" s="307"/>
      <c r="AZ50" s="307"/>
      <c r="BA50" s="307"/>
      <c r="BB50" s="307"/>
      <c r="BC50" s="307"/>
      <c r="BD50" s="307"/>
      <c r="BE50" s="307"/>
      <c r="BF50" s="307"/>
      <c r="BG50" s="307"/>
      <c r="BH50" s="307"/>
      <c r="BI50" s="307"/>
      <c r="BJ50" s="307"/>
      <c r="BK50" s="307"/>
      <c r="BL50" s="307"/>
      <c r="BM50" s="307"/>
      <c r="BN50" s="307"/>
      <c r="JA50" s="307"/>
      <c r="JB50" s="307"/>
      <c r="JC50" s="307"/>
      <c r="JD50" s="307"/>
      <c r="JE50" s="307"/>
      <c r="JF50" s="307"/>
      <c r="JG50" s="307"/>
      <c r="JH50" s="307"/>
      <c r="JI50" s="307"/>
      <c r="JJ50" s="307"/>
      <c r="JK50" s="307"/>
      <c r="JL50" s="307"/>
    </row>
    <row r="51" spans="1:272">
      <c r="A51" s="307"/>
      <c r="B51" s="307"/>
      <c r="C51" s="307"/>
      <c r="D51" s="307"/>
      <c r="E51" s="307"/>
      <c r="F51" s="307"/>
      <c r="G51" s="307"/>
      <c r="H51" s="307"/>
      <c r="I51" s="307"/>
      <c r="J51" s="307"/>
      <c r="K51" s="307"/>
      <c r="L51" s="307"/>
      <c r="M51" s="307"/>
      <c r="N51" s="307"/>
      <c r="O51" s="307"/>
      <c r="P51" s="307"/>
      <c r="Q51" s="324" t="s">
        <v>975</v>
      </c>
      <c r="R51" s="324"/>
      <c r="S51" s="324"/>
      <c r="T51" s="324"/>
      <c r="U51" s="324"/>
      <c r="V51" s="324"/>
      <c r="W51" s="307"/>
      <c r="X51" s="307"/>
      <c r="Y51" s="307"/>
      <c r="Z51" s="307"/>
      <c r="AA51" s="307"/>
      <c r="AB51" s="307"/>
      <c r="AC51" s="307"/>
      <c r="AD51" s="307"/>
      <c r="AE51" s="307"/>
      <c r="AF51" s="307"/>
      <c r="AG51" s="307"/>
      <c r="AH51" s="307"/>
      <c r="AI51" s="307"/>
      <c r="AJ51" s="307"/>
      <c r="AK51" s="307"/>
      <c r="AL51" s="307"/>
      <c r="AM51" s="307"/>
      <c r="AN51" s="307"/>
      <c r="AO51" s="307"/>
      <c r="AP51" s="307"/>
      <c r="AQ51" s="307"/>
      <c r="AR51" s="307"/>
      <c r="AS51" s="307"/>
      <c r="AT51" s="307"/>
      <c r="AU51" s="307"/>
      <c r="AV51" s="307"/>
      <c r="AW51" s="307"/>
      <c r="AX51" s="307"/>
      <c r="AY51" s="307"/>
      <c r="AZ51" s="307"/>
      <c r="BA51" s="307"/>
      <c r="BB51" s="307"/>
      <c r="BC51" s="307"/>
      <c r="BD51" s="307"/>
      <c r="BE51" s="307"/>
      <c r="BF51" s="307"/>
      <c r="BG51" s="307"/>
      <c r="BH51" s="307"/>
      <c r="BI51" s="307"/>
      <c r="BJ51" s="307"/>
      <c r="BK51" s="307"/>
      <c r="BL51" s="307"/>
      <c r="BM51" s="307"/>
      <c r="BN51" s="307"/>
      <c r="JA51" s="307"/>
      <c r="JB51" s="307"/>
      <c r="JC51" s="307"/>
      <c r="JD51" s="307"/>
      <c r="JE51" s="307"/>
      <c r="JF51" s="307"/>
      <c r="JG51" s="307"/>
      <c r="JH51" s="307"/>
      <c r="JI51" s="307"/>
      <c r="JJ51" s="307"/>
      <c r="JK51" s="307"/>
      <c r="JL51" s="307"/>
    </row>
    <row r="52" spans="1:272">
      <c r="A52" s="307"/>
      <c r="B52" s="307"/>
      <c r="C52" s="307"/>
      <c r="D52" s="307"/>
      <c r="E52" s="307"/>
      <c r="F52" s="307"/>
      <c r="G52" s="307"/>
      <c r="H52" s="307"/>
      <c r="I52" s="307"/>
      <c r="J52" s="307"/>
      <c r="K52" s="307"/>
      <c r="L52" s="307"/>
      <c r="M52" s="307"/>
      <c r="N52" s="307"/>
      <c r="O52" s="307"/>
      <c r="P52" s="307"/>
      <c r="Q52" s="316" t="s">
        <v>948</v>
      </c>
      <c r="R52" s="319" t="str">
        <f>IF(R23=36,"Allowed"," L1")</f>
        <v xml:space="preserve"> L1</v>
      </c>
      <c r="S52" s="319" t="str">
        <f>IF(S23&gt;=12,"Allowed",IF(S4="Current Account","L2P","L2"))</f>
        <v>L2</v>
      </c>
      <c r="T52" s="319" t="str">
        <f>IF(T23&gt;=12,"Allowed",IF(T4="Current Account","L2P","L2"))</f>
        <v>L2</v>
      </c>
      <c r="U52" s="319" t="str">
        <f>IF(U23&gt;=12,"Allowed",IF(U4="Current Account","L2P","L2"))</f>
        <v>L2</v>
      </c>
      <c r="V52" s="319" t="str">
        <f>IF(V23&gt;=12,"Allowed",IF(V4="Current Account","L2P","L2"))</f>
        <v>L2</v>
      </c>
      <c r="W52" s="307"/>
      <c r="X52" s="307"/>
      <c r="Y52" s="307"/>
      <c r="Z52" s="307"/>
      <c r="AA52" s="307"/>
      <c r="AB52" s="307"/>
      <c r="AC52" s="307"/>
      <c r="AD52" s="307"/>
      <c r="AE52" s="307"/>
      <c r="AF52" s="307"/>
      <c r="AG52" s="307"/>
      <c r="AH52" s="307"/>
      <c r="AI52" s="307"/>
      <c r="AJ52" s="307"/>
      <c r="AK52" s="307"/>
      <c r="AL52" s="307"/>
      <c r="AM52" s="307"/>
      <c r="AN52" s="307"/>
      <c r="AO52" s="307"/>
      <c r="AP52" s="307"/>
      <c r="AQ52" s="307"/>
      <c r="AR52" s="307"/>
      <c r="AS52" s="307"/>
      <c r="AT52" s="307"/>
      <c r="AU52" s="307"/>
      <c r="AV52" s="307"/>
      <c r="AW52" s="307"/>
      <c r="AX52" s="307"/>
      <c r="AY52" s="307"/>
      <c r="AZ52" s="307"/>
      <c r="BA52" s="307"/>
      <c r="BB52" s="307"/>
      <c r="BC52" s="307"/>
      <c r="BD52" s="307"/>
      <c r="BE52" s="307"/>
      <c r="BF52" s="307"/>
      <c r="BG52" s="307"/>
      <c r="BH52" s="307"/>
      <c r="BI52" s="307"/>
      <c r="BJ52" s="307"/>
      <c r="BK52" s="307"/>
      <c r="BL52" s="307"/>
      <c r="BM52" s="307"/>
      <c r="BN52" s="307"/>
      <c r="JA52" s="307"/>
      <c r="JB52" s="307"/>
      <c r="JC52" s="307"/>
      <c r="JD52" s="307"/>
      <c r="JE52" s="307"/>
      <c r="JF52" s="307"/>
      <c r="JG52" s="307"/>
      <c r="JH52" s="307"/>
      <c r="JI52" s="307"/>
      <c r="JJ52" s="307"/>
      <c r="JK52" s="307"/>
      <c r="JL52" s="307"/>
    </row>
    <row r="53" spans="1:272" ht="25.5">
      <c r="A53" s="307"/>
      <c r="B53" s="307"/>
      <c r="C53" s="307"/>
      <c r="D53" s="307"/>
      <c r="E53" s="307"/>
      <c r="F53" s="307"/>
      <c r="G53" s="307"/>
      <c r="H53" s="307"/>
      <c r="I53" s="307"/>
      <c r="J53" s="307"/>
      <c r="K53" s="307"/>
      <c r="L53" s="307"/>
      <c r="M53" s="307"/>
      <c r="N53" s="307"/>
      <c r="O53" s="307"/>
      <c r="P53" s="307"/>
      <c r="Q53" s="316" t="s">
        <v>954</v>
      </c>
      <c r="R53" s="319">
        <f>IF(R31="Allowed","Allowed""L1",)</f>
        <v>0</v>
      </c>
      <c r="S53" s="319" t="str">
        <f>IF(S24=0,"Allowed",IF(S4="Current Account","L2P","L2"))</f>
        <v>L2</v>
      </c>
      <c r="T53" s="319" t="str">
        <f>IF(T24=0,"Allowed",IF(T4="Current Account","L2P","L2"))</f>
        <v>L2</v>
      </c>
      <c r="U53" s="319" t="str">
        <f>IF(U24=0,"Allowed",IF(U4="Current Account","L2P","L2"))</f>
        <v>L2</v>
      </c>
      <c r="V53" s="319" t="str">
        <f>IF(V24=0,"Allowed",IF(V4="Current Account","L2P","L2"))</f>
        <v>L2</v>
      </c>
      <c r="W53" s="307"/>
      <c r="X53" s="307"/>
      <c r="Y53" s="307"/>
      <c r="Z53" s="307"/>
      <c r="AA53" s="307"/>
      <c r="AB53" s="307"/>
      <c r="AC53" s="307"/>
      <c r="AD53" s="307"/>
      <c r="AE53" s="307"/>
      <c r="AF53" s="307"/>
      <c r="AG53" s="307"/>
      <c r="AH53" s="307"/>
      <c r="AI53" s="307"/>
      <c r="AJ53" s="307"/>
      <c r="AK53" s="307"/>
      <c r="AL53" s="307"/>
      <c r="AM53" s="307"/>
      <c r="AN53" s="307"/>
      <c r="AO53" s="307"/>
      <c r="AP53" s="307"/>
      <c r="AQ53" s="307"/>
      <c r="AR53" s="307"/>
      <c r="AS53" s="307"/>
      <c r="AT53" s="307"/>
      <c r="AU53" s="307"/>
      <c r="AV53" s="307"/>
      <c r="AW53" s="307"/>
      <c r="AX53" s="307"/>
      <c r="AY53" s="307"/>
      <c r="AZ53" s="307"/>
      <c r="BA53" s="307"/>
      <c r="BB53" s="307"/>
      <c r="BC53" s="307"/>
      <c r="BD53" s="307"/>
      <c r="BE53" s="307"/>
      <c r="BF53" s="307"/>
      <c r="BG53" s="307"/>
      <c r="BH53" s="307"/>
      <c r="BI53" s="307"/>
      <c r="BJ53" s="307"/>
      <c r="BK53" s="307"/>
      <c r="BL53" s="307"/>
      <c r="BM53" s="307"/>
      <c r="BN53" s="307"/>
      <c r="JA53" s="307"/>
      <c r="JB53" s="307"/>
      <c r="JC53" s="307"/>
      <c r="JD53" s="307"/>
      <c r="JE53" s="307"/>
      <c r="JF53" s="307"/>
      <c r="JG53" s="307"/>
      <c r="JH53" s="307"/>
      <c r="JI53" s="307"/>
      <c r="JJ53" s="307"/>
      <c r="JK53" s="307"/>
      <c r="JL53" s="307"/>
    </row>
    <row r="54" spans="1:272">
      <c r="A54" s="307"/>
      <c r="B54" s="307"/>
      <c r="C54" s="307"/>
      <c r="D54" s="307"/>
      <c r="E54" s="307"/>
      <c r="F54" s="307"/>
      <c r="G54" s="307"/>
      <c r="H54" s="307"/>
      <c r="I54" s="307"/>
      <c r="J54" s="307"/>
      <c r="K54" s="307"/>
      <c r="L54" s="307"/>
      <c r="M54" s="307"/>
      <c r="N54" s="307"/>
      <c r="O54" s="307"/>
      <c r="P54" s="307"/>
      <c r="Q54" s="316"/>
      <c r="R54" s="319"/>
      <c r="S54" s="319"/>
      <c r="T54" s="319"/>
      <c r="U54" s="319"/>
      <c r="V54" s="319"/>
      <c r="W54" s="307"/>
      <c r="X54" s="307"/>
      <c r="Y54" s="307"/>
      <c r="Z54" s="307"/>
      <c r="AA54" s="307"/>
      <c r="AB54" s="307"/>
      <c r="AC54" s="307"/>
      <c r="AD54" s="307"/>
      <c r="AE54" s="307"/>
      <c r="AF54" s="307"/>
      <c r="AG54" s="307"/>
      <c r="AH54" s="307"/>
      <c r="AI54" s="307"/>
      <c r="AJ54" s="307"/>
      <c r="AK54" s="307"/>
      <c r="AL54" s="307"/>
      <c r="AM54" s="307"/>
      <c r="AN54" s="307"/>
      <c r="AO54" s="307"/>
      <c r="AP54" s="307"/>
      <c r="AQ54" s="307"/>
      <c r="AR54" s="307"/>
      <c r="AS54" s="307"/>
      <c r="AT54" s="307"/>
      <c r="AU54" s="307"/>
      <c r="AV54" s="307"/>
      <c r="AW54" s="307"/>
      <c r="AX54" s="307"/>
      <c r="AY54" s="307"/>
      <c r="AZ54" s="307"/>
      <c r="BA54" s="307"/>
      <c r="BB54" s="307"/>
      <c r="BC54" s="307"/>
      <c r="BD54" s="307"/>
      <c r="BE54" s="307"/>
      <c r="BF54" s="307"/>
      <c r="BG54" s="307"/>
      <c r="BH54" s="307"/>
      <c r="BI54" s="307"/>
      <c r="BJ54" s="307"/>
      <c r="BK54" s="307"/>
      <c r="BL54" s="307"/>
      <c r="BM54" s="307"/>
      <c r="BN54" s="307"/>
      <c r="JA54" s="307"/>
      <c r="JB54" s="307"/>
      <c r="JC54" s="307"/>
      <c r="JD54" s="307"/>
      <c r="JE54" s="307"/>
      <c r="JF54" s="307"/>
      <c r="JG54" s="307"/>
      <c r="JH54" s="307"/>
      <c r="JI54" s="307"/>
      <c r="JJ54" s="307"/>
      <c r="JK54" s="307"/>
      <c r="JL54" s="307"/>
    </row>
    <row r="55" spans="1:272">
      <c r="Q55" s="306" t="s">
        <v>976</v>
      </c>
      <c r="R55" s="306" t="str">
        <f>IF(COUNTIF(R52:R54,"L1")&gt;=1,"L1","RAAC")</f>
        <v>RAAC</v>
      </c>
      <c r="S55" s="306" t="str">
        <f>IF(S35="Consider",IF(COUNTIF(S52:S53,"L2P")&gt;=1,"L2P",IF(COUNTIF(S52:S53,"L2")&gt;=1,"L2","RAAC")),"RAAC")</f>
        <v>RAAC</v>
      </c>
      <c r="T55" s="306" t="str">
        <f>IF(T35="Consider",IF(COUNTIF(T52:T53,"L2P")&gt;=1,"L2P",IF(COUNTIF(T52:T53,"L2")&gt;=1,"L2","RAAC")),"RAAC")</f>
        <v>RAAC</v>
      </c>
      <c r="U55" s="306" t="str">
        <f>IF(U35="Consider",IF(COUNTIF(U52:U53,"L2P")&gt;=1,"L2P",IF(COUNTIF(U52:U53,"L2")&gt;=1,"L2","RAAC")),"RAAC")</f>
        <v>RAAC</v>
      </c>
      <c r="V55" s="306" t="str">
        <f>IF(V35="Consider",IF(COUNTIF(V52:V53,"L2P")&gt;=1,"L2P",IF(COUNTIF(V52:V53,"L2")&gt;=1,"L2","RAAC")),"RAAC")</f>
        <v>RAAC</v>
      </c>
    </row>
    <row r="57" spans="1:272">
      <c r="Q57" s="828" t="s">
        <v>975</v>
      </c>
      <c r="R57" s="828"/>
    </row>
    <row r="58" spans="1:272" ht="15">
      <c r="Q58" s="322" t="s">
        <v>970</v>
      </c>
      <c r="R58" s="321" t="str">
        <f>IF(COUNTIF(R55:V55,"RAAC")=5,"RAAC","Not at RAAC")</f>
        <v>RAAC</v>
      </c>
    </row>
    <row r="59" spans="1:272" ht="15">
      <c r="Q59" s="322" t="s">
        <v>977</v>
      </c>
      <c r="R59" s="307" t="str">
        <f>IF(OR(COUNTIF(R55:V55,"L1")&gt;=1,COUNTIF(R55:V55,"L2P")&gt;=1),"Not at L2",IF(COUNTIF(R55:V55,"L2")&gt;=1,"L2","Not at L2"))</f>
        <v>Not at L2</v>
      </c>
    </row>
    <row r="60" spans="1:272" ht="15">
      <c r="Q60" s="322" t="s">
        <v>971</v>
      </c>
      <c r="R60" s="307" t="str">
        <f>IF(OR(COUNTIF(R55:V55,"L1")&gt;=1,COUNTIF(R55:V55,"L2")&gt;=1),"Not at L2P",IF(COUNTIF(R55:V55,"L2P")&gt;=1,"L2P","Not at L2P"))</f>
        <v>Not at L2P</v>
      </c>
    </row>
    <row r="61" spans="1:272" ht="15">
      <c r="Q61" s="322" t="s">
        <v>972</v>
      </c>
      <c r="R61" s="306" t="str">
        <f>IF(COUNTIF(R55:V55,"L1")&gt;=1,"L1","Not at L1")</f>
        <v>Not at L1</v>
      </c>
    </row>
  </sheetData>
  <sheetProtection algorithmName="SHA-512" hashValue="ZMqiPg6QfeKEN1Mv8K/u/egnkNPE1ERxO1VlkrJRSS0PuAGOOe4fbZeKPv/I6r9aLM5PYh8QAUY61qdNSP0YIg==" saltValue="pfIZIONnirFbPKk2qZorww==" spinCount="100000" sheet="1" objects="1" scenarios="1" formatCells="0" formatColumns="0" formatRows="0"/>
  <mergeCells count="4">
    <mergeCell ref="A3:F3"/>
    <mergeCell ref="I3:N3"/>
    <mergeCell ref="Q3:V3"/>
    <mergeCell ref="Q57:R57"/>
  </mergeCells>
  <phoneticPr fontId="73" type="noConversion"/>
  <conditionalFormatting sqref="S5">
    <cfRule type="expression" dxfId="17" priority="8">
      <formula>$S$2&lt;W5</formula>
    </cfRule>
  </conditionalFormatting>
  <conditionalFormatting sqref="S6:S16">
    <cfRule type="expression" dxfId="16" priority="7">
      <formula>$S$2&lt;W6</formula>
    </cfRule>
  </conditionalFormatting>
  <conditionalFormatting sqref="T16">
    <cfRule type="expression" dxfId="15" priority="6">
      <formula>$T$2&lt;W16</formula>
    </cfRule>
  </conditionalFormatting>
  <conditionalFormatting sqref="T5:T15">
    <cfRule type="expression" dxfId="14" priority="5">
      <formula>$T$2&lt;W5</formula>
    </cfRule>
  </conditionalFormatting>
  <conditionalFormatting sqref="U16">
    <cfRule type="expression" dxfId="13" priority="4">
      <formula>$U$2&lt;W16</formula>
    </cfRule>
  </conditionalFormatting>
  <conditionalFormatting sqref="V16">
    <cfRule type="expression" dxfId="12" priority="3">
      <formula>$V$2&lt;W16</formula>
    </cfRule>
  </conditionalFormatting>
  <conditionalFormatting sqref="U5:U15">
    <cfRule type="expression" dxfId="11" priority="2">
      <formula>$U$2&lt;W5</formula>
    </cfRule>
  </conditionalFormatting>
  <conditionalFormatting sqref="V5:V15">
    <cfRule type="expression" dxfId="10" priority="1">
      <formula>$V$2&lt;W5</formula>
    </cfRule>
  </conditionalFormatting>
  <dataValidations count="7">
    <dataValidation type="list" allowBlank="1" showInputMessage="1" showErrorMessage="1" sqref="S2:V2" xr:uid="{8FC0432B-1777-45D8-A5F9-CD6E271E7AE0}">
      <formula1>$AJ$5:$AJ$11</formula1>
    </dataValidation>
    <dataValidation type="list" allowBlank="1" showInputMessage="1" showErrorMessage="1" sqref="U4:V4" xr:uid="{F10033EA-A86B-4DE6-BBFA-ED976D4C921B}">
      <formula1>IF($B$1&gt;3,$AI$7:$AI$8,$X$6)</formula1>
    </dataValidation>
    <dataValidation type="list" allowBlank="1" showInputMessage="1" showErrorMessage="1" sqref="T4" xr:uid="{3B13B564-6A02-4789-A26C-959FA9CD942E}">
      <formula1>IF($B$1&gt;2,$AI$7:$AI$8,$X$6)</formula1>
    </dataValidation>
    <dataValidation type="list" allowBlank="1" showInputMessage="1" showErrorMessage="1" sqref="S4" xr:uid="{8B09AA1E-BC2E-4E73-AFEC-8A172FAAC604}">
      <formula1>IF($B$1&gt;1,$AI$7:$AI$8,$X$6)</formula1>
    </dataValidation>
    <dataValidation type="list" allowBlank="1" showInputMessage="1" showErrorMessage="1" sqref="B1" xr:uid="{A460EA87-9E68-494A-9A50-46E850FCACFA}">
      <formula1>$C$27:$C$31</formula1>
    </dataValidation>
    <dataValidation type="whole" allowBlank="1" showInputMessage="1" showErrorMessage="1" errorTitle="Error" error="Value has to be Whole number only." sqref="B24:B26 D24:D26 F24:F26 B29 F29 D29" xr:uid="{4FAE50CF-F45B-4C5D-BBCF-36FCA351542F}">
      <formula1>0</formula1>
      <formula2>5000</formula2>
    </dataValidation>
    <dataValidation allowBlank="1" showInputMessage="1" showErrorMessage="1" errorTitle="Error" error="Value has to be Whole number only." sqref="Q66:Q65536 Q55:Q57 Q46 A30:E65536 F46:P65536 F30:P40" xr:uid="{9F18A231-E18C-4754-AFFC-C421B0A15CA1}"/>
  </dataValidation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Roman,Regular"&amp;12&amp;A</oddHeader>
    <oddFooter>&amp;C&amp;"Times New Roman,Regular"&amp;12Page &amp;P</oddFooter>
  </headerFooter>
  <legacy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C156E-F7BD-4F0A-83F1-0D719E35ED7F}">
  <sheetPr codeName="Sheet22">
    <tabColor theme="3" tint="-0.499984740745262"/>
  </sheetPr>
  <dimension ref="A1:AH92"/>
  <sheetViews>
    <sheetView workbookViewId="0">
      <selection activeCell="B56" sqref="B56:G90"/>
    </sheetView>
  </sheetViews>
  <sheetFormatPr defaultRowHeight="12.75"/>
  <cols>
    <col min="1" max="1" width="3" style="325" customWidth="1"/>
    <col min="2" max="2" width="3.5703125" style="326" customWidth="1"/>
    <col min="3" max="3" width="10.140625" style="326" bestFit="1" customWidth="1"/>
    <col min="4" max="4" width="30.7109375" style="326" customWidth="1"/>
    <col min="5" max="5" width="12.7109375" style="326" customWidth="1"/>
    <col min="6" max="6" width="15.5703125" style="326" customWidth="1"/>
    <col min="7" max="7" width="23.5703125" style="326" customWidth="1"/>
    <col min="8" max="8" width="6.28515625" style="326" bestFit="1" customWidth="1"/>
    <col min="9" max="9" width="12.140625" style="326" customWidth="1"/>
    <col min="10" max="10" width="6.28515625" style="326" bestFit="1" customWidth="1"/>
    <col min="11" max="11" width="12.140625" style="326" customWidth="1"/>
    <col min="12" max="12" width="6.28515625" style="326" bestFit="1" customWidth="1"/>
    <col min="13" max="13" width="12.140625" style="326" customWidth="1"/>
    <col min="14" max="14" width="6.28515625" style="326" bestFit="1" customWidth="1"/>
    <col min="15" max="15" width="12.140625" style="326" customWidth="1"/>
    <col min="16" max="16" width="6.28515625" style="326" bestFit="1" customWidth="1"/>
    <col min="17" max="17" width="12.140625" style="326" customWidth="1"/>
    <col min="18" max="18" width="6.28515625" style="326" bestFit="1" customWidth="1"/>
    <col min="19" max="19" width="12.140625" style="326" customWidth="1"/>
    <col min="20" max="20" width="6.28515625" style="326" bestFit="1" customWidth="1"/>
    <col min="21" max="21" width="12.140625" style="326" customWidth="1"/>
    <col min="22" max="22" width="6.28515625" style="326" customWidth="1"/>
    <col min="23" max="23" width="12.140625" style="326" customWidth="1"/>
    <col min="24" max="24" width="6.28515625" style="326" customWidth="1"/>
    <col min="25" max="25" width="12.140625" style="326" customWidth="1"/>
    <col min="26" max="26" width="6.28515625" style="326" customWidth="1"/>
    <col min="27" max="27" width="12.140625" style="326" customWidth="1"/>
    <col min="28" max="28" width="6.28515625" style="326" customWidth="1"/>
    <col min="29" max="29" width="12.140625" style="326" customWidth="1"/>
    <col min="30" max="30" width="6.28515625" style="326" customWidth="1"/>
    <col min="31" max="31" width="12.140625" style="326" customWidth="1"/>
    <col min="32" max="32" width="6.28515625" style="326" customWidth="1"/>
    <col min="33" max="33" width="12.140625" style="326" customWidth="1"/>
    <col min="34" max="34" width="37.7109375" style="326" customWidth="1"/>
    <col min="35" max="237" width="9.140625" style="326"/>
    <col min="238" max="238" width="1.7109375" style="326" customWidth="1"/>
    <col min="239" max="239" width="3.5703125" style="326" customWidth="1"/>
    <col min="240" max="240" width="11" style="326" customWidth="1"/>
    <col min="241" max="241" width="20.7109375" style="326" customWidth="1"/>
    <col min="242" max="243" width="11.7109375" style="326" customWidth="1"/>
    <col min="244" max="244" width="9.7109375" style="326" customWidth="1"/>
    <col min="245" max="245" width="10.140625" style="326" bestFit="1" customWidth="1"/>
    <col min="246" max="247" width="7.7109375" style="326" customWidth="1"/>
    <col min="248" max="248" width="4" style="326" customWidth="1"/>
    <col min="249" max="249" width="9.7109375" style="326" customWidth="1"/>
    <col min="250" max="250" width="15.140625" style="326" customWidth="1"/>
    <col min="251" max="251" width="5.140625" style="326" customWidth="1"/>
    <col min="252" max="252" width="9.7109375" style="326" customWidth="1"/>
    <col min="253" max="253" width="13.7109375" style="326" customWidth="1"/>
    <col min="254" max="254" width="5.140625" style="326" customWidth="1"/>
    <col min="255" max="255" width="9.7109375" style="326" customWidth="1"/>
    <col min="256" max="256" width="12.5703125" style="326" customWidth="1"/>
    <col min="257" max="257" width="5.140625" style="326" customWidth="1"/>
    <col min="258" max="258" width="9.7109375" style="326" customWidth="1"/>
    <col min="259" max="259" width="12.7109375" style="326" customWidth="1"/>
    <col min="260" max="260" width="5.140625" style="326" customWidth="1"/>
    <col min="261" max="261" width="9.7109375" style="326" customWidth="1"/>
    <col min="262" max="262" width="12.7109375" style="326" customWidth="1"/>
    <col min="263" max="263" width="5.140625" style="326" customWidth="1"/>
    <col min="264" max="264" width="9.7109375" style="326" customWidth="1"/>
    <col min="265" max="265" width="12.7109375" style="326" customWidth="1"/>
    <col min="266" max="266" width="5.140625" style="326" customWidth="1"/>
    <col min="267" max="267" width="9.7109375" style="326" customWidth="1"/>
    <col min="268" max="268" width="12.7109375" style="326" customWidth="1"/>
    <col min="269" max="269" width="5.140625" style="326" customWidth="1"/>
    <col min="270" max="270" width="9.7109375" style="326" customWidth="1"/>
    <col min="271" max="271" width="12.7109375" style="326" customWidth="1"/>
    <col min="272" max="272" width="5.140625" style="326" customWidth="1"/>
    <col min="273" max="273" width="9.7109375" style="326" customWidth="1"/>
    <col min="274" max="274" width="12.7109375" style="326" customWidth="1"/>
    <col min="275" max="275" width="5.140625" style="326" customWidth="1"/>
    <col min="276" max="276" width="9.7109375" style="326" customWidth="1"/>
    <col min="277" max="277" width="12.7109375" style="326" customWidth="1"/>
    <col min="278" max="278" width="5.140625" style="326" customWidth="1"/>
    <col min="279" max="279" width="9.7109375" style="326" customWidth="1"/>
    <col min="280" max="280" width="12.7109375" style="326" customWidth="1"/>
    <col min="281" max="281" width="5.140625" style="326" customWidth="1"/>
    <col min="282" max="282" width="9.7109375" style="326" customWidth="1"/>
    <col min="283" max="283" width="12.7109375" style="326" customWidth="1"/>
    <col min="284" max="284" width="5.140625" style="326" customWidth="1"/>
    <col min="285" max="285" width="9.7109375" style="326" customWidth="1"/>
    <col min="286" max="286" width="12.7109375" style="326" customWidth="1"/>
    <col min="287" max="287" width="5.140625" style="326" customWidth="1"/>
    <col min="288" max="288" width="9.7109375" style="326" customWidth="1"/>
    <col min="289" max="289" width="12.7109375" style="326" customWidth="1"/>
    <col min="290" max="290" width="37.7109375" style="326" customWidth="1"/>
    <col min="291" max="493" width="9.140625" style="326"/>
    <col min="494" max="494" width="1.7109375" style="326" customWidth="1"/>
    <col min="495" max="495" width="3.5703125" style="326" customWidth="1"/>
    <col min="496" max="496" width="11" style="326" customWidth="1"/>
    <col min="497" max="497" width="20.7109375" style="326" customWidth="1"/>
    <col min="498" max="499" width="11.7109375" style="326" customWidth="1"/>
    <col min="500" max="500" width="9.7109375" style="326" customWidth="1"/>
    <col min="501" max="501" width="10.140625" style="326" bestFit="1" customWidth="1"/>
    <col min="502" max="503" width="7.7109375" style="326" customWidth="1"/>
    <col min="504" max="504" width="4" style="326" customWidth="1"/>
    <col min="505" max="505" width="9.7109375" style="326" customWidth="1"/>
    <col min="506" max="506" width="15.140625" style="326" customWidth="1"/>
    <col min="507" max="507" width="5.140625" style="326" customWidth="1"/>
    <col min="508" max="508" width="9.7109375" style="326" customWidth="1"/>
    <col min="509" max="509" width="13.7109375" style="326" customWidth="1"/>
    <col min="510" max="510" width="5.140625" style="326" customWidth="1"/>
    <col min="511" max="511" width="9.7109375" style="326" customWidth="1"/>
    <col min="512" max="512" width="12.5703125" style="326" customWidth="1"/>
    <col min="513" max="513" width="5.140625" style="326" customWidth="1"/>
    <col min="514" max="514" width="9.7109375" style="326" customWidth="1"/>
    <col min="515" max="515" width="12.7109375" style="326" customWidth="1"/>
    <col min="516" max="516" width="5.140625" style="326" customWidth="1"/>
    <col min="517" max="517" width="9.7109375" style="326" customWidth="1"/>
    <col min="518" max="518" width="12.7109375" style="326" customWidth="1"/>
    <col min="519" max="519" width="5.140625" style="326" customWidth="1"/>
    <col min="520" max="520" width="9.7109375" style="326" customWidth="1"/>
    <col min="521" max="521" width="12.7109375" style="326" customWidth="1"/>
    <col min="522" max="522" width="5.140625" style="326" customWidth="1"/>
    <col min="523" max="523" width="9.7109375" style="326" customWidth="1"/>
    <col min="524" max="524" width="12.7109375" style="326" customWidth="1"/>
    <col min="525" max="525" width="5.140625" style="326" customWidth="1"/>
    <col min="526" max="526" width="9.7109375" style="326" customWidth="1"/>
    <col min="527" max="527" width="12.7109375" style="326" customWidth="1"/>
    <col min="528" max="528" width="5.140625" style="326" customWidth="1"/>
    <col min="529" max="529" width="9.7109375" style="326" customWidth="1"/>
    <col min="530" max="530" width="12.7109375" style="326" customWidth="1"/>
    <col min="531" max="531" width="5.140625" style="326" customWidth="1"/>
    <col min="532" max="532" width="9.7109375" style="326" customWidth="1"/>
    <col min="533" max="533" width="12.7109375" style="326" customWidth="1"/>
    <col min="534" max="534" width="5.140625" style="326" customWidth="1"/>
    <col min="535" max="535" width="9.7109375" style="326" customWidth="1"/>
    <col min="536" max="536" width="12.7109375" style="326" customWidth="1"/>
    <col min="537" max="537" width="5.140625" style="326" customWidth="1"/>
    <col min="538" max="538" width="9.7109375" style="326" customWidth="1"/>
    <col min="539" max="539" width="12.7109375" style="326" customWidth="1"/>
    <col min="540" max="540" width="5.140625" style="326" customWidth="1"/>
    <col min="541" max="541" width="9.7109375" style="326" customWidth="1"/>
    <col min="542" max="542" width="12.7109375" style="326" customWidth="1"/>
    <col min="543" max="543" width="5.140625" style="326" customWidth="1"/>
    <col min="544" max="544" width="9.7109375" style="326" customWidth="1"/>
    <col min="545" max="545" width="12.7109375" style="326" customWidth="1"/>
    <col min="546" max="546" width="37.7109375" style="326" customWidth="1"/>
    <col min="547" max="749" width="9.140625" style="326"/>
    <col min="750" max="750" width="1.7109375" style="326" customWidth="1"/>
    <col min="751" max="751" width="3.5703125" style="326" customWidth="1"/>
    <col min="752" max="752" width="11" style="326" customWidth="1"/>
    <col min="753" max="753" width="20.7109375" style="326" customWidth="1"/>
    <col min="754" max="755" width="11.7109375" style="326" customWidth="1"/>
    <col min="756" max="756" width="9.7109375" style="326" customWidth="1"/>
    <col min="757" max="757" width="10.140625" style="326" bestFit="1" customWidth="1"/>
    <col min="758" max="759" width="7.7109375" style="326" customWidth="1"/>
    <col min="760" max="760" width="4" style="326" customWidth="1"/>
    <col min="761" max="761" width="9.7109375" style="326" customWidth="1"/>
    <col min="762" max="762" width="15.140625" style="326" customWidth="1"/>
    <col min="763" max="763" width="5.140625" style="326" customWidth="1"/>
    <col min="764" max="764" width="9.7109375" style="326" customWidth="1"/>
    <col min="765" max="765" width="13.7109375" style="326" customWidth="1"/>
    <col min="766" max="766" width="5.140625" style="326" customWidth="1"/>
    <col min="767" max="767" width="9.7109375" style="326" customWidth="1"/>
    <col min="768" max="768" width="12.5703125" style="326" customWidth="1"/>
    <col min="769" max="769" width="5.140625" style="326" customWidth="1"/>
    <col min="770" max="770" width="9.7109375" style="326" customWidth="1"/>
    <col min="771" max="771" width="12.7109375" style="326" customWidth="1"/>
    <col min="772" max="772" width="5.140625" style="326" customWidth="1"/>
    <col min="773" max="773" width="9.7109375" style="326" customWidth="1"/>
    <col min="774" max="774" width="12.7109375" style="326" customWidth="1"/>
    <col min="775" max="775" width="5.140625" style="326" customWidth="1"/>
    <col min="776" max="776" width="9.7109375" style="326" customWidth="1"/>
    <col min="777" max="777" width="12.7109375" style="326" customWidth="1"/>
    <col min="778" max="778" width="5.140625" style="326" customWidth="1"/>
    <col min="779" max="779" width="9.7109375" style="326" customWidth="1"/>
    <col min="780" max="780" width="12.7109375" style="326" customWidth="1"/>
    <col min="781" max="781" width="5.140625" style="326" customWidth="1"/>
    <col min="782" max="782" width="9.7109375" style="326" customWidth="1"/>
    <col min="783" max="783" width="12.7109375" style="326" customWidth="1"/>
    <col min="784" max="784" width="5.140625" style="326" customWidth="1"/>
    <col min="785" max="785" width="9.7109375" style="326" customWidth="1"/>
    <col min="786" max="786" width="12.7109375" style="326" customWidth="1"/>
    <col min="787" max="787" width="5.140625" style="326" customWidth="1"/>
    <col min="788" max="788" width="9.7109375" style="326" customWidth="1"/>
    <col min="789" max="789" width="12.7109375" style="326" customWidth="1"/>
    <col min="790" max="790" width="5.140625" style="326" customWidth="1"/>
    <col min="791" max="791" width="9.7109375" style="326" customWidth="1"/>
    <col min="792" max="792" width="12.7109375" style="326" customWidth="1"/>
    <col min="793" max="793" width="5.140625" style="326" customWidth="1"/>
    <col min="794" max="794" width="9.7109375" style="326" customWidth="1"/>
    <col min="795" max="795" width="12.7109375" style="326" customWidth="1"/>
    <col min="796" max="796" width="5.140625" style="326" customWidth="1"/>
    <col min="797" max="797" width="9.7109375" style="326" customWidth="1"/>
    <col min="798" max="798" width="12.7109375" style="326" customWidth="1"/>
    <col min="799" max="799" width="5.140625" style="326" customWidth="1"/>
    <col min="800" max="800" width="9.7109375" style="326" customWidth="1"/>
    <col min="801" max="801" width="12.7109375" style="326" customWidth="1"/>
    <col min="802" max="802" width="37.7109375" style="326" customWidth="1"/>
    <col min="803" max="1005" width="9.140625" style="326"/>
    <col min="1006" max="1006" width="1.7109375" style="326" customWidth="1"/>
    <col min="1007" max="1007" width="3.5703125" style="326" customWidth="1"/>
    <col min="1008" max="1008" width="11" style="326" customWidth="1"/>
    <col min="1009" max="1009" width="20.7109375" style="326" customWidth="1"/>
    <col min="1010" max="1011" width="11.7109375" style="326" customWidth="1"/>
    <col min="1012" max="1012" width="9.7109375" style="326" customWidth="1"/>
    <col min="1013" max="1013" width="10.140625" style="326" bestFit="1" customWidth="1"/>
    <col min="1014" max="1015" width="7.7109375" style="326" customWidth="1"/>
    <col min="1016" max="1016" width="4" style="326" customWidth="1"/>
    <col min="1017" max="1017" width="9.7109375" style="326" customWidth="1"/>
    <col min="1018" max="1018" width="15.140625" style="326" customWidth="1"/>
    <col min="1019" max="1019" width="5.140625" style="326" customWidth="1"/>
    <col min="1020" max="1020" width="9.7109375" style="326" customWidth="1"/>
    <col min="1021" max="1021" width="13.7109375" style="326" customWidth="1"/>
    <col min="1022" max="1022" width="5.140625" style="326" customWidth="1"/>
    <col min="1023" max="1023" width="9.7109375" style="326" customWidth="1"/>
    <col min="1024" max="1024" width="12.5703125" style="326" customWidth="1"/>
    <col min="1025" max="1025" width="5.140625" style="326" customWidth="1"/>
    <col min="1026" max="1026" width="9.7109375" style="326" customWidth="1"/>
    <col min="1027" max="1027" width="12.7109375" style="326" customWidth="1"/>
    <col min="1028" max="1028" width="5.140625" style="326" customWidth="1"/>
    <col min="1029" max="1029" width="9.7109375" style="326" customWidth="1"/>
    <col min="1030" max="1030" width="12.7109375" style="326" customWidth="1"/>
    <col min="1031" max="1031" width="5.140625" style="326" customWidth="1"/>
    <col min="1032" max="1032" width="9.7109375" style="326" customWidth="1"/>
    <col min="1033" max="1033" width="12.7109375" style="326" customWidth="1"/>
    <col min="1034" max="1034" width="5.140625" style="326" customWidth="1"/>
    <col min="1035" max="1035" width="9.7109375" style="326" customWidth="1"/>
    <col min="1036" max="1036" width="12.7109375" style="326" customWidth="1"/>
    <col min="1037" max="1037" width="5.140625" style="326" customWidth="1"/>
    <col min="1038" max="1038" width="9.7109375" style="326" customWidth="1"/>
    <col min="1039" max="1039" width="12.7109375" style="326" customWidth="1"/>
    <col min="1040" max="1040" width="5.140625" style="326" customWidth="1"/>
    <col min="1041" max="1041" width="9.7109375" style="326" customWidth="1"/>
    <col min="1042" max="1042" width="12.7109375" style="326" customWidth="1"/>
    <col min="1043" max="1043" width="5.140625" style="326" customWidth="1"/>
    <col min="1044" max="1044" width="9.7109375" style="326" customWidth="1"/>
    <col min="1045" max="1045" width="12.7109375" style="326" customWidth="1"/>
    <col min="1046" max="1046" width="5.140625" style="326" customWidth="1"/>
    <col min="1047" max="1047" width="9.7109375" style="326" customWidth="1"/>
    <col min="1048" max="1048" width="12.7109375" style="326" customWidth="1"/>
    <col min="1049" max="1049" width="5.140625" style="326" customWidth="1"/>
    <col min="1050" max="1050" width="9.7109375" style="326" customWidth="1"/>
    <col min="1051" max="1051" width="12.7109375" style="326" customWidth="1"/>
    <col min="1052" max="1052" width="5.140625" style="326" customWidth="1"/>
    <col min="1053" max="1053" width="9.7109375" style="326" customWidth="1"/>
    <col min="1054" max="1054" width="12.7109375" style="326" customWidth="1"/>
    <col min="1055" max="1055" width="5.140625" style="326" customWidth="1"/>
    <col min="1056" max="1056" width="9.7109375" style="326" customWidth="1"/>
    <col min="1057" max="1057" width="12.7109375" style="326" customWidth="1"/>
    <col min="1058" max="1058" width="37.7109375" style="326" customWidth="1"/>
    <col min="1059" max="1261" width="9.140625" style="326"/>
    <col min="1262" max="1262" width="1.7109375" style="326" customWidth="1"/>
    <col min="1263" max="1263" width="3.5703125" style="326" customWidth="1"/>
    <col min="1264" max="1264" width="11" style="326" customWidth="1"/>
    <col min="1265" max="1265" width="20.7109375" style="326" customWidth="1"/>
    <col min="1266" max="1267" width="11.7109375" style="326" customWidth="1"/>
    <col min="1268" max="1268" width="9.7109375" style="326" customWidth="1"/>
    <col min="1269" max="1269" width="10.140625" style="326" bestFit="1" customWidth="1"/>
    <col min="1270" max="1271" width="7.7109375" style="326" customWidth="1"/>
    <col min="1272" max="1272" width="4" style="326" customWidth="1"/>
    <col min="1273" max="1273" width="9.7109375" style="326" customWidth="1"/>
    <col min="1274" max="1274" width="15.140625" style="326" customWidth="1"/>
    <col min="1275" max="1275" width="5.140625" style="326" customWidth="1"/>
    <col min="1276" max="1276" width="9.7109375" style="326" customWidth="1"/>
    <col min="1277" max="1277" width="13.7109375" style="326" customWidth="1"/>
    <col min="1278" max="1278" width="5.140625" style="326" customWidth="1"/>
    <col min="1279" max="1279" width="9.7109375" style="326" customWidth="1"/>
    <col min="1280" max="1280" width="12.5703125" style="326" customWidth="1"/>
    <col min="1281" max="1281" width="5.140625" style="326" customWidth="1"/>
    <col min="1282" max="1282" width="9.7109375" style="326" customWidth="1"/>
    <col min="1283" max="1283" width="12.7109375" style="326" customWidth="1"/>
    <col min="1284" max="1284" width="5.140625" style="326" customWidth="1"/>
    <col min="1285" max="1285" width="9.7109375" style="326" customWidth="1"/>
    <col min="1286" max="1286" width="12.7109375" style="326" customWidth="1"/>
    <col min="1287" max="1287" width="5.140625" style="326" customWidth="1"/>
    <col min="1288" max="1288" width="9.7109375" style="326" customWidth="1"/>
    <col min="1289" max="1289" width="12.7109375" style="326" customWidth="1"/>
    <col min="1290" max="1290" width="5.140625" style="326" customWidth="1"/>
    <col min="1291" max="1291" width="9.7109375" style="326" customWidth="1"/>
    <col min="1292" max="1292" width="12.7109375" style="326" customWidth="1"/>
    <col min="1293" max="1293" width="5.140625" style="326" customWidth="1"/>
    <col min="1294" max="1294" width="9.7109375" style="326" customWidth="1"/>
    <col min="1295" max="1295" width="12.7109375" style="326" customWidth="1"/>
    <col min="1296" max="1296" width="5.140625" style="326" customWidth="1"/>
    <col min="1297" max="1297" width="9.7109375" style="326" customWidth="1"/>
    <col min="1298" max="1298" width="12.7109375" style="326" customWidth="1"/>
    <col min="1299" max="1299" width="5.140625" style="326" customWidth="1"/>
    <col min="1300" max="1300" width="9.7109375" style="326" customWidth="1"/>
    <col min="1301" max="1301" width="12.7109375" style="326" customWidth="1"/>
    <col min="1302" max="1302" width="5.140625" style="326" customWidth="1"/>
    <col min="1303" max="1303" width="9.7109375" style="326" customWidth="1"/>
    <col min="1304" max="1304" width="12.7109375" style="326" customWidth="1"/>
    <col min="1305" max="1305" width="5.140625" style="326" customWidth="1"/>
    <col min="1306" max="1306" width="9.7109375" style="326" customWidth="1"/>
    <col min="1307" max="1307" width="12.7109375" style="326" customWidth="1"/>
    <col min="1308" max="1308" width="5.140625" style="326" customWidth="1"/>
    <col min="1309" max="1309" width="9.7109375" style="326" customWidth="1"/>
    <col min="1310" max="1310" width="12.7109375" style="326" customWidth="1"/>
    <col min="1311" max="1311" width="5.140625" style="326" customWidth="1"/>
    <col min="1312" max="1312" width="9.7109375" style="326" customWidth="1"/>
    <col min="1313" max="1313" width="12.7109375" style="326" customWidth="1"/>
    <col min="1314" max="1314" width="37.7109375" style="326" customWidth="1"/>
    <col min="1315" max="1517" width="9.140625" style="326"/>
    <col min="1518" max="1518" width="1.7109375" style="326" customWidth="1"/>
    <col min="1519" max="1519" width="3.5703125" style="326" customWidth="1"/>
    <col min="1520" max="1520" width="11" style="326" customWidth="1"/>
    <col min="1521" max="1521" width="20.7109375" style="326" customWidth="1"/>
    <col min="1522" max="1523" width="11.7109375" style="326" customWidth="1"/>
    <col min="1524" max="1524" width="9.7109375" style="326" customWidth="1"/>
    <col min="1525" max="1525" width="10.140625" style="326" bestFit="1" customWidth="1"/>
    <col min="1526" max="1527" width="7.7109375" style="326" customWidth="1"/>
    <col min="1528" max="1528" width="4" style="326" customWidth="1"/>
    <col min="1529" max="1529" width="9.7109375" style="326" customWidth="1"/>
    <col min="1530" max="1530" width="15.140625" style="326" customWidth="1"/>
    <col min="1531" max="1531" width="5.140625" style="326" customWidth="1"/>
    <col min="1532" max="1532" width="9.7109375" style="326" customWidth="1"/>
    <col min="1533" max="1533" width="13.7109375" style="326" customWidth="1"/>
    <col min="1534" max="1534" width="5.140625" style="326" customWidth="1"/>
    <col min="1535" max="1535" width="9.7109375" style="326" customWidth="1"/>
    <col min="1536" max="1536" width="12.5703125" style="326" customWidth="1"/>
    <col min="1537" max="1537" width="5.140625" style="326" customWidth="1"/>
    <col min="1538" max="1538" width="9.7109375" style="326" customWidth="1"/>
    <col min="1539" max="1539" width="12.7109375" style="326" customWidth="1"/>
    <col min="1540" max="1540" width="5.140625" style="326" customWidth="1"/>
    <col min="1541" max="1541" width="9.7109375" style="326" customWidth="1"/>
    <col min="1542" max="1542" width="12.7109375" style="326" customWidth="1"/>
    <col min="1543" max="1543" width="5.140625" style="326" customWidth="1"/>
    <col min="1544" max="1544" width="9.7109375" style="326" customWidth="1"/>
    <col min="1545" max="1545" width="12.7109375" style="326" customWidth="1"/>
    <col min="1546" max="1546" width="5.140625" style="326" customWidth="1"/>
    <col min="1547" max="1547" width="9.7109375" style="326" customWidth="1"/>
    <col min="1548" max="1548" width="12.7109375" style="326" customWidth="1"/>
    <col min="1549" max="1549" width="5.140625" style="326" customWidth="1"/>
    <col min="1550" max="1550" width="9.7109375" style="326" customWidth="1"/>
    <col min="1551" max="1551" width="12.7109375" style="326" customWidth="1"/>
    <col min="1552" max="1552" width="5.140625" style="326" customWidth="1"/>
    <col min="1553" max="1553" width="9.7109375" style="326" customWidth="1"/>
    <col min="1554" max="1554" width="12.7109375" style="326" customWidth="1"/>
    <col min="1555" max="1555" width="5.140625" style="326" customWidth="1"/>
    <col min="1556" max="1556" width="9.7109375" style="326" customWidth="1"/>
    <col min="1557" max="1557" width="12.7109375" style="326" customWidth="1"/>
    <col min="1558" max="1558" width="5.140625" style="326" customWidth="1"/>
    <col min="1559" max="1559" width="9.7109375" style="326" customWidth="1"/>
    <col min="1560" max="1560" width="12.7109375" style="326" customWidth="1"/>
    <col min="1561" max="1561" width="5.140625" style="326" customWidth="1"/>
    <col min="1562" max="1562" width="9.7109375" style="326" customWidth="1"/>
    <col min="1563" max="1563" width="12.7109375" style="326" customWidth="1"/>
    <col min="1564" max="1564" width="5.140625" style="326" customWidth="1"/>
    <col min="1565" max="1565" width="9.7109375" style="326" customWidth="1"/>
    <col min="1566" max="1566" width="12.7109375" style="326" customWidth="1"/>
    <col min="1567" max="1567" width="5.140625" style="326" customWidth="1"/>
    <col min="1568" max="1568" width="9.7109375" style="326" customWidth="1"/>
    <col min="1569" max="1569" width="12.7109375" style="326" customWidth="1"/>
    <col min="1570" max="1570" width="37.7109375" style="326" customWidth="1"/>
    <col min="1571" max="1773" width="9.140625" style="326"/>
    <col min="1774" max="1774" width="1.7109375" style="326" customWidth="1"/>
    <col min="1775" max="1775" width="3.5703125" style="326" customWidth="1"/>
    <col min="1776" max="1776" width="11" style="326" customWidth="1"/>
    <col min="1777" max="1777" width="20.7109375" style="326" customWidth="1"/>
    <col min="1778" max="1779" width="11.7109375" style="326" customWidth="1"/>
    <col min="1780" max="1780" width="9.7109375" style="326" customWidth="1"/>
    <col min="1781" max="1781" width="10.140625" style="326" bestFit="1" customWidth="1"/>
    <col min="1782" max="1783" width="7.7109375" style="326" customWidth="1"/>
    <col min="1784" max="1784" width="4" style="326" customWidth="1"/>
    <col min="1785" max="1785" width="9.7109375" style="326" customWidth="1"/>
    <col min="1786" max="1786" width="15.140625" style="326" customWidth="1"/>
    <col min="1787" max="1787" width="5.140625" style="326" customWidth="1"/>
    <col min="1788" max="1788" width="9.7109375" style="326" customWidth="1"/>
    <col min="1789" max="1789" width="13.7109375" style="326" customWidth="1"/>
    <col min="1790" max="1790" width="5.140625" style="326" customWidth="1"/>
    <col min="1791" max="1791" width="9.7109375" style="326" customWidth="1"/>
    <col min="1792" max="1792" width="12.5703125" style="326" customWidth="1"/>
    <col min="1793" max="1793" width="5.140625" style="326" customWidth="1"/>
    <col min="1794" max="1794" width="9.7109375" style="326" customWidth="1"/>
    <col min="1795" max="1795" width="12.7109375" style="326" customWidth="1"/>
    <col min="1796" max="1796" width="5.140625" style="326" customWidth="1"/>
    <col min="1797" max="1797" width="9.7109375" style="326" customWidth="1"/>
    <col min="1798" max="1798" width="12.7109375" style="326" customWidth="1"/>
    <col min="1799" max="1799" width="5.140625" style="326" customWidth="1"/>
    <col min="1800" max="1800" width="9.7109375" style="326" customWidth="1"/>
    <col min="1801" max="1801" width="12.7109375" style="326" customWidth="1"/>
    <col min="1802" max="1802" width="5.140625" style="326" customWidth="1"/>
    <col min="1803" max="1803" width="9.7109375" style="326" customWidth="1"/>
    <col min="1804" max="1804" width="12.7109375" style="326" customWidth="1"/>
    <col min="1805" max="1805" width="5.140625" style="326" customWidth="1"/>
    <col min="1806" max="1806" width="9.7109375" style="326" customWidth="1"/>
    <col min="1807" max="1807" width="12.7109375" style="326" customWidth="1"/>
    <col min="1808" max="1808" width="5.140625" style="326" customWidth="1"/>
    <col min="1809" max="1809" width="9.7109375" style="326" customWidth="1"/>
    <col min="1810" max="1810" width="12.7109375" style="326" customWidth="1"/>
    <col min="1811" max="1811" width="5.140625" style="326" customWidth="1"/>
    <col min="1812" max="1812" width="9.7109375" style="326" customWidth="1"/>
    <col min="1813" max="1813" width="12.7109375" style="326" customWidth="1"/>
    <col min="1814" max="1814" width="5.140625" style="326" customWidth="1"/>
    <col min="1815" max="1815" width="9.7109375" style="326" customWidth="1"/>
    <col min="1816" max="1816" width="12.7109375" style="326" customWidth="1"/>
    <col min="1817" max="1817" width="5.140625" style="326" customWidth="1"/>
    <col min="1818" max="1818" width="9.7109375" style="326" customWidth="1"/>
    <col min="1819" max="1819" width="12.7109375" style="326" customWidth="1"/>
    <col min="1820" max="1820" width="5.140625" style="326" customWidth="1"/>
    <col min="1821" max="1821" width="9.7109375" style="326" customWidth="1"/>
    <col min="1822" max="1822" width="12.7109375" style="326" customWidth="1"/>
    <col min="1823" max="1823" width="5.140625" style="326" customWidth="1"/>
    <col min="1824" max="1824" width="9.7109375" style="326" customWidth="1"/>
    <col min="1825" max="1825" width="12.7109375" style="326" customWidth="1"/>
    <col min="1826" max="1826" width="37.7109375" style="326" customWidth="1"/>
    <col min="1827" max="2029" width="9.140625" style="326"/>
    <col min="2030" max="2030" width="1.7109375" style="326" customWidth="1"/>
    <col min="2031" max="2031" width="3.5703125" style="326" customWidth="1"/>
    <col min="2032" max="2032" width="11" style="326" customWidth="1"/>
    <col min="2033" max="2033" width="20.7109375" style="326" customWidth="1"/>
    <col min="2034" max="2035" width="11.7109375" style="326" customWidth="1"/>
    <col min="2036" max="2036" width="9.7109375" style="326" customWidth="1"/>
    <col min="2037" max="2037" width="10.140625" style="326" bestFit="1" customWidth="1"/>
    <col min="2038" max="2039" width="7.7109375" style="326" customWidth="1"/>
    <col min="2040" max="2040" width="4" style="326" customWidth="1"/>
    <col min="2041" max="2041" width="9.7109375" style="326" customWidth="1"/>
    <col min="2042" max="2042" width="15.140625" style="326" customWidth="1"/>
    <col min="2043" max="2043" width="5.140625" style="326" customWidth="1"/>
    <col min="2044" max="2044" width="9.7109375" style="326" customWidth="1"/>
    <col min="2045" max="2045" width="13.7109375" style="326" customWidth="1"/>
    <col min="2046" max="2046" width="5.140625" style="326" customWidth="1"/>
    <col min="2047" max="2047" width="9.7109375" style="326" customWidth="1"/>
    <col min="2048" max="2048" width="12.5703125" style="326" customWidth="1"/>
    <col min="2049" max="2049" width="5.140625" style="326" customWidth="1"/>
    <col min="2050" max="2050" width="9.7109375" style="326" customWidth="1"/>
    <col min="2051" max="2051" width="12.7109375" style="326" customWidth="1"/>
    <col min="2052" max="2052" width="5.140625" style="326" customWidth="1"/>
    <col min="2053" max="2053" width="9.7109375" style="326" customWidth="1"/>
    <col min="2054" max="2054" width="12.7109375" style="326" customWidth="1"/>
    <col min="2055" max="2055" width="5.140625" style="326" customWidth="1"/>
    <col min="2056" max="2056" width="9.7109375" style="326" customWidth="1"/>
    <col min="2057" max="2057" width="12.7109375" style="326" customWidth="1"/>
    <col min="2058" max="2058" width="5.140625" style="326" customWidth="1"/>
    <col min="2059" max="2059" width="9.7109375" style="326" customWidth="1"/>
    <col min="2060" max="2060" width="12.7109375" style="326" customWidth="1"/>
    <col min="2061" max="2061" width="5.140625" style="326" customWidth="1"/>
    <col min="2062" max="2062" width="9.7109375" style="326" customWidth="1"/>
    <col min="2063" max="2063" width="12.7109375" style="326" customWidth="1"/>
    <col min="2064" max="2064" width="5.140625" style="326" customWidth="1"/>
    <col min="2065" max="2065" width="9.7109375" style="326" customWidth="1"/>
    <col min="2066" max="2066" width="12.7109375" style="326" customWidth="1"/>
    <col min="2067" max="2067" width="5.140625" style="326" customWidth="1"/>
    <col min="2068" max="2068" width="9.7109375" style="326" customWidth="1"/>
    <col min="2069" max="2069" width="12.7109375" style="326" customWidth="1"/>
    <col min="2070" max="2070" width="5.140625" style="326" customWidth="1"/>
    <col min="2071" max="2071" width="9.7109375" style="326" customWidth="1"/>
    <col min="2072" max="2072" width="12.7109375" style="326" customWidth="1"/>
    <col min="2073" max="2073" width="5.140625" style="326" customWidth="1"/>
    <col min="2074" max="2074" width="9.7109375" style="326" customWidth="1"/>
    <col min="2075" max="2075" width="12.7109375" style="326" customWidth="1"/>
    <col min="2076" max="2076" width="5.140625" style="326" customWidth="1"/>
    <col min="2077" max="2077" width="9.7109375" style="326" customWidth="1"/>
    <col min="2078" max="2078" width="12.7109375" style="326" customWidth="1"/>
    <col min="2079" max="2079" width="5.140625" style="326" customWidth="1"/>
    <col min="2080" max="2080" width="9.7109375" style="326" customWidth="1"/>
    <col min="2081" max="2081" width="12.7109375" style="326" customWidth="1"/>
    <col min="2082" max="2082" width="37.7109375" style="326" customWidth="1"/>
    <col min="2083" max="2285" width="9.140625" style="326"/>
    <col min="2286" max="2286" width="1.7109375" style="326" customWidth="1"/>
    <col min="2287" max="2287" width="3.5703125" style="326" customWidth="1"/>
    <col min="2288" max="2288" width="11" style="326" customWidth="1"/>
    <col min="2289" max="2289" width="20.7109375" style="326" customWidth="1"/>
    <col min="2290" max="2291" width="11.7109375" style="326" customWidth="1"/>
    <col min="2292" max="2292" width="9.7109375" style="326" customWidth="1"/>
    <col min="2293" max="2293" width="10.140625" style="326" bestFit="1" customWidth="1"/>
    <col min="2294" max="2295" width="7.7109375" style="326" customWidth="1"/>
    <col min="2296" max="2296" width="4" style="326" customWidth="1"/>
    <col min="2297" max="2297" width="9.7109375" style="326" customWidth="1"/>
    <col min="2298" max="2298" width="15.140625" style="326" customWidth="1"/>
    <col min="2299" max="2299" width="5.140625" style="326" customWidth="1"/>
    <col min="2300" max="2300" width="9.7109375" style="326" customWidth="1"/>
    <col min="2301" max="2301" width="13.7109375" style="326" customWidth="1"/>
    <col min="2302" max="2302" width="5.140625" style="326" customWidth="1"/>
    <col min="2303" max="2303" width="9.7109375" style="326" customWidth="1"/>
    <col min="2304" max="2304" width="12.5703125" style="326" customWidth="1"/>
    <col min="2305" max="2305" width="5.140625" style="326" customWidth="1"/>
    <col min="2306" max="2306" width="9.7109375" style="326" customWidth="1"/>
    <col min="2307" max="2307" width="12.7109375" style="326" customWidth="1"/>
    <col min="2308" max="2308" width="5.140625" style="326" customWidth="1"/>
    <col min="2309" max="2309" width="9.7109375" style="326" customWidth="1"/>
    <col min="2310" max="2310" width="12.7109375" style="326" customWidth="1"/>
    <col min="2311" max="2311" width="5.140625" style="326" customWidth="1"/>
    <col min="2312" max="2312" width="9.7109375" style="326" customWidth="1"/>
    <col min="2313" max="2313" width="12.7109375" style="326" customWidth="1"/>
    <col min="2314" max="2314" width="5.140625" style="326" customWidth="1"/>
    <col min="2315" max="2315" width="9.7109375" style="326" customWidth="1"/>
    <col min="2316" max="2316" width="12.7109375" style="326" customWidth="1"/>
    <col min="2317" max="2317" width="5.140625" style="326" customWidth="1"/>
    <col min="2318" max="2318" width="9.7109375" style="326" customWidth="1"/>
    <col min="2319" max="2319" width="12.7109375" style="326" customWidth="1"/>
    <col min="2320" max="2320" width="5.140625" style="326" customWidth="1"/>
    <col min="2321" max="2321" width="9.7109375" style="326" customWidth="1"/>
    <col min="2322" max="2322" width="12.7109375" style="326" customWidth="1"/>
    <col min="2323" max="2323" width="5.140625" style="326" customWidth="1"/>
    <col min="2324" max="2324" width="9.7109375" style="326" customWidth="1"/>
    <col min="2325" max="2325" width="12.7109375" style="326" customWidth="1"/>
    <col min="2326" max="2326" width="5.140625" style="326" customWidth="1"/>
    <col min="2327" max="2327" width="9.7109375" style="326" customWidth="1"/>
    <col min="2328" max="2328" width="12.7109375" style="326" customWidth="1"/>
    <col min="2329" max="2329" width="5.140625" style="326" customWidth="1"/>
    <col min="2330" max="2330" width="9.7109375" style="326" customWidth="1"/>
    <col min="2331" max="2331" width="12.7109375" style="326" customWidth="1"/>
    <col min="2332" max="2332" width="5.140625" style="326" customWidth="1"/>
    <col min="2333" max="2333" width="9.7109375" style="326" customWidth="1"/>
    <col min="2334" max="2334" width="12.7109375" style="326" customWidth="1"/>
    <col min="2335" max="2335" width="5.140625" style="326" customWidth="1"/>
    <col min="2336" max="2336" width="9.7109375" style="326" customWidth="1"/>
    <col min="2337" max="2337" width="12.7109375" style="326" customWidth="1"/>
    <col min="2338" max="2338" width="37.7109375" style="326" customWidth="1"/>
    <col min="2339" max="2541" width="9.140625" style="326"/>
    <col min="2542" max="2542" width="1.7109375" style="326" customWidth="1"/>
    <col min="2543" max="2543" width="3.5703125" style="326" customWidth="1"/>
    <col min="2544" max="2544" width="11" style="326" customWidth="1"/>
    <col min="2545" max="2545" width="20.7109375" style="326" customWidth="1"/>
    <col min="2546" max="2547" width="11.7109375" style="326" customWidth="1"/>
    <col min="2548" max="2548" width="9.7109375" style="326" customWidth="1"/>
    <col min="2549" max="2549" width="10.140625" style="326" bestFit="1" customWidth="1"/>
    <col min="2550" max="2551" width="7.7109375" style="326" customWidth="1"/>
    <col min="2552" max="2552" width="4" style="326" customWidth="1"/>
    <col min="2553" max="2553" width="9.7109375" style="326" customWidth="1"/>
    <col min="2554" max="2554" width="15.140625" style="326" customWidth="1"/>
    <col min="2555" max="2555" width="5.140625" style="326" customWidth="1"/>
    <col min="2556" max="2556" width="9.7109375" style="326" customWidth="1"/>
    <col min="2557" max="2557" width="13.7109375" style="326" customWidth="1"/>
    <col min="2558" max="2558" width="5.140625" style="326" customWidth="1"/>
    <col min="2559" max="2559" width="9.7109375" style="326" customWidth="1"/>
    <col min="2560" max="2560" width="12.5703125" style="326" customWidth="1"/>
    <col min="2561" max="2561" width="5.140625" style="326" customWidth="1"/>
    <col min="2562" max="2562" width="9.7109375" style="326" customWidth="1"/>
    <col min="2563" max="2563" width="12.7109375" style="326" customWidth="1"/>
    <col min="2564" max="2564" width="5.140625" style="326" customWidth="1"/>
    <col min="2565" max="2565" width="9.7109375" style="326" customWidth="1"/>
    <col min="2566" max="2566" width="12.7109375" style="326" customWidth="1"/>
    <col min="2567" max="2567" width="5.140625" style="326" customWidth="1"/>
    <col min="2568" max="2568" width="9.7109375" style="326" customWidth="1"/>
    <col min="2569" max="2569" width="12.7109375" style="326" customWidth="1"/>
    <col min="2570" max="2570" width="5.140625" style="326" customWidth="1"/>
    <col min="2571" max="2571" width="9.7109375" style="326" customWidth="1"/>
    <col min="2572" max="2572" width="12.7109375" style="326" customWidth="1"/>
    <col min="2573" max="2573" width="5.140625" style="326" customWidth="1"/>
    <col min="2574" max="2574" width="9.7109375" style="326" customWidth="1"/>
    <col min="2575" max="2575" width="12.7109375" style="326" customWidth="1"/>
    <col min="2576" max="2576" width="5.140625" style="326" customWidth="1"/>
    <col min="2577" max="2577" width="9.7109375" style="326" customWidth="1"/>
    <col min="2578" max="2578" width="12.7109375" style="326" customWidth="1"/>
    <col min="2579" max="2579" width="5.140625" style="326" customWidth="1"/>
    <col min="2580" max="2580" width="9.7109375" style="326" customWidth="1"/>
    <col min="2581" max="2581" width="12.7109375" style="326" customWidth="1"/>
    <col min="2582" max="2582" width="5.140625" style="326" customWidth="1"/>
    <col min="2583" max="2583" width="9.7109375" style="326" customWidth="1"/>
    <col min="2584" max="2584" width="12.7109375" style="326" customWidth="1"/>
    <col min="2585" max="2585" width="5.140625" style="326" customWidth="1"/>
    <col min="2586" max="2586" width="9.7109375" style="326" customWidth="1"/>
    <col min="2587" max="2587" width="12.7109375" style="326" customWidth="1"/>
    <col min="2588" max="2588" width="5.140625" style="326" customWidth="1"/>
    <col min="2589" max="2589" width="9.7109375" style="326" customWidth="1"/>
    <col min="2590" max="2590" width="12.7109375" style="326" customWidth="1"/>
    <col min="2591" max="2591" width="5.140625" style="326" customWidth="1"/>
    <col min="2592" max="2592" width="9.7109375" style="326" customWidth="1"/>
    <col min="2593" max="2593" width="12.7109375" style="326" customWidth="1"/>
    <col min="2594" max="2594" width="37.7109375" style="326" customWidth="1"/>
    <col min="2595" max="2797" width="9.140625" style="326"/>
    <col min="2798" max="2798" width="1.7109375" style="326" customWidth="1"/>
    <col min="2799" max="2799" width="3.5703125" style="326" customWidth="1"/>
    <col min="2800" max="2800" width="11" style="326" customWidth="1"/>
    <col min="2801" max="2801" width="20.7109375" style="326" customWidth="1"/>
    <col min="2802" max="2803" width="11.7109375" style="326" customWidth="1"/>
    <col min="2804" max="2804" width="9.7109375" style="326" customWidth="1"/>
    <col min="2805" max="2805" width="10.140625" style="326" bestFit="1" customWidth="1"/>
    <col min="2806" max="2807" width="7.7109375" style="326" customWidth="1"/>
    <col min="2808" max="2808" width="4" style="326" customWidth="1"/>
    <col min="2809" max="2809" width="9.7109375" style="326" customWidth="1"/>
    <col min="2810" max="2810" width="15.140625" style="326" customWidth="1"/>
    <col min="2811" max="2811" width="5.140625" style="326" customWidth="1"/>
    <col min="2812" max="2812" width="9.7109375" style="326" customWidth="1"/>
    <col min="2813" max="2813" width="13.7109375" style="326" customWidth="1"/>
    <col min="2814" max="2814" width="5.140625" style="326" customWidth="1"/>
    <col min="2815" max="2815" width="9.7109375" style="326" customWidth="1"/>
    <col min="2816" max="2816" width="12.5703125" style="326" customWidth="1"/>
    <col min="2817" max="2817" width="5.140625" style="326" customWidth="1"/>
    <col min="2818" max="2818" width="9.7109375" style="326" customWidth="1"/>
    <col min="2819" max="2819" width="12.7109375" style="326" customWidth="1"/>
    <col min="2820" max="2820" width="5.140625" style="326" customWidth="1"/>
    <col min="2821" max="2821" width="9.7109375" style="326" customWidth="1"/>
    <col min="2822" max="2822" width="12.7109375" style="326" customWidth="1"/>
    <col min="2823" max="2823" width="5.140625" style="326" customWidth="1"/>
    <col min="2824" max="2824" width="9.7109375" style="326" customWidth="1"/>
    <col min="2825" max="2825" width="12.7109375" style="326" customWidth="1"/>
    <col min="2826" max="2826" width="5.140625" style="326" customWidth="1"/>
    <col min="2827" max="2827" width="9.7109375" style="326" customWidth="1"/>
    <col min="2828" max="2828" width="12.7109375" style="326" customWidth="1"/>
    <col min="2829" max="2829" width="5.140625" style="326" customWidth="1"/>
    <col min="2830" max="2830" width="9.7109375" style="326" customWidth="1"/>
    <col min="2831" max="2831" width="12.7109375" style="326" customWidth="1"/>
    <col min="2832" max="2832" width="5.140625" style="326" customWidth="1"/>
    <col min="2833" max="2833" width="9.7109375" style="326" customWidth="1"/>
    <col min="2834" max="2834" width="12.7109375" style="326" customWidth="1"/>
    <col min="2835" max="2835" width="5.140625" style="326" customWidth="1"/>
    <col min="2836" max="2836" width="9.7109375" style="326" customWidth="1"/>
    <col min="2837" max="2837" width="12.7109375" style="326" customWidth="1"/>
    <col min="2838" max="2838" width="5.140625" style="326" customWidth="1"/>
    <col min="2839" max="2839" width="9.7109375" style="326" customWidth="1"/>
    <col min="2840" max="2840" width="12.7109375" style="326" customWidth="1"/>
    <col min="2841" max="2841" width="5.140625" style="326" customWidth="1"/>
    <col min="2842" max="2842" width="9.7109375" style="326" customWidth="1"/>
    <col min="2843" max="2843" width="12.7109375" style="326" customWidth="1"/>
    <col min="2844" max="2844" width="5.140625" style="326" customWidth="1"/>
    <col min="2845" max="2845" width="9.7109375" style="326" customWidth="1"/>
    <col min="2846" max="2846" width="12.7109375" style="326" customWidth="1"/>
    <col min="2847" max="2847" width="5.140625" style="326" customWidth="1"/>
    <col min="2848" max="2848" width="9.7109375" style="326" customWidth="1"/>
    <col min="2849" max="2849" width="12.7109375" style="326" customWidth="1"/>
    <col min="2850" max="2850" width="37.7109375" style="326" customWidth="1"/>
    <col min="2851" max="3053" width="9.140625" style="326"/>
    <col min="3054" max="3054" width="1.7109375" style="326" customWidth="1"/>
    <col min="3055" max="3055" width="3.5703125" style="326" customWidth="1"/>
    <col min="3056" max="3056" width="11" style="326" customWidth="1"/>
    <col min="3057" max="3057" width="20.7109375" style="326" customWidth="1"/>
    <col min="3058" max="3059" width="11.7109375" style="326" customWidth="1"/>
    <col min="3060" max="3060" width="9.7109375" style="326" customWidth="1"/>
    <col min="3061" max="3061" width="10.140625" style="326" bestFit="1" customWidth="1"/>
    <col min="3062" max="3063" width="7.7109375" style="326" customWidth="1"/>
    <col min="3064" max="3064" width="4" style="326" customWidth="1"/>
    <col min="3065" max="3065" width="9.7109375" style="326" customWidth="1"/>
    <col min="3066" max="3066" width="15.140625" style="326" customWidth="1"/>
    <col min="3067" max="3067" width="5.140625" style="326" customWidth="1"/>
    <col min="3068" max="3068" width="9.7109375" style="326" customWidth="1"/>
    <col min="3069" max="3069" width="13.7109375" style="326" customWidth="1"/>
    <col min="3070" max="3070" width="5.140625" style="326" customWidth="1"/>
    <col min="3071" max="3071" width="9.7109375" style="326" customWidth="1"/>
    <col min="3072" max="3072" width="12.5703125" style="326" customWidth="1"/>
    <col min="3073" max="3073" width="5.140625" style="326" customWidth="1"/>
    <col min="3074" max="3074" width="9.7109375" style="326" customWidth="1"/>
    <col min="3075" max="3075" width="12.7109375" style="326" customWidth="1"/>
    <col min="3076" max="3076" width="5.140625" style="326" customWidth="1"/>
    <col min="3077" max="3077" width="9.7109375" style="326" customWidth="1"/>
    <col min="3078" max="3078" width="12.7109375" style="326" customWidth="1"/>
    <col min="3079" max="3079" width="5.140625" style="326" customWidth="1"/>
    <col min="3080" max="3080" width="9.7109375" style="326" customWidth="1"/>
    <col min="3081" max="3081" width="12.7109375" style="326" customWidth="1"/>
    <col min="3082" max="3082" width="5.140625" style="326" customWidth="1"/>
    <col min="3083" max="3083" width="9.7109375" style="326" customWidth="1"/>
    <col min="3084" max="3084" width="12.7109375" style="326" customWidth="1"/>
    <col min="3085" max="3085" width="5.140625" style="326" customWidth="1"/>
    <col min="3086" max="3086" width="9.7109375" style="326" customWidth="1"/>
    <col min="3087" max="3087" width="12.7109375" style="326" customWidth="1"/>
    <col min="3088" max="3088" width="5.140625" style="326" customWidth="1"/>
    <col min="3089" max="3089" width="9.7109375" style="326" customWidth="1"/>
    <col min="3090" max="3090" width="12.7109375" style="326" customWidth="1"/>
    <col min="3091" max="3091" width="5.140625" style="326" customWidth="1"/>
    <col min="3092" max="3092" width="9.7109375" style="326" customWidth="1"/>
    <col min="3093" max="3093" width="12.7109375" style="326" customWidth="1"/>
    <col min="3094" max="3094" width="5.140625" style="326" customWidth="1"/>
    <col min="3095" max="3095" width="9.7109375" style="326" customWidth="1"/>
    <col min="3096" max="3096" width="12.7109375" style="326" customWidth="1"/>
    <col min="3097" max="3097" width="5.140625" style="326" customWidth="1"/>
    <col min="3098" max="3098" width="9.7109375" style="326" customWidth="1"/>
    <col min="3099" max="3099" width="12.7109375" style="326" customWidth="1"/>
    <col min="3100" max="3100" width="5.140625" style="326" customWidth="1"/>
    <col min="3101" max="3101" width="9.7109375" style="326" customWidth="1"/>
    <col min="3102" max="3102" width="12.7109375" style="326" customWidth="1"/>
    <col min="3103" max="3103" width="5.140625" style="326" customWidth="1"/>
    <col min="3104" max="3104" width="9.7109375" style="326" customWidth="1"/>
    <col min="3105" max="3105" width="12.7109375" style="326" customWidth="1"/>
    <col min="3106" max="3106" width="37.7109375" style="326" customWidth="1"/>
    <col min="3107" max="3309" width="9.140625" style="326"/>
    <col min="3310" max="3310" width="1.7109375" style="326" customWidth="1"/>
    <col min="3311" max="3311" width="3.5703125" style="326" customWidth="1"/>
    <col min="3312" max="3312" width="11" style="326" customWidth="1"/>
    <col min="3313" max="3313" width="20.7109375" style="326" customWidth="1"/>
    <col min="3314" max="3315" width="11.7109375" style="326" customWidth="1"/>
    <col min="3316" max="3316" width="9.7109375" style="326" customWidth="1"/>
    <col min="3317" max="3317" width="10.140625" style="326" bestFit="1" customWidth="1"/>
    <col min="3318" max="3319" width="7.7109375" style="326" customWidth="1"/>
    <col min="3320" max="3320" width="4" style="326" customWidth="1"/>
    <col min="3321" max="3321" width="9.7109375" style="326" customWidth="1"/>
    <col min="3322" max="3322" width="15.140625" style="326" customWidth="1"/>
    <col min="3323" max="3323" width="5.140625" style="326" customWidth="1"/>
    <col min="3324" max="3324" width="9.7109375" style="326" customWidth="1"/>
    <col min="3325" max="3325" width="13.7109375" style="326" customWidth="1"/>
    <col min="3326" max="3326" width="5.140625" style="326" customWidth="1"/>
    <col min="3327" max="3327" width="9.7109375" style="326" customWidth="1"/>
    <col min="3328" max="3328" width="12.5703125" style="326" customWidth="1"/>
    <col min="3329" max="3329" width="5.140625" style="326" customWidth="1"/>
    <col min="3330" max="3330" width="9.7109375" style="326" customWidth="1"/>
    <col min="3331" max="3331" width="12.7109375" style="326" customWidth="1"/>
    <col min="3332" max="3332" width="5.140625" style="326" customWidth="1"/>
    <col min="3333" max="3333" width="9.7109375" style="326" customWidth="1"/>
    <col min="3334" max="3334" width="12.7109375" style="326" customWidth="1"/>
    <col min="3335" max="3335" width="5.140625" style="326" customWidth="1"/>
    <col min="3336" max="3336" width="9.7109375" style="326" customWidth="1"/>
    <col min="3337" max="3337" width="12.7109375" style="326" customWidth="1"/>
    <col min="3338" max="3338" width="5.140625" style="326" customWidth="1"/>
    <col min="3339" max="3339" width="9.7109375" style="326" customWidth="1"/>
    <col min="3340" max="3340" width="12.7109375" style="326" customWidth="1"/>
    <col min="3341" max="3341" width="5.140625" style="326" customWidth="1"/>
    <col min="3342" max="3342" width="9.7109375" style="326" customWidth="1"/>
    <col min="3343" max="3343" width="12.7109375" style="326" customWidth="1"/>
    <col min="3344" max="3344" width="5.140625" style="326" customWidth="1"/>
    <col min="3345" max="3345" width="9.7109375" style="326" customWidth="1"/>
    <col min="3346" max="3346" width="12.7109375" style="326" customWidth="1"/>
    <col min="3347" max="3347" width="5.140625" style="326" customWidth="1"/>
    <col min="3348" max="3348" width="9.7109375" style="326" customWidth="1"/>
    <col min="3349" max="3349" width="12.7109375" style="326" customWidth="1"/>
    <col min="3350" max="3350" width="5.140625" style="326" customWidth="1"/>
    <col min="3351" max="3351" width="9.7109375" style="326" customWidth="1"/>
    <col min="3352" max="3352" width="12.7109375" style="326" customWidth="1"/>
    <col min="3353" max="3353" width="5.140625" style="326" customWidth="1"/>
    <col min="3354" max="3354" width="9.7109375" style="326" customWidth="1"/>
    <col min="3355" max="3355" width="12.7109375" style="326" customWidth="1"/>
    <col min="3356" max="3356" width="5.140625" style="326" customWidth="1"/>
    <col min="3357" max="3357" width="9.7109375" style="326" customWidth="1"/>
    <col min="3358" max="3358" width="12.7109375" style="326" customWidth="1"/>
    <col min="3359" max="3359" width="5.140625" style="326" customWidth="1"/>
    <col min="3360" max="3360" width="9.7109375" style="326" customWidth="1"/>
    <col min="3361" max="3361" width="12.7109375" style="326" customWidth="1"/>
    <col min="3362" max="3362" width="37.7109375" style="326" customWidth="1"/>
    <col min="3363" max="3565" width="9.140625" style="326"/>
    <col min="3566" max="3566" width="1.7109375" style="326" customWidth="1"/>
    <col min="3567" max="3567" width="3.5703125" style="326" customWidth="1"/>
    <col min="3568" max="3568" width="11" style="326" customWidth="1"/>
    <col min="3569" max="3569" width="20.7109375" style="326" customWidth="1"/>
    <col min="3570" max="3571" width="11.7109375" style="326" customWidth="1"/>
    <col min="3572" max="3572" width="9.7109375" style="326" customWidth="1"/>
    <col min="3573" max="3573" width="10.140625" style="326" bestFit="1" customWidth="1"/>
    <col min="3574" max="3575" width="7.7109375" style="326" customWidth="1"/>
    <col min="3576" max="3576" width="4" style="326" customWidth="1"/>
    <col min="3577" max="3577" width="9.7109375" style="326" customWidth="1"/>
    <col min="3578" max="3578" width="15.140625" style="326" customWidth="1"/>
    <col min="3579" max="3579" width="5.140625" style="326" customWidth="1"/>
    <col min="3580" max="3580" width="9.7109375" style="326" customWidth="1"/>
    <col min="3581" max="3581" width="13.7109375" style="326" customWidth="1"/>
    <col min="3582" max="3582" width="5.140625" style="326" customWidth="1"/>
    <col min="3583" max="3583" width="9.7109375" style="326" customWidth="1"/>
    <col min="3584" max="3584" width="12.5703125" style="326" customWidth="1"/>
    <col min="3585" max="3585" width="5.140625" style="326" customWidth="1"/>
    <col min="3586" max="3586" width="9.7109375" style="326" customWidth="1"/>
    <col min="3587" max="3587" width="12.7109375" style="326" customWidth="1"/>
    <col min="3588" max="3588" width="5.140625" style="326" customWidth="1"/>
    <col min="3589" max="3589" width="9.7109375" style="326" customWidth="1"/>
    <col min="3590" max="3590" width="12.7109375" style="326" customWidth="1"/>
    <col min="3591" max="3591" width="5.140625" style="326" customWidth="1"/>
    <col min="3592" max="3592" width="9.7109375" style="326" customWidth="1"/>
    <col min="3593" max="3593" width="12.7109375" style="326" customWidth="1"/>
    <col min="3594" max="3594" width="5.140625" style="326" customWidth="1"/>
    <col min="3595" max="3595" width="9.7109375" style="326" customWidth="1"/>
    <col min="3596" max="3596" width="12.7109375" style="326" customWidth="1"/>
    <col min="3597" max="3597" width="5.140625" style="326" customWidth="1"/>
    <col min="3598" max="3598" width="9.7109375" style="326" customWidth="1"/>
    <col min="3599" max="3599" width="12.7109375" style="326" customWidth="1"/>
    <col min="3600" max="3600" width="5.140625" style="326" customWidth="1"/>
    <col min="3601" max="3601" width="9.7109375" style="326" customWidth="1"/>
    <col min="3602" max="3602" width="12.7109375" style="326" customWidth="1"/>
    <col min="3603" max="3603" width="5.140625" style="326" customWidth="1"/>
    <col min="3604" max="3604" width="9.7109375" style="326" customWidth="1"/>
    <col min="3605" max="3605" width="12.7109375" style="326" customWidth="1"/>
    <col min="3606" max="3606" width="5.140625" style="326" customWidth="1"/>
    <col min="3607" max="3607" width="9.7109375" style="326" customWidth="1"/>
    <col min="3608" max="3608" width="12.7109375" style="326" customWidth="1"/>
    <col min="3609" max="3609" width="5.140625" style="326" customWidth="1"/>
    <col min="3610" max="3610" width="9.7109375" style="326" customWidth="1"/>
    <col min="3611" max="3611" width="12.7109375" style="326" customWidth="1"/>
    <col min="3612" max="3612" width="5.140625" style="326" customWidth="1"/>
    <col min="3613" max="3613" width="9.7109375" style="326" customWidth="1"/>
    <col min="3614" max="3614" width="12.7109375" style="326" customWidth="1"/>
    <col min="3615" max="3615" width="5.140625" style="326" customWidth="1"/>
    <col min="3616" max="3616" width="9.7109375" style="326" customWidth="1"/>
    <col min="3617" max="3617" width="12.7109375" style="326" customWidth="1"/>
    <col min="3618" max="3618" width="37.7109375" style="326" customWidth="1"/>
    <col min="3619" max="3821" width="9.140625" style="326"/>
    <col min="3822" max="3822" width="1.7109375" style="326" customWidth="1"/>
    <col min="3823" max="3823" width="3.5703125" style="326" customWidth="1"/>
    <col min="3824" max="3824" width="11" style="326" customWidth="1"/>
    <col min="3825" max="3825" width="20.7109375" style="326" customWidth="1"/>
    <col min="3826" max="3827" width="11.7109375" style="326" customWidth="1"/>
    <col min="3828" max="3828" width="9.7109375" style="326" customWidth="1"/>
    <col min="3829" max="3829" width="10.140625" style="326" bestFit="1" customWidth="1"/>
    <col min="3830" max="3831" width="7.7109375" style="326" customWidth="1"/>
    <col min="3832" max="3832" width="4" style="326" customWidth="1"/>
    <col min="3833" max="3833" width="9.7109375" style="326" customWidth="1"/>
    <col min="3834" max="3834" width="15.140625" style="326" customWidth="1"/>
    <col min="3835" max="3835" width="5.140625" style="326" customWidth="1"/>
    <col min="3836" max="3836" width="9.7109375" style="326" customWidth="1"/>
    <col min="3837" max="3837" width="13.7109375" style="326" customWidth="1"/>
    <col min="3838" max="3838" width="5.140625" style="326" customWidth="1"/>
    <col min="3839" max="3839" width="9.7109375" style="326" customWidth="1"/>
    <col min="3840" max="3840" width="12.5703125" style="326" customWidth="1"/>
    <col min="3841" max="3841" width="5.140625" style="326" customWidth="1"/>
    <col min="3842" max="3842" width="9.7109375" style="326" customWidth="1"/>
    <col min="3843" max="3843" width="12.7109375" style="326" customWidth="1"/>
    <col min="3844" max="3844" width="5.140625" style="326" customWidth="1"/>
    <col min="3845" max="3845" width="9.7109375" style="326" customWidth="1"/>
    <col min="3846" max="3846" width="12.7109375" style="326" customWidth="1"/>
    <col min="3847" max="3847" width="5.140625" style="326" customWidth="1"/>
    <col min="3848" max="3848" width="9.7109375" style="326" customWidth="1"/>
    <col min="3849" max="3849" width="12.7109375" style="326" customWidth="1"/>
    <col min="3850" max="3850" width="5.140625" style="326" customWidth="1"/>
    <col min="3851" max="3851" width="9.7109375" style="326" customWidth="1"/>
    <col min="3852" max="3852" width="12.7109375" style="326" customWidth="1"/>
    <col min="3853" max="3853" width="5.140625" style="326" customWidth="1"/>
    <col min="3854" max="3854" width="9.7109375" style="326" customWidth="1"/>
    <col min="3855" max="3855" width="12.7109375" style="326" customWidth="1"/>
    <col min="3856" max="3856" width="5.140625" style="326" customWidth="1"/>
    <col min="3857" max="3857" width="9.7109375" style="326" customWidth="1"/>
    <col min="3858" max="3858" width="12.7109375" style="326" customWidth="1"/>
    <col min="3859" max="3859" width="5.140625" style="326" customWidth="1"/>
    <col min="3860" max="3860" width="9.7109375" style="326" customWidth="1"/>
    <col min="3861" max="3861" width="12.7109375" style="326" customWidth="1"/>
    <col min="3862" max="3862" width="5.140625" style="326" customWidth="1"/>
    <col min="3863" max="3863" width="9.7109375" style="326" customWidth="1"/>
    <col min="3864" max="3864" width="12.7109375" style="326" customWidth="1"/>
    <col min="3865" max="3865" width="5.140625" style="326" customWidth="1"/>
    <col min="3866" max="3866" width="9.7109375" style="326" customWidth="1"/>
    <col min="3867" max="3867" width="12.7109375" style="326" customWidth="1"/>
    <col min="3868" max="3868" width="5.140625" style="326" customWidth="1"/>
    <col min="3869" max="3869" width="9.7109375" style="326" customWidth="1"/>
    <col min="3870" max="3870" width="12.7109375" style="326" customWidth="1"/>
    <col min="3871" max="3871" width="5.140625" style="326" customWidth="1"/>
    <col min="3872" max="3872" width="9.7109375" style="326" customWidth="1"/>
    <col min="3873" max="3873" width="12.7109375" style="326" customWidth="1"/>
    <col min="3874" max="3874" width="37.7109375" style="326" customWidth="1"/>
    <col min="3875" max="4077" width="9.140625" style="326"/>
    <col min="4078" max="4078" width="1.7109375" style="326" customWidth="1"/>
    <col min="4079" max="4079" width="3.5703125" style="326" customWidth="1"/>
    <col min="4080" max="4080" width="11" style="326" customWidth="1"/>
    <col min="4081" max="4081" width="20.7109375" style="326" customWidth="1"/>
    <col min="4082" max="4083" width="11.7109375" style="326" customWidth="1"/>
    <col min="4084" max="4084" width="9.7109375" style="326" customWidth="1"/>
    <col min="4085" max="4085" width="10.140625" style="326" bestFit="1" customWidth="1"/>
    <col min="4086" max="4087" width="7.7109375" style="326" customWidth="1"/>
    <col min="4088" max="4088" width="4" style="326" customWidth="1"/>
    <col min="4089" max="4089" width="9.7109375" style="326" customWidth="1"/>
    <col min="4090" max="4090" width="15.140625" style="326" customWidth="1"/>
    <col min="4091" max="4091" width="5.140625" style="326" customWidth="1"/>
    <col min="4092" max="4092" width="9.7109375" style="326" customWidth="1"/>
    <col min="4093" max="4093" width="13.7109375" style="326" customWidth="1"/>
    <col min="4094" max="4094" width="5.140625" style="326" customWidth="1"/>
    <col min="4095" max="4095" width="9.7109375" style="326" customWidth="1"/>
    <col min="4096" max="4096" width="12.5703125" style="326" customWidth="1"/>
    <col min="4097" max="4097" width="5.140625" style="326" customWidth="1"/>
    <col min="4098" max="4098" width="9.7109375" style="326" customWidth="1"/>
    <col min="4099" max="4099" width="12.7109375" style="326" customWidth="1"/>
    <col min="4100" max="4100" width="5.140625" style="326" customWidth="1"/>
    <col min="4101" max="4101" width="9.7109375" style="326" customWidth="1"/>
    <col min="4102" max="4102" width="12.7109375" style="326" customWidth="1"/>
    <col min="4103" max="4103" width="5.140625" style="326" customWidth="1"/>
    <col min="4104" max="4104" width="9.7109375" style="326" customWidth="1"/>
    <col min="4105" max="4105" width="12.7109375" style="326" customWidth="1"/>
    <col min="4106" max="4106" width="5.140625" style="326" customWidth="1"/>
    <col min="4107" max="4107" width="9.7109375" style="326" customWidth="1"/>
    <col min="4108" max="4108" width="12.7109375" style="326" customWidth="1"/>
    <col min="4109" max="4109" width="5.140625" style="326" customWidth="1"/>
    <col min="4110" max="4110" width="9.7109375" style="326" customWidth="1"/>
    <col min="4111" max="4111" width="12.7109375" style="326" customWidth="1"/>
    <col min="4112" max="4112" width="5.140625" style="326" customWidth="1"/>
    <col min="4113" max="4113" width="9.7109375" style="326" customWidth="1"/>
    <col min="4114" max="4114" width="12.7109375" style="326" customWidth="1"/>
    <col min="4115" max="4115" width="5.140625" style="326" customWidth="1"/>
    <col min="4116" max="4116" width="9.7109375" style="326" customWidth="1"/>
    <col min="4117" max="4117" width="12.7109375" style="326" customWidth="1"/>
    <col min="4118" max="4118" width="5.140625" style="326" customWidth="1"/>
    <col min="4119" max="4119" width="9.7109375" style="326" customWidth="1"/>
    <col min="4120" max="4120" width="12.7109375" style="326" customWidth="1"/>
    <col min="4121" max="4121" width="5.140625" style="326" customWidth="1"/>
    <col min="4122" max="4122" width="9.7109375" style="326" customWidth="1"/>
    <col min="4123" max="4123" width="12.7109375" style="326" customWidth="1"/>
    <col min="4124" max="4124" width="5.140625" style="326" customWidth="1"/>
    <col min="4125" max="4125" width="9.7109375" style="326" customWidth="1"/>
    <col min="4126" max="4126" width="12.7109375" style="326" customWidth="1"/>
    <col min="4127" max="4127" width="5.140625" style="326" customWidth="1"/>
    <col min="4128" max="4128" width="9.7109375" style="326" customWidth="1"/>
    <col min="4129" max="4129" width="12.7109375" style="326" customWidth="1"/>
    <col min="4130" max="4130" width="37.7109375" style="326" customWidth="1"/>
    <col min="4131" max="4333" width="9.140625" style="326"/>
    <col min="4334" max="4334" width="1.7109375" style="326" customWidth="1"/>
    <col min="4335" max="4335" width="3.5703125" style="326" customWidth="1"/>
    <col min="4336" max="4336" width="11" style="326" customWidth="1"/>
    <col min="4337" max="4337" width="20.7109375" style="326" customWidth="1"/>
    <col min="4338" max="4339" width="11.7109375" style="326" customWidth="1"/>
    <col min="4340" max="4340" width="9.7109375" style="326" customWidth="1"/>
    <col min="4341" max="4341" width="10.140625" style="326" bestFit="1" customWidth="1"/>
    <col min="4342" max="4343" width="7.7109375" style="326" customWidth="1"/>
    <col min="4344" max="4344" width="4" style="326" customWidth="1"/>
    <col min="4345" max="4345" width="9.7109375" style="326" customWidth="1"/>
    <col min="4346" max="4346" width="15.140625" style="326" customWidth="1"/>
    <col min="4347" max="4347" width="5.140625" style="326" customWidth="1"/>
    <col min="4348" max="4348" width="9.7109375" style="326" customWidth="1"/>
    <col min="4349" max="4349" width="13.7109375" style="326" customWidth="1"/>
    <col min="4350" max="4350" width="5.140625" style="326" customWidth="1"/>
    <col min="4351" max="4351" width="9.7109375" style="326" customWidth="1"/>
    <col min="4352" max="4352" width="12.5703125" style="326" customWidth="1"/>
    <col min="4353" max="4353" width="5.140625" style="326" customWidth="1"/>
    <col min="4354" max="4354" width="9.7109375" style="326" customWidth="1"/>
    <col min="4355" max="4355" width="12.7109375" style="326" customWidth="1"/>
    <col min="4356" max="4356" width="5.140625" style="326" customWidth="1"/>
    <col min="4357" max="4357" width="9.7109375" style="326" customWidth="1"/>
    <col min="4358" max="4358" width="12.7109375" style="326" customWidth="1"/>
    <col min="4359" max="4359" width="5.140625" style="326" customWidth="1"/>
    <col min="4360" max="4360" width="9.7109375" style="326" customWidth="1"/>
    <col min="4361" max="4361" width="12.7109375" style="326" customWidth="1"/>
    <col min="4362" max="4362" width="5.140625" style="326" customWidth="1"/>
    <col min="4363" max="4363" width="9.7109375" style="326" customWidth="1"/>
    <col min="4364" max="4364" width="12.7109375" style="326" customWidth="1"/>
    <col min="4365" max="4365" width="5.140625" style="326" customWidth="1"/>
    <col min="4366" max="4366" width="9.7109375" style="326" customWidth="1"/>
    <col min="4367" max="4367" width="12.7109375" style="326" customWidth="1"/>
    <col min="4368" max="4368" width="5.140625" style="326" customWidth="1"/>
    <col min="4369" max="4369" width="9.7109375" style="326" customWidth="1"/>
    <col min="4370" max="4370" width="12.7109375" style="326" customWidth="1"/>
    <col min="4371" max="4371" width="5.140625" style="326" customWidth="1"/>
    <col min="4372" max="4372" width="9.7109375" style="326" customWidth="1"/>
    <col min="4373" max="4373" width="12.7109375" style="326" customWidth="1"/>
    <col min="4374" max="4374" width="5.140625" style="326" customWidth="1"/>
    <col min="4375" max="4375" width="9.7109375" style="326" customWidth="1"/>
    <col min="4376" max="4376" width="12.7109375" style="326" customWidth="1"/>
    <col min="4377" max="4377" width="5.140625" style="326" customWidth="1"/>
    <col min="4378" max="4378" width="9.7109375" style="326" customWidth="1"/>
    <col min="4379" max="4379" width="12.7109375" style="326" customWidth="1"/>
    <col min="4380" max="4380" width="5.140625" style="326" customWidth="1"/>
    <col min="4381" max="4381" width="9.7109375" style="326" customWidth="1"/>
    <col min="4382" max="4382" width="12.7109375" style="326" customWidth="1"/>
    <col min="4383" max="4383" width="5.140625" style="326" customWidth="1"/>
    <col min="4384" max="4384" width="9.7109375" style="326" customWidth="1"/>
    <col min="4385" max="4385" width="12.7109375" style="326" customWidth="1"/>
    <col min="4386" max="4386" width="37.7109375" style="326" customWidth="1"/>
    <col min="4387" max="4589" width="9.140625" style="326"/>
    <col min="4590" max="4590" width="1.7109375" style="326" customWidth="1"/>
    <col min="4591" max="4591" width="3.5703125" style="326" customWidth="1"/>
    <col min="4592" max="4592" width="11" style="326" customWidth="1"/>
    <col min="4593" max="4593" width="20.7109375" style="326" customWidth="1"/>
    <col min="4594" max="4595" width="11.7109375" style="326" customWidth="1"/>
    <col min="4596" max="4596" width="9.7109375" style="326" customWidth="1"/>
    <col min="4597" max="4597" width="10.140625" style="326" bestFit="1" customWidth="1"/>
    <col min="4598" max="4599" width="7.7109375" style="326" customWidth="1"/>
    <col min="4600" max="4600" width="4" style="326" customWidth="1"/>
    <col min="4601" max="4601" width="9.7109375" style="326" customWidth="1"/>
    <col min="4602" max="4602" width="15.140625" style="326" customWidth="1"/>
    <col min="4603" max="4603" width="5.140625" style="326" customWidth="1"/>
    <col min="4604" max="4604" width="9.7109375" style="326" customWidth="1"/>
    <col min="4605" max="4605" width="13.7109375" style="326" customWidth="1"/>
    <col min="4606" max="4606" width="5.140625" style="326" customWidth="1"/>
    <col min="4607" max="4607" width="9.7109375" style="326" customWidth="1"/>
    <col min="4608" max="4608" width="12.5703125" style="326" customWidth="1"/>
    <col min="4609" max="4609" width="5.140625" style="326" customWidth="1"/>
    <col min="4610" max="4610" width="9.7109375" style="326" customWidth="1"/>
    <col min="4611" max="4611" width="12.7109375" style="326" customWidth="1"/>
    <col min="4612" max="4612" width="5.140625" style="326" customWidth="1"/>
    <col min="4613" max="4613" width="9.7109375" style="326" customWidth="1"/>
    <col min="4614" max="4614" width="12.7109375" style="326" customWidth="1"/>
    <col min="4615" max="4615" width="5.140625" style="326" customWidth="1"/>
    <col min="4616" max="4616" width="9.7109375" style="326" customWidth="1"/>
    <col min="4617" max="4617" width="12.7109375" style="326" customWidth="1"/>
    <col min="4618" max="4618" width="5.140625" style="326" customWidth="1"/>
    <col min="4619" max="4619" width="9.7109375" style="326" customWidth="1"/>
    <col min="4620" max="4620" width="12.7109375" style="326" customWidth="1"/>
    <col min="4621" max="4621" width="5.140625" style="326" customWidth="1"/>
    <col min="4622" max="4622" width="9.7109375" style="326" customWidth="1"/>
    <col min="4623" max="4623" width="12.7109375" style="326" customWidth="1"/>
    <col min="4624" max="4624" width="5.140625" style="326" customWidth="1"/>
    <col min="4625" max="4625" width="9.7109375" style="326" customWidth="1"/>
    <col min="4626" max="4626" width="12.7109375" style="326" customWidth="1"/>
    <col min="4627" max="4627" width="5.140625" style="326" customWidth="1"/>
    <col min="4628" max="4628" width="9.7109375" style="326" customWidth="1"/>
    <col min="4629" max="4629" width="12.7109375" style="326" customWidth="1"/>
    <col min="4630" max="4630" width="5.140625" style="326" customWidth="1"/>
    <col min="4631" max="4631" width="9.7109375" style="326" customWidth="1"/>
    <col min="4632" max="4632" width="12.7109375" style="326" customWidth="1"/>
    <col min="4633" max="4633" width="5.140625" style="326" customWidth="1"/>
    <col min="4634" max="4634" width="9.7109375" style="326" customWidth="1"/>
    <col min="4635" max="4635" width="12.7109375" style="326" customWidth="1"/>
    <col min="4636" max="4636" width="5.140625" style="326" customWidth="1"/>
    <col min="4637" max="4637" width="9.7109375" style="326" customWidth="1"/>
    <col min="4638" max="4638" width="12.7109375" style="326" customWidth="1"/>
    <col min="4639" max="4639" width="5.140625" style="326" customWidth="1"/>
    <col min="4640" max="4640" width="9.7109375" style="326" customWidth="1"/>
    <col min="4641" max="4641" width="12.7109375" style="326" customWidth="1"/>
    <col min="4642" max="4642" width="37.7109375" style="326" customWidth="1"/>
    <col min="4643" max="4845" width="9.140625" style="326"/>
    <col min="4846" max="4846" width="1.7109375" style="326" customWidth="1"/>
    <col min="4847" max="4847" width="3.5703125" style="326" customWidth="1"/>
    <col min="4848" max="4848" width="11" style="326" customWidth="1"/>
    <col min="4849" max="4849" width="20.7109375" style="326" customWidth="1"/>
    <col min="4850" max="4851" width="11.7109375" style="326" customWidth="1"/>
    <col min="4852" max="4852" width="9.7109375" style="326" customWidth="1"/>
    <col min="4853" max="4853" width="10.140625" style="326" bestFit="1" customWidth="1"/>
    <col min="4854" max="4855" width="7.7109375" style="326" customWidth="1"/>
    <col min="4856" max="4856" width="4" style="326" customWidth="1"/>
    <col min="4857" max="4857" width="9.7109375" style="326" customWidth="1"/>
    <col min="4858" max="4858" width="15.140625" style="326" customWidth="1"/>
    <col min="4859" max="4859" width="5.140625" style="326" customWidth="1"/>
    <col min="4860" max="4860" width="9.7109375" style="326" customWidth="1"/>
    <col min="4861" max="4861" width="13.7109375" style="326" customWidth="1"/>
    <col min="4862" max="4862" width="5.140625" style="326" customWidth="1"/>
    <col min="4863" max="4863" width="9.7109375" style="326" customWidth="1"/>
    <col min="4864" max="4864" width="12.5703125" style="326" customWidth="1"/>
    <col min="4865" max="4865" width="5.140625" style="326" customWidth="1"/>
    <col min="4866" max="4866" width="9.7109375" style="326" customWidth="1"/>
    <col min="4867" max="4867" width="12.7109375" style="326" customWidth="1"/>
    <col min="4868" max="4868" width="5.140625" style="326" customWidth="1"/>
    <col min="4869" max="4869" width="9.7109375" style="326" customWidth="1"/>
    <col min="4870" max="4870" width="12.7109375" style="326" customWidth="1"/>
    <col min="4871" max="4871" width="5.140625" style="326" customWidth="1"/>
    <col min="4872" max="4872" width="9.7109375" style="326" customWidth="1"/>
    <col min="4873" max="4873" width="12.7109375" style="326" customWidth="1"/>
    <col min="4874" max="4874" width="5.140625" style="326" customWidth="1"/>
    <col min="4875" max="4875" width="9.7109375" style="326" customWidth="1"/>
    <col min="4876" max="4876" width="12.7109375" style="326" customWidth="1"/>
    <col min="4877" max="4877" width="5.140625" style="326" customWidth="1"/>
    <col min="4878" max="4878" width="9.7109375" style="326" customWidth="1"/>
    <col min="4879" max="4879" width="12.7109375" style="326" customWidth="1"/>
    <col min="4880" max="4880" width="5.140625" style="326" customWidth="1"/>
    <col min="4881" max="4881" width="9.7109375" style="326" customWidth="1"/>
    <col min="4882" max="4882" width="12.7109375" style="326" customWidth="1"/>
    <col min="4883" max="4883" width="5.140625" style="326" customWidth="1"/>
    <col min="4884" max="4884" width="9.7109375" style="326" customWidth="1"/>
    <col min="4885" max="4885" width="12.7109375" style="326" customWidth="1"/>
    <col min="4886" max="4886" width="5.140625" style="326" customWidth="1"/>
    <col min="4887" max="4887" width="9.7109375" style="326" customWidth="1"/>
    <col min="4888" max="4888" width="12.7109375" style="326" customWidth="1"/>
    <col min="4889" max="4889" width="5.140625" style="326" customWidth="1"/>
    <col min="4890" max="4890" width="9.7109375" style="326" customWidth="1"/>
    <col min="4891" max="4891" width="12.7109375" style="326" customWidth="1"/>
    <col min="4892" max="4892" width="5.140625" style="326" customWidth="1"/>
    <col min="4893" max="4893" width="9.7109375" style="326" customWidth="1"/>
    <col min="4894" max="4894" width="12.7109375" style="326" customWidth="1"/>
    <col min="4895" max="4895" width="5.140625" style="326" customWidth="1"/>
    <col min="4896" max="4896" width="9.7109375" style="326" customWidth="1"/>
    <col min="4897" max="4897" width="12.7109375" style="326" customWidth="1"/>
    <col min="4898" max="4898" width="37.7109375" style="326" customWidth="1"/>
    <col min="4899" max="5101" width="9.140625" style="326"/>
    <col min="5102" max="5102" width="1.7109375" style="326" customWidth="1"/>
    <col min="5103" max="5103" width="3.5703125" style="326" customWidth="1"/>
    <col min="5104" max="5104" width="11" style="326" customWidth="1"/>
    <col min="5105" max="5105" width="20.7109375" style="326" customWidth="1"/>
    <col min="5106" max="5107" width="11.7109375" style="326" customWidth="1"/>
    <col min="5108" max="5108" width="9.7109375" style="326" customWidth="1"/>
    <col min="5109" max="5109" width="10.140625" style="326" bestFit="1" customWidth="1"/>
    <col min="5110" max="5111" width="7.7109375" style="326" customWidth="1"/>
    <col min="5112" max="5112" width="4" style="326" customWidth="1"/>
    <col min="5113" max="5113" width="9.7109375" style="326" customWidth="1"/>
    <col min="5114" max="5114" width="15.140625" style="326" customWidth="1"/>
    <col min="5115" max="5115" width="5.140625" style="326" customWidth="1"/>
    <col min="5116" max="5116" width="9.7109375" style="326" customWidth="1"/>
    <col min="5117" max="5117" width="13.7109375" style="326" customWidth="1"/>
    <col min="5118" max="5118" width="5.140625" style="326" customWidth="1"/>
    <col min="5119" max="5119" width="9.7109375" style="326" customWidth="1"/>
    <col min="5120" max="5120" width="12.5703125" style="326" customWidth="1"/>
    <col min="5121" max="5121" width="5.140625" style="326" customWidth="1"/>
    <col min="5122" max="5122" width="9.7109375" style="326" customWidth="1"/>
    <col min="5123" max="5123" width="12.7109375" style="326" customWidth="1"/>
    <col min="5124" max="5124" width="5.140625" style="326" customWidth="1"/>
    <col min="5125" max="5125" width="9.7109375" style="326" customWidth="1"/>
    <col min="5126" max="5126" width="12.7109375" style="326" customWidth="1"/>
    <col min="5127" max="5127" width="5.140625" style="326" customWidth="1"/>
    <col min="5128" max="5128" width="9.7109375" style="326" customWidth="1"/>
    <col min="5129" max="5129" width="12.7109375" style="326" customWidth="1"/>
    <col min="5130" max="5130" width="5.140625" style="326" customWidth="1"/>
    <col min="5131" max="5131" width="9.7109375" style="326" customWidth="1"/>
    <col min="5132" max="5132" width="12.7109375" style="326" customWidth="1"/>
    <col min="5133" max="5133" width="5.140625" style="326" customWidth="1"/>
    <col min="5134" max="5134" width="9.7109375" style="326" customWidth="1"/>
    <col min="5135" max="5135" width="12.7109375" style="326" customWidth="1"/>
    <col min="5136" max="5136" width="5.140625" style="326" customWidth="1"/>
    <col min="5137" max="5137" width="9.7109375" style="326" customWidth="1"/>
    <col min="5138" max="5138" width="12.7109375" style="326" customWidth="1"/>
    <col min="5139" max="5139" width="5.140625" style="326" customWidth="1"/>
    <col min="5140" max="5140" width="9.7109375" style="326" customWidth="1"/>
    <col min="5141" max="5141" width="12.7109375" style="326" customWidth="1"/>
    <col min="5142" max="5142" width="5.140625" style="326" customWidth="1"/>
    <col min="5143" max="5143" width="9.7109375" style="326" customWidth="1"/>
    <col min="5144" max="5144" width="12.7109375" style="326" customWidth="1"/>
    <col min="5145" max="5145" width="5.140625" style="326" customWidth="1"/>
    <col min="5146" max="5146" width="9.7109375" style="326" customWidth="1"/>
    <col min="5147" max="5147" width="12.7109375" style="326" customWidth="1"/>
    <col min="5148" max="5148" width="5.140625" style="326" customWidth="1"/>
    <col min="5149" max="5149" width="9.7109375" style="326" customWidth="1"/>
    <col min="5150" max="5150" width="12.7109375" style="326" customWidth="1"/>
    <col min="5151" max="5151" width="5.140625" style="326" customWidth="1"/>
    <col min="5152" max="5152" width="9.7109375" style="326" customWidth="1"/>
    <col min="5153" max="5153" width="12.7109375" style="326" customWidth="1"/>
    <col min="5154" max="5154" width="37.7109375" style="326" customWidth="1"/>
    <col min="5155" max="5357" width="9.140625" style="326"/>
    <col min="5358" max="5358" width="1.7109375" style="326" customWidth="1"/>
    <col min="5359" max="5359" width="3.5703125" style="326" customWidth="1"/>
    <col min="5360" max="5360" width="11" style="326" customWidth="1"/>
    <col min="5361" max="5361" width="20.7109375" style="326" customWidth="1"/>
    <col min="5362" max="5363" width="11.7109375" style="326" customWidth="1"/>
    <col min="5364" max="5364" width="9.7109375" style="326" customWidth="1"/>
    <col min="5365" max="5365" width="10.140625" style="326" bestFit="1" customWidth="1"/>
    <col min="5366" max="5367" width="7.7109375" style="326" customWidth="1"/>
    <col min="5368" max="5368" width="4" style="326" customWidth="1"/>
    <col min="5369" max="5369" width="9.7109375" style="326" customWidth="1"/>
    <col min="5370" max="5370" width="15.140625" style="326" customWidth="1"/>
    <col min="5371" max="5371" width="5.140625" style="326" customWidth="1"/>
    <col min="5372" max="5372" width="9.7109375" style="326" customWidth="1"/>
    <col min="5373" max="5373" width="13.7109375" style="326" customWidth="1"/>
    <col min="5374" max="5374" width="5.140625" style="326" customWidth="1"/>
    <col min="5375" max="5375" width="9.7109375" style="326" customWidth="1"/>
    <col min="5376" max="5376" width="12.5703125" style="326" customWidth="1"/>
    <col min="5377" max="5377" width="5.140625" style="326" customWidth="1"/>
    <col min="5378" max="5378" width="9.7109375" style="326" customWidth="1"/>
    <col min="5379" max="5379" width="12.7109375" style="326" customWidth="1"/>
    <col min="5380" max="5380" width="5.140625" style="326" customWidth="1"/>
    <col min="5381" max="5381" width="9.7109375" style="326" customWidth="1"/>
    <col min="5382" max="5382" width="12.7109375" style="326" customWidth="1"/>
    <col min="5383" max="5383" width="5.140625" style="326" customWidth="1"/>
    <col min="5384" max="5384" width="9.7109375" style="326" customWidth="1"/>
    <col min="5385" max="5385" width="12.7109375" style="326" customWidth="1"/>
    <col min="5386" max="5386" width="5.140625" style="326" customWidth="1"/>
    <col min="5387" max="5387" width="9.7109375" style="326" customWidth="1"/>
    <col min="5388" max="5388" width="12.7109375" style="326" customWidth="1"/>
    <col min="5389" max="5389" width="5.140625" style="326" customWidth="1"/>
    <col min="5390" max="5390" width="9.7109375" style="326" customWidth="1"/>
    <col min="5391" max="5391" width="12.7109375" style="326" customWidth="1"/>
    <col min="5392" max="5392" width="5.140625" style="326" customWidth="1"/>
    <col min="5393" max="5393" width="9.7109375" style="326" customWidth="1"/>
    <col min="5394" max="5394" width="12.7109375" style="326" customWidth="1"/>
    <col min="5395" max="5395" width="5.140625" style="326" customWidth="1"/>
    <col min="5396" max="5396" width="9.7109375" style="326" customWidth="1"/>
    <col min="5397" max="5397" width="12.7109375" style="326" customWidth="1"/>
    <col min="5398" max="5398" width="5.140625" style="326" customWidth="1"/>
    <col min="5399" max="5399" width="9.7109375" style="326" customWidth="1"/>
    <col min="5400" max="5400" width="12.7109375" style="326" customWidth="1"/>
    <col min="5401" max="5401" width="5.140625" style="326" customWidth="1"/>
    <col min="5402" max="5402" width="9.7109375" style="326" customWidth="1"/>
    <col min="5403" max="5403" width="12.7109375" style="326" customWidth="1"/>
    <col min="5404" max="5404" width="5.140625" style="326" customWidth="1"/>
    <col min="5405" max="5405" width="9.7109375" style="326" customWidth="1"/>
    <col min="5406" max="5406" width="12.7109375" style="326" customWidth="1"/>
    <col min="5407" max="5407" width="5.140625" style="326" customWidth="1"/>
    <col min="5408" max="5408" width="9.7109375" style="326" customWidth="1"/>
    <col min="5409" max="5409" width="12.7109375" style="326" customWidth="1"/>
    <col min="5410" max="5410" width="37.7109375" style="326" customWidth="1"/>
    <col min="5411" max="5613" width="9.140625" style="326"/>
    <col min="5614" max="5614" width="1.7109375" style="326" customWidth="1"/>
    <col min="5615" max="5615" width="3.5703125" style="326" customWidth="1"/>
    <col min="5616" max="5616" width="11" style="326" customWidth="1"/>
    <col min="5617" max="5617" width="20.7109375" style="326" customWidth="1"/>
    <col min="5618" max="5619" width="11.7109375" style="326" customWidth="1"/>
    <col min="5620" max="5620" width="9.7109375" style="326" customWidth="1"/>
    <col min="5621" max="5621" width="10.140625" style="326" bestFit="1" customWidth="1"/>
    <col min="5622" max="5623" width="7.7109375" style="326" customWidth="1"/>
    <col min="5624" max="5624" width="4" style="326" customWidth="1"/>
    <col min="5625" max="5625" width="9.7109375" style="326" customWidth="1"/>
    <col min="5626" max="5626" width="15.140625" style="326" customWidth="1"/>
    <col min="5627" max="5627" width="5.140625" style="326" customWidth="1"/>
    <col min="5628" max="5628" width="9.7109375" style="326" customWidth="1"/>
    <col min="5629" max="5629" width="13.7109375" style="326" customWidth="1"/>
    <col min="5630" max="5630" width="5.140625" style="326" customWidth="1"/>
    <col min="5631" max="5631" width="9.7109375" style="326" customWidth="1"/>
    <col min="5632" max="5632" width="12.5703125" style="326" customWidth="1"/>
    <col min="5633" max="5633" width="5.140625" style="326" customWidth="1"/>
    <col min="5634" max="5634" width="9.7109375" style="326" customWidth="1"/>
    <col min="5635" max="5635" width="12.7109375" style="326" customWidth="1"/>
    <col min="5636" max="5636" width="5.140625" style="326" customWidth="1"/>
    <col min="5637" max="5637" width="9.7109375" style="326" customWidth="1"/>
    <col min="5638" max="5638" width="12.7109375" style="326" customWidth="1"/>
    <col min="5639" max="5639" width="5.140625" style="326" customWidth="1"/>
    <col min="5640" max="5640" width="9.7109375" style="326" customWidth="1"/>
    <col min="5641" max="5641" width="12.7109375" style="326" customWidth="1"/>
    <col min="5642" max="5642" width="5.140625" style="326" customWidth="1"/>
    <col min="5643" max="5643" width="9.7109375" style="326" customWidth="1"/>
    <col min="5644" max="5644" width="12.7109375" style="326" customWidth="1"/>
    <col min="5645" max="5645" width="5.140625" style="326" customWidth="1"/>
    <col min="5646" max="5646" width="9.7109375" style="326" customWidth="1"/>
    <col min="5647" max="5647" width="12.7109375" style="326" customWidth="1"/>
    <col min="5648" max="5648" width="5.140625" style="326" customWidth="1"/>
    <col min="5649" max="5649" width="9.7109375" style="326" customWidth="1"/>
    <col min="5650" max="5650" width="12.7109375" style="326" customWidth="1"/>
    <col min="5651" max="5651" width="5.140625" style="326" customWidth="1"/>
    <col min="5652" max="5652" width="9.7109375" style="326" customWidth="1"/>
    <col min="5653" max="5653" width="12.7109375" style="326" customWidth="1"/>
    <col min="5654" max="5654" width="5.140625" style="326" customWidth="1"/>
    <col min="5655" max="5655" width="9.7109375" style="326" customWidth="1"/>
    <col min="5656" max="5656" width="12.7109375" style="326" customWidth="1"/>
    <col min="5657" max="5657" width="5.140625" style="326" customWidth="1"/>
    <col min="5658" max="5658" width="9.7109375" style="326" customWidth="1"/>
    <col min="5659" max="5659" width="12.7109375" style="326" customWidth="1"/>
    <col min="5660" max="5660" width="5.140625" style="326" customWidth="1"/>
    <col min="5661" max="5661" width="9.7109375" style="326" customWidth="1"/>
    <col min="5662" max="5662" width="12.7109375" style="326" customWidth="1"/>
    <col min="5663" max="5663" width="5.140625" style="326" customWidth="1"/>
    <col min="5664" max="5664" width="9.7109375" style="326" customWidth="1"/>
    <col min="5665" max="5665" width="12.7109375" style="326" customWidth="1"/>
    <col min="5666" max="5666" width="37.7109375" style="326" customWidth="1"/>
    <col min="5667" max="5869" width="9.140625" style="326"/>
    <col min="5870" max="5870" width="1.7109375" style="326" customWidth="1"/>
    <col min="5871" max="5871" width="3.5703125" style="326" customWidth="1"/>
    <col min="5872" max="5872" width="11" style="326" customWidth="1"/>
    <col min="5873" max="5873" width="20.7109375" style="326" customWidth="1"/>
    <col min="5874" max="5875" width="11.7109375" style="326" customWidth="1"/>
    <col min="5876" max="5876" width="9.7109375" style="326" customWidth="1"/>
    <col min="5877" max="5877" width="10.140625" style="326" bestFit="1" customWidth="1"/>
    <col min="5878" max="5879" width="7.7109375" style="326" customWidth="1"/>
    <col min="5880" max="5880" width="4" style="326" customWidth="1"/>
    <col min="5881" max="5881" width="9.7109375" style="326" customWidth="1"/>
    <col min="5882" max="5882" width="15.140625" style="326" customWidth="1"/>
    <col min="5883" max="5883" width="5.140625" style="326" customWidth="1"/>
    <col min="5884" max="5884" width="9.7109375" style="326" customWidth="1"/>
    <col min="5885" max="5885" width="13.7109375" style="326" customWidth="1"/>
    <col min="5886" max="5886" width="5.140625" style="326" customWidth="1"/>
    <col min="5887" max="5887" width="9.7109375" style="326" customWidth="1"/>
    <col min="5888" max="5888" width="12.5703125" style="326" customWidth="1"/>
    <col min="5889" max="5889" width="5.140625" style="326" customWidth="1"/>
    <col min="5890" max="5890" width="9.7109375" style="326" customWidth="1"/>
    <col min="5891" max="5891" width="12.7109375" style="326" customWidth="1"/>
    <col min="5892" max="5892" width="5.140625" style="326" customWidth="1"/>
    <col min="5893" max="5893" width="9.7109375" style="326" customWidth="1"/>
    <col min="5894" max="5894" width="12.7109375" style="326" customWidth="1"/>
    <col min="5895" max="5895" width="5.140625" style="326" customWidth="1"/>
    <col min="5896" max="5896" width="9.7109375" style="326" customWidth="1"/>
    <col min="5897" max="5897" width="12.7109375" style="326" customWidth="1"/>
    <col min="5898" max="5898" width="5.140625" style="326" customWidth="1"/>
    <col min="5899" max="5899" width="9.7109375" style="326" customWidth="1"/>
    <col min="5900" max="5900" width="12.7109375" style="326" customWidth="1"/>
    <col min="5901" max="5901" width="5.140625" style="326" customWidth="1"/>
    <col min="5902" max="5902" width="9.7109375" style="326" customWidth="1"/>
    <col min="5903" max="5903" width="12.7109375" style="326" customWidth="1"/>
    <col min="5904" max="5904" width="5.140625" style="326" customWidth="1"/>
    <col min="5905" max="5905" width="9.7109375" style="326" customWidth="1"/>
    <col min="5906" max="5906" width="12.7109375" style="326" customWidth="1"/>
    <col min="5907" max="5907" width="5.140625" style="326" customWidth="1"/>
    <col min="5908" max="5908" width="9.7109375" style="326" customWidth="1"/>
    <col min="5909" max="5909" width="12.7109375" style="326" customWidth="1"/>
    <col min="5910" max="5910" width="5.140625" style="326" customWidth="1"/>
    <col min="5911" max="5911" width="9.7109375" style="326" customWidth="1"/>
    <col min="5912" max="5912" width="12.7109375" style="326" customWidth="1"/>
    <col min="5913" max="5913" width="5.140625" style="326" customWidth="1"/>
    <col min="5914" max="5914" width="9.7109375" style="326" customWidth="1"/>
    <col min="5915" max="5915" width="12.7109375" style="326" customWidth="1"/>
    <col min="5916" max="5916" width="5.140625" style="326" customWidth="1"/>
    <col min="5917" max="5917" width="9.7109375" style="326" customWidth="1"/>
    <col min="5918" max="5918" width="12.7109375" style="326" customWidth="1"/>
    <col min="5919" max="5919" width="5.140625" style="326" customWidth="1"/>
    <col min="5920" max="5920" width="9.7109375" style="326" customWidth="1"/>
    <col min="5921" max="5921" width="12.7109375" style="326" customWidth="1"/>
    <col min="5922" max="5922" width="37.7109375" style="326" customWidth="1"/>
    <col min="5923" max="6125" width="9.140625" style="326"/>
    <col min="6126" max="6126" width="1.7109375" style="326" customWidth="1"/>
    <col min="6127" max="6127" width="3.5703125" style="326" customWidth="1"/>
    <col min="6128" max="6128" width="11" style="326" customWidth="1"/>
    <col min="6129" max="6129" width="20.7109375" style="326" customWidth="1"/>
    <col min="6130" max="6131" width="11.7109375" style="326" customWidth="1"/>
    <col min="6132" max="6132" width="9.7109375" style="326" customWidth="1"/>
    <col min="6133" max="6133" width="10.140625" style="326" bestFit="1" customWidth="1"/>
    <col min="6134" max="6135" width="7.7109375" style="326" customWidth="1"/>
    <col min="6136" max="6136" width="4" style="326" customWidth="1"/>
    <col min="6137" max="6137" width="9.7109375" style="326" customWidth="1"/>
    <col min="6138" max="6138" width="15.140625" style="326" customWidth="1"/>
    <col min="6139" max="6139" width="5.140625" style="326" customWidth="1"/>
    <col min="6140" max="6140" width="9.7109375" style="326" customWidth="1"/>
    <col min="6141" max="6141" width="13.7109375" style="326" customWidth="1"/>
    <col min="6142" max="6142" width="5.140625" style="326" customWidth="1"/>
    <col min="6143" max="6143" width="9.7109375" style="326" customWidth="1"/>
    <col min="6144" max="6144" width="12.5703125" style="326" customWidth="1"/>
    <col min="6145" max="6145" width="5.140625" style="326" customWidth="1"/>
    <col min="6146" max="6146" width="9.7109375" style="326" customWidth="1"/>
    <col min="6147" max="6147" width="12.7109375" style="326" customWidth="1"/>
    <col min="6148" max="6148" width="5.140625" style="326" customWidth="1"/>
    <col min="6149" max="6149" width="9.7109375" style="326" customWidth="1"/>
    <col min="6150" max="6150" width="12.7109375" style="326" customWidth="1"/>
    <col min="6151" max="6151" width="5.140625" style="326" customWidth="1"/>
    <col min="6152" max="6152" width="9.7109375" style="326" customWidth="1"/>
    <col min="6153" max="6153" width="12.7109375" style="326" customWidth="1"/>
    <col min="6154" max="6154" width="5.140625" style="326" customWidth="1"/>
    <col min="6155" max="6155" width="9.7109375" style="326" customWidth="1"/>
    <col min="6156" max="6156" width="12.7109375" style="326" customWidth="1"/>
    <col min="6157" max="6157" width="5.140625" style="326" customWidth="1"/>
    <col min="6158" max="6158" width="9.7109375" style="326" customWidth="1"/>
    <col min="6159" max="6159" width="12.7109375" style="326" customWidth="1"/>
    <col min="6160" max="6160" width="5.140625" style="326" customWidth="1"/>
    <col min="6161" max="6161" width="9.7109375" style="326" customWidth="1"/>
    <col min="6162" max="6162" width="12.7109375" style="326" customWidth="1"/>
    <col min="6163" max="6163" width="5.140625" style="326" customWidth="1"/>
    <col min="6164" max="6164" width="9.7109375" style="326" customWidth="1"/>
    <col min="6165" max="6165" width="12.7109375" style="326" customWidth="1"/>
    <col min="6166" max="6166" width="5.140625" style="326" customWidth="1"/>
    <col min="6167" max="6167" width="9.7109375" style="326" customWidth="1"/>
    <col min="6168" max="6168" width="12.7109375" style="326" customWidth="1"/>
    <col min="6169" max="6169" width="5.140625" style="326" customWidth="1"/>
    <col min="6170" max="6170" width="9.7109375" style="326" customWidth="1"/>
    <col min="6171" max="6171" width="12.7109375" style="326" customWidth="1"/>
    <col min="6172" max="6172" width="5.140625" style="326" customWidth="1"/>
    <col min="6173" max="6173" width="9.7109375" style="326" customWidth="1"/>
    <col min="6174" max="6174" width="12.7109375" style="326" customWidth="1"/>
    <col min="6175" max="6175" width="5.140625" style="326" customWidth="1"/>
    <col min="6176" max="6176" width="9.7109375" style="326" customWidth="1"/>
    <col min="6177" max="6177" width="12.7109375" style="326" customWidth="1"/>
    <col min="6178" max="6178" width="37.7109375" style="326" customWidth="1"/>
    <col min="6179" max="6381" width="9.140625" style="326"/>
    <col min="6382" max="6382" width="1.7109375" style="326" customWidth="1"/>
    <col min="6383" max="6383" width="3.5703125" style="326" customWidth="1"/>
    <col min="6384" max="6384" width="11" style="326" customWidth="1"/>
    <col min="6385" max="6385" width="20.7109375" style="326" customWidth="1"/>
    <col min="6386" max="6387" width="11.7109375" style="326" customWidth="1"/>
    <col min="6388" max="6388" width="9.7109375" style="326" customWidth="1"/>
    <col min="6389" max="6389" width="10.140625" style="326" bestFit="1" customWidth="1"/>
    <col min="6390" max="6391" width="7.7109375" style="326" customWidth="1"/>
    <col min="6392" max="6392" width="4" style="326" customWidth="1"/>
    <col min="6393" max="6393" width="9.7109375" style="326" customWidth="1"/>
    <col min="6394" max="6394" width="15.140625" style="326" customWidth="1"/>
    <col min="6395" max="6395" width="5.140625" style="326" customWidth="1"/>
    <col min="6396" max="6396" width="9.7109375" style="326" customWidth="1"/>
    <col min="6397" max="6397" width="13.7109375" style="326" customWidth="1"/>
    <col min="6398" max="6398" width="5.140625" style="326" customWidth="1"/>
    <col min="6399" max="6399" width="9.7109375" style="326" customWidth="1"/>
    <col min="6400" max="6400" width="12.5703125" style="326" customWidth="1"/>
    <col min="6401" max="6401" width="5.140625" style="326" customWidth="1"/>
    <col min="6402" max="6402" width="9.7109375" style="326" customWidth="1"/>
    <col min="6403" max="6403" width="12.7109375" style="326" customWidth="1"/>
    <col min="6404" max="6404" width="5.140625" style="326" customWidth="1"/>
    <col min="6405" max="6405" width="9.7109375" style="326" customWidth="1"/>
    <col min="6406" max="6406" width="12.7109375" style="326" customWidth="1"/>
    <col min="6407" max="6407" width="5.140625" style="326" customWidth="1"/>
    <col min="6408" max="6408" width="9.7109375" style="326" customWidth="1"/>
    <col min="6409" max="6409" width="12.7109375" style="326" customWidth="1"/>
    <col min="6410" max="6410" width="5.140625" style="326" customWidth="1"/>
    <col min="6411" max="6411" width="9.7109375" style="326" customWidth="1"/>
    <col min="6412" max="6412" width="12.7109375" style="326" customWidth="1"/>
    <col min="6413" max="6413" width="5.140625" style="326" customWidth="1"/>
    <col min="6414" max="6414" width="9.7109375" style="326" customWidth="1"/>
    <col min="6415" max="6415" width="12.7109375" style="326" customWidth="1"/>
    <col min="6416" max="6416" width="5.140625" style="326" customWidth="1"/>
    <col min="6417" max="6417" width="9.7109375" style="326" customWidth="1"/>
    <col min="6418" max="6418" width="12.7109375" style="326" customWidth="1"/>
    <col min="6419" max="6419" width="5.140625" style="326" customWidth="1"/>
    <col min="6420" max="6420" width="9.7109375" style="326" customWidth="1"/>
    <col min="6421" max="6421" width="12.7109375" style="326" customWidth="1"/>
    <col min="6422" max="6422" width="5.140625" style="326" customWidth="1"/>
    <col min="6423" max="6423" width="9.7109375" style="326" customWidth="1"/>
    <col min="6424" max="6424" width="12.7109375" style="326" customWidth="1"/>
    <col min="6425" max="6425" width="5.140625" style="326" customWidth="1"/>
    <col min="6426" max="6426" width="9.7109375" style="326" customWidth="1"/>
    <col min="6427" max="6427" width="12.7109375" style="326" customWidth="1"/>
    <col min="6428" max="6428" width="5.140625" style="326" customWidth="1"/>
    <col min="6429" max="6429" width="9.7109375" style="326" customWidth="1"/>
    <col min="6430" max="6430" width="12.7109375" style="326" customWidth="1"/>
    <col min="6431" max="6431" width="5.140625" style="326" customWidth="1"/>
    <col min="6432" max="6432" width="9.7109375" style="326" customWidth="1"/>
    <col min="6433" max="6433" width="12.7109375" style="326" customWidth="1"/>
    <col min="6434" max="6434" width="37.7109375" style="326" customWidth="1"/>
    <col min="6435" max="6637" width="9.140625" style="326"/>
    <col min="6638" max="6638" width="1.7109375" style="326" customWidth="1"/>
    <col min="6639" max="6639" width="3.5703125" style="326" customWidth="1"/>
    <col min="6640" max="6640" width="11" style="326" customWidth="1"/>
    <col min="6641" max="6641" width="20.7109375" style="326" customWidth="1"/>
    <col min="6642" max="6643" width="11.7109375" style="326" customWidth="1"/>
    <col min="6644" max="6644" width="9.7109375" style="326" customWidth="1"/>
    <col min="6645" max="6645" width="10.140625" style="326" bestFit="1" customWidth="1"/>
    <col min="6646" max="6647" width="7.7109375" style="326" customWidth="1"/>
    <col min="6648" max="6648" width="4" style="326" customWidth="1"/>
    <col min="6649" max="6649" width="9.7109375" style="326" customWidth="1"/>
    <col min="6650" max="6650" width="15.140625" style="326" customWidth="1"/>
    <col min="6651" max="6651" width="5.140625" style="326" customWidth="1"/>
    <col min="6652" max="6652" width="9.7109375" style="326" customWidth="1"/>
    <col min="6653" max="6653" width="13.7109375" style="326" customWidth="1"/>
    <col min="6654" max="6654" width="5.140625" style="326" customWidth="1"/>
    <col min="6655" max="6655" width="9.7109375" style="326" customWidth="1"/>
    <col min="6656" max="6656" width="12.5703125" style="326" customWidth="1"/>
    <col min="6657" max="6657" width="5.140625" style="326" customWidth="1"/>
    <col min="6658" max="6658" width="9.7109375" style="326" customWidth="1"/>
    <col min="6659" max="6659" width="12.7109375" style="326" customWidth="1"/>
    <col min="6660" max="6660" width="5.140625" style="326" customWidth="1"/>
    <col min="6661" max="6661" width="9.7109375" style="326" customWidth="1"/>
    <col min="6662" max="6662" width="12.7109375" style="326" customWidth="1"/>
    <col min="6663" max="6663" width="5.140625" style="326" customWidth="1"/>
    <col min="6664" max="6664" width="9.7109375" style="326" customWidth="1"/>
    <col min="6665" max="6665" width="12.7109375" style="326" customWidth="1"/>
    <col min="6666" max="6666" width="5.140625" style="326" customWidth="1"/>
    <col min="6667" max="6667" width="9.7109375" style="326" customWidth="1"/>
    <col min="6668" max="6668" width="12.7109375" style="326" customWidth="1"/>
    <col min="6669" max="6669" width="5.140625" style="326" customWidth="1"/>
    <col min="6670" max="6670" width="9.7109375" style="326" customWidth="1"/>
    <col min="6671" max="6671" width="12.7109375" style="326" customWidth="1"/>
    <col min="6672" max="6672" width="5.140625" style="326" customWidth="1"/>
    <col min="6673" max="6673" width="9.7109375" style="326" customWidth="1"/>
    <col min="6674" max="6674" width="12.7109375" style="326" customWidth="1"/>
    <col min="6675" max="6675" width="5.140625" style="326" customWidth="1"/>
    <col min="6676" max="6676" width="9.7109375" style="326" customWidth="1"/>
    <col min="6677" max="6677" width="12.7109375" style="326" customWidth="1"/>
    <col min="6678" max="6678" width="5.140625" style="326" customWidth="1"/>
    <col min="6679" max="6679" width="9.7109375" style="326" customWidth="1"/>
    <col min="6680" max="6680" width="12.7109375" style="326" customWidth="1"/>
    <col min="6681" max="6681" width="5.140625" style="326" customWidth="1"/>
    <col min="6682" max="6682" width="9.7109375" style="326" customWidth="1"/>
    <col min="6683" max="6683" width="12.7109375" style="326" customWidth="1"/>
    <col min="6684" max="6684" width="5.140625" style="326" customWidth="1"/>
    <col min="6685" max="6685" width="9.7109375" style="326" customWidth="1"/>
    <col min="6686" max="6686" width="12.7109375" style="326" customWidth="1"/>
    <col min="6687" max="6687" width="5.140625" style="326" customWidth="1"/>
    <col min="6688" max="6688" width="9.7109375" style="326" customWidth="1"/>
    <col min="6689" max="6689" width="12.7109375" style="326" customWidth="1"/>
    <col min="6690" max="6690" width="37.7109375" style="326" customWidth="1"/>
    <col min="6691" max="6893" width="9.140625" style="326"/>
    <col min="6894" max="6894" width="1.7109375" style="326" customWidth="1"/>
    <col min="6895" max="6895" width="3.5703125" style="326" customWidth="1"/>
    <col min="6896" max="6896" width="11" style="326" customWidth="1"/>
    <col min="6897" max="6897" width="20.7109375" style="326" customWidth="1"/>
    <col min="6898" max="6899" width="11.7109375" style="326" customWidth="1"/>
    <col min="6900" max="6900" width="9.7109375" style="326" customWidth="1"/>
    <col min="6901" max="6901" width="10.140625" style="326" bestFit="1" customWidth="1"/>
    <col min="6902" max="6903" width="7.7109375" style="326" customWidth="1"/>
    <col min="6904" max="6904" width="4" style="326" customWidth="1"/>
    <col min="6905" max="6905" width="9.7109375" style="326" customWidth="1"/>
    <col min="6906" max="6906" width="15.140625" style="326" customWidth="1"/>
    <col min="6907" max="6907" width="5.140625" style="326" customWidth="1"/>
    <col min="6908" max="6908" width="9.7109375" style="326" customWidth="1"/>
    <col min="6909" max="6909" width="13.7109375" style="326" customWidth="1"/>
    <col min="6910" max="6910" width="5.140625" style="326" customWidth="1"/>
    <col min="6911" max="6911" width="9.7109375" style="326" customWidth="1"/>
    <col min="6912" max="6912" width="12.5703125" style="326" customWidth="1"/>
    <col min="6913" max="6913" width="5.140625" style="326" customWidth="1"/>
    <col min="6914" max="6914" width="9.7109375" style="326" customWidth="1"/>
    <col min="6915" max="6915" width="12.7109375" style="326" customWidth="1"/>
    <col min="6916" max="6916" width="5.140625" style="326" customWidth="1"/>
    <col min="6917" max="6917" width="9.7109375" style="326" customWidth="1"/>
    <col min="6918" max="6918" width="12.7109375" style="326" customWidth="1"/>
    <col min="6919" max="6919" width="5.140625" style="326" customWidth="1"/>
    <col min="6920" max="6920" width="9.7109375" style="326" customWidth="1"/>
    <col min="6921" max="6921" width="12.7109375" style="326" customWidth="1"/>
    <col min="6922" max="6922" width="5.140625" style="326" customWidth="1"/>
    <col min="6923" max="6923" width="9.7109375" style="326" customWidth="1"/>
    <col min="6924" max="6924" width="12.7109375" style="326" customWidth="1"/>
    <col min="6925" max="6925" width="5.140625" style="326" customWidth="1"/>
    <col min="6926" max="6926" width="9.7109375" style="326" customWidth="1"/>
    <col min="6927" max="6927" width="12.7109375" style="326" customWidth="1"/>
    <col min="6928" max="6928" width="5.140625" style="326" customWidth="1"/>
    <col min="6929" max="6929" width="9.7109375" style="326" customWidth="1"/>
    <col min="6930" max="6930" width="12.7109375" style="326" customWidth="1"/>
    <col min="6931" max="6931" width="5.140625" style="326" customWidth="1"/>
    <col min="6932" max="6932" width="9.7109375" style="326" customWidth="1"/>
    <col min="6933" max="6933" width="12.7109375" style="326" customWidth="1"/>
    <col min="6934" max="6934" width="5.140625" style="326" customWidth="1"/>
    <col min="6935" max="6935" width="9.7109375" style="326" customWidth="1"/>
    <col min="6936" max="6936" width="12.7109375" style="326" customWidth="1"/>
    <col min="6937" max="6937" width="5.140625" style="326" customWidth="1"/>
    <col min="6938" max="6938" width="9.7109375" style="326" customWidth="1"/>
    <col min="6939" max="6939" width="12.7109375" style="326" customWidth="1"/>
    <col min="6940" max="6940" width="5.140625" style="326" customWidth="1"/>
    <col min="6941" max="6941" width="9.7109375" style="326" customWidth="1"/>
    <col min="6942" max="6942" width="12.7109375" style="326" customWidth="1"/>
    <col min="6943" max="6943" width="5.140625" style="326" customWidth="1"/>
    <col min="6944" max="6944" width="9.7109375" style="326" customWidth="1"/>
    <col min="6945" max="6945" width="12.7109375" style="326" customWidth="1"/>
    <col min="6946" max="6946" width="37.7109375" style="326" customWidth="1"/>
    <col min="6947" max="7149" width="9.140625" style="326"/>
    <col min="7150" max="7150" width="1.7109375" style="326" customWidth="1"/>
    <col min="7151" max="7151" width="3.5703125" style="326" customWidth="1"/>
    <col min="7152" max="7152" width="11" style="326" customWidth="1"/>
    <col min="7153" max="7153" width="20.7109375" style="326" customWidth="1"/>
    <col min="7154" max="7155" width="11.7109375" style="326" customWidth="1"/>
    <col min="7156" max="7156" width="9.7109375" style="326" customWidth="1"/>
    <col min="7157" max="7157" width="10.140625" style="326" bestFit="1" customWidth="1"/>
    <col min="7158" max="7159" width="7.7109375" style="326" customWidth="1"/>
    <col min="7160" max="7160" width="4" style="326" customWidth="1"/>
    <col min="7161" max="7161" width="9.7109375" style="326" customWidth="1"/>
    <col min="7162" max="7162" width="15.140625" style="326" customWidth="1"/>
    <col min="7163" max="7163" width="5.140625" style="326" customWidth="1"/>
    <col min="7164" max="7164" width="9.7109375" style="326" customWidth="1"/>
    <col min="7165" max="7165" width="13.7109375" style="326" customWidth="1"/>
    <col min="7166" max="7166" width="5.140625" style="326" customWidth="1"/>
    <col min="7167" max="7167" width="9.7109375" style="326" customWidth="1"/>
    <col min="7168" max="7168" width="12.5703125" style="326" customWidth="1"/>
    <col min="7169" max="7169" width="5.140625" style="326" customWidth="1"/>
    <col min="7170" max="7170" width="9.7109375" style="326" customWidth="1"/>
    <col min="7171" max="7171" width="12.7109375" style="326" customWidth="1"/>
    <col min="7172" max="7172" width="5.140625" style="326" customWidth="1"/>
    <col min="7173" max="7173" width="9.7109375" style="326" customWidth="1"/>
    <col min="7174" max="7174" width="12.7109375" style="326" customWidth="1"/>
    <col min="7175" max="7175" width="5.140625" style="326" customWidth="1"/>
    <col min="7176" max="7176" width="9.7109375" style="326" customWidth="1"/>
    <col min="7177" max="7177" width="12.7109375" style="326" customWidth="1"/>
    <col min="7178" max="7178" width="5.140625" style="326" customWidth="1"/>
    <col min="7179" max="7179" width="9.7109375" style="326" customWidth="1"/>
    <col min="7180" max="7180" width="12.7109375" style="326" customWidth="1"/>
    <col min="7181" max="7181" width="5.140625" style="326" customWidth="1"/>
    <col min="7182" max="7182" width="9.7109375" style="326" customWidth="1"/>
    <col min="7183" max="7183" width="12.7109375" style="326" customWidth="1"/>
    <col min="7184" max="7184" width="5.140625" style="326" customWidth="1"/>
    <col min="7185" max="7185" width="9.7109375" style="326" customWidth="1"/>
    <col min="7186" max="7186" width="12.7109375" style="326" customWidth="1"/>
    <col min="7187" max="7187" width="5.140625" style="326" customWidth="1"/>
    <col min="7188" max="7188" width="9.7109375" style="326" customWidth="1"/>
    <col min="7189" max="7189" width="12.7109375" style="326" customWidth="1"/>
    <col min="7190" max="7190" width="5.140625" style="326" customWidth="1"/>
    <col min="7191" max="7191" width="9.7109375" style="326" customWidth="1"/>
    <col min="7192" max="7192" width="12.7109375" style="326" customWidth="1"/>
    <col min="7193" max="7193" width="5.140625" style="326" customWidth="1"/>
    <col min="7194" max="7194" width="9.7109375" style="326" customWidth="1"/>
    <col min="7195" max="7195" width="12.7109375" style="326" customWidth="1"/>
    <col min="7196" max="7196" width="5.140625" style="326" customWidth="1"/>
    <col min="7197" max="7197" width="9.7109375" style="326" customWidth="1"/>
    <col min="7198" max="7198" width="12.7109375" style="326" customWidth="1"/>
    <col min="7199" max="7199" width="5.140625" style="326" customWidth="1"/>
    <col min="7200" max="7200" width="9.7109375" style="326" customWidth="1"/>
    <col min="7201" max="7201" width="12.7109375" style="326" customWidth="1"/>
    <col min="7202" max="7202" width="37.7109375" style="326" customWidth="1"/>
    <col min="7203" max="7405" width="9.140625" style="326"/>
    <col min="7406" max="7406" width="1.7109375" style="326" customWidth="1"/>
    <col min="7407" max="7407" width="3.5703125" style="326" customWidth="1"/>
    <col min="7408" max="7408" width="11" style="326" customWidth="1"/>
    <col min="7409" max="7409" width="20.7109375" style="326" customWidth="1"/>
    <col min="7410" max="7411" width="11.7109375" style="326" customWidth="1"/>
    <col min="7412" max="7412" width="9.7109375" style="326" customWidth="1"/>
    <col min="7413" max="7413" width="10.140625" style="326" bestFit="1" customWidth="1"/>
    <col min="7414" max="7415" width="7.7109375" style="326" customWidth="1"/>
    <col min="7416" max="7416" width="4" style="326" customWidth="1"/>
    <col min="7417" max="7417" width="9.7109375" style="326" customWidth="1"/>
    <col min="7418" max="7418" width="15.140625" style="326" customWidth="1"/>
    <col min="7419" max="7419" width="5.140625" style="326" customWidth="1"/>
    <col min="7420" max="7420" width="9.7109375" style="326" customWidth="1"/>
    <col min="7421" max="7421" width="13.7109375" style="326" customWidth="1"/>
    <col min="7422" max="7422" width="5.140625" style="326" customWidth="1"/>
    <col min="7423" max="7423" width="9.7109375" style="326" customWidth="1"/>
    <col min="7424" max="7424" width="12.5703125" style="326" customWidth="1"/>
    <col min="7425" max="7425" width="5.140625" style="326" customWidth="1"/>
    <col min="7426" max="7426" width="9.7109375" style="326" customWidth="1"/>
    <col min="7427" max="7427" width="12.7109375" style="326" customWidth="1"/>
    <col min="7428" max="7428" width="5.140625" style="326" customWidth="1"/>
    <col min="7429" max="7429" width="9.7109375" style="326" customWidth="1"/>
    <col min="7430" max="7430" width="12.7109375" style="326" customWidth="1"/>
    <col min="7431" max="7431" width="5.140625" style="326" customWidth="1"/>
    <col min="7432" max="7432" width="9.7109375" style="326" customWidth="1"/>
    <col min="7433" max="7433" width="12.7109375" style="326" customWidth="1"/>
    <col min="7434" max="7434" width="5.140625" style="326" customWidth="1"/>
    <col min="7435" max="7435" width="9.7109375" style="326" customWidth="1"/>
    <col min="7436" max="7436" width="12.7109375" style="326" customWidth="1"/>
    <col min="7437" max="7437" width="5.140625" style="326" customWidth="1"/>
    <col min="7438" max="7438" width="9.7109375" style="326" customWidth="1"/>
    <col min="7439" max="7439" width="12.7109375" style="326" customWidth="1"/>
    <col min="7440" max="7440" width="5.140625" style="326" customWidth="1"/>
    <col min="7441" max="7441" width="9.7109375" style="326" customWidth="1"/>
    <col min="7442" max="7442" width="12.7109375" style="326" customWidth="1"/>
    <col min="7443" max="7443" width="5.140625" style="326" customWidth="1"/>
    <col min="7444" max="7444" width="9.7109375" style="326" customWidth="1"/>
    <col min="7445" max="7445" width="12.7109375" style="326" customWidth="1"/>
    <col min="7446" max="7446" width="5.140625" style="326" customWidth="1"/>
    <col min="7447" max="7447" width="9.7109375" style="326" customWidth="1"/>
    <col min="7448" max="7448" width="12.7109375" style="326" customWidth="1"/>
    <col min="7449" max="7449" width="5.140625" style="326" customWidth="1"/>
    <col min="7450" max="7450" width="9.7109375" style="326" customWidth="1"/>
    <col min="7451" max="7451" width="12.7109375" style="326" customWidth="1"/>
    <col min="7452" max="7452" width="5.140625" style="326" customWidth="1"/>
    <col min="7453" max="7453" width="9.7109375" style="326" customWidth="1"/>
    <col min="7454" max="7454" width="12.7109375" style="326" customWidth="1"/>
    <col min="7455" max="7455" width="5.140625" style="326" customWidth="1"/>
    <col min="7456" max="7456" width="9.7109375" style="326" customWidth="1"/>
    <col min="7457" max="7457" width="12.7109375" style="326" customWidth="1"/>
    <col min="7458" max="7458" width="37.7109375" style="326" customWidth="1"/>
    <col min="7459" max="7661" width="9.140625" style="326"/>
    <col min="7662" max="7662" width="1.7109375" style="326" customWidth="1"/>
    <col min="7663" max="7663" width="3.5703125" style="326" customWidth="1"/>
    <col min="7664" max="7664" width="11" style="326" customWidth="1"/>
    <col min="7665" max="7665" width="20.7109375" style="326" customWidth="1"/>
    <col min="7666" max="7667" width="11.7109375" style="326" customWidth="1"/>
    <col min="7668" max="7668" width="9.7109375" style="326" customWidth="1"/>
    <col min="7669" max="7669" width="10.140625" style="326" bestFit="1" customWidth="1"/>
    <col min="7670" max="7671" width="7.7109375" style="326" customWidth="1"/>
    <col min="7672" max="7672" width="4" style="326" customWidth="1"/>
    <col min="7673" max="7673" width="9.7109375" style="326" customWidth="1"/>
    <col min="7674" max="7674" width="15.140625" style="326" customWidth="1"/>
    <col min="7675" max="7675" width="5.140625" style="326" customWidth="1"/>
    <col min="7676" max="7676" width="9.7109375" style="326" customWidth="1"/>
    <col min="7677" max="7677" width="13.7109375" style="326" customWidth="1"/>
    <col min="7678" max="7678" width="5.140625" style="326" customWidth="1"/>
    <col min="7679" max="7679" width="9.7109375" style="326" customWidth="1"/>
    <col min="7680" max="7680" width="12.5703125" style="326" customWidth="1"/>
    <col min="7681" max="7681" width="5.140625" style="326" customWidth="1"/>
    <col min="7682" max="7682" width="9.7109375" style="326" customWidth="1"/>
    <col min="7683" max="7683" width="12.7109375" style="326" customWidth="1"/>
    <col min="7684" max="7684" width="5.140625" style="326" customWidth="1"/>
    <col min="7685" max="7685" width="9.7109375" style="326" customWidth="1"/>
    <col min="7686" max="7686" width="12.7109375" style="326" customWidth="1"/>
    <col min="7687" max="7687" width="5.140625" style="326" customWidth="1"/>
    <col min="7688" max="7688" width="9.7109375" style="326" customWidth="1"/>
    <col min="7689" max="7689" width="12.7109375" style="326" customWidth="1"/>
    <col min="7690" max="7690" width="5.140625" style="326" customWidth="1"/>
    <col min="7691" max="7691" width="9.7109375" style="326" customWidth="1"/>
    <col min="7692" max="7692" width="12.7109375" style="326" customWidth="1"/>
    <col min="7693" max="7693" width="5.140625" style="326" customWidth="1"/>
    <col min="7694" max="7694" width="9.7109375" style="326" customWidth="1"/>
    <col min="7695" max="7695" width="12.7109375" style="326" customWidth="1"/>
    <col min="7696" max="7696" width="5.140625" style="326" customWidth="1"/>
    <col min="7697" max="7697" width="9.7109375" style="326" customWidth="1"/>
    <col min="7698" max="7698" width="12.7109375" style="326" customWidth="1"/>
    <col min="7699" max="7699" width="5.140625" style="326" customWidth="1"/>
    <col min="7700" max="7700" width="9.7109375" style="326" customWidth="1"/>
    <col min="7701" max="7701" width="12.7109375" style="326" customWidth="1"/>
    <col min="7702" max="7702" width="5.140625" style="326" customWidth="1"/>
    <col min="7703" max="7703" width="9.7109375" style="326" customWidth="1"/>
    <col min="7704" max="7704" width="12.7109375" style="326" customWidth="1"/>
    <col min="7705" max="7705" width="5.140625" style="326" customWidth="1"/>
    <col min="7706" max="7706" width="9.7109375" style="326" customWidth="1"/>
    <col min="7707" max="7707" width="12.7109375" style="326" customWidth="1"/>
    <col min="7708" max="7708" width="5.140625" style="326" customWidth="1"/>
    <col min="7709" max="7709" width="9.7109375" style="326" customWidth="1"/>
    <col min="7710" max="7710" width="12.7109375" style="326" customWidth="1"/>
    <col min="7711" max="7711" width="5.140625" style="326" customWidth="1"/>
    <col min="7712" max="7712" width="9.7109375" style="326" customWidth="1"/>
    <col min="7713" max="7713" width="12.7109375" style="326" customWidth="1"/>
    <col min="7714" max="7714" width="37.7109375" style="326" customWidth="1"/>
    <col min="7715" max="7917" width="9.140625" style="326"/>
    <col min="7918" max="7918" width="1.7109375" style="326" customWidth="1"/>
    <col min="7919" max="7919" width="3.5703125" style="326" customWidth="1"/>
    <col min="7920" max="7920" width="11" style="326" customWidth="1"/>
    <col min="7921" max="7921" width="20.7109375" style="326" customWidth="1"/>
    <col min="7922" max="7923" width="11.7109375" style="326" customWidth="1"/>
    <col min="7924" max="7924" width="9.7109375" style="326" customWidth="1"/>
    <col min="7925" max="7925" width="10.140625" style="326" bestFit="1" customWidth="1"/>
    <col min="7926" max="7927" width="7.7109375" style="326" customWidth="1"/>
    <col min="7928" max="7928" width="4" style="326" customWidth="1"/>
    <col min="7929" max="7929" width="9.7109375" style="326" customWidth="1"/>
    <col min="7930" max="7930" width="15.140625" style="326" customWidth="1"/>
    <col min="7931" max="7931" width="5.140625" style="326" customWidth="1"/>
    <col min="7932" max="7932" width="9.7109375" style="326" customWidth="1"/>
    <col min="7933" max="7933" width="13.7109375" style="326" customWidth="1"/>
    <col min="7934" max="7934" width="5.140625" style="326" customWidth="1"/>
    <col min="7935" max="7935" width="9.7109375" style="326" customWidth="1"/>
    <col min="7936" max="7936" width="12.5703125" style="326" customWidth="1"/>
    <col min="7937" max="7937" width="5.140625" style="326" customWidth="1"/>
    <col min="7938" max="7938" width="9.7109375" style="326" customWidth="1"/>
    <col min="7939" max="7939" width="12.7109375" style="326" customWidth="1"/>
    <col min="7940" max="7940" width="5.140625" style="326" customWidth="1"/>
    <col min="7941" max="7941" width="9.7109375" style="326" customWidth="1"/>
    <col min="7942" max="7942" width="12.7109375" style="326" customWidth="1"/>
    <col min="7943" max="7943" width="5.140625" style="326" customWidth="1"/>
    <col min="7944" max="7944" width="9.7109375" style="326" customWidth="1"/>
    <col min="7945" max="7945" width="12.7109375" style="326" customWidth="1"/>
    <col min="7946" max="7946" width="5.140625" style="326" customWidth="1"/>
    <col min="7947" max="7947" width="9.7109375" style="326" customWidth="1"/>
    <col min="7948" max="7948" width="12.7109375" style="326" customWidth="1"/>
    <col min="7949" max="7949" width="5.140625" style="326" customWidth="1"/>
    <col min="7950" max="7950" width="9.7109375" style="326" customWidth="1"/>
    <col min="7951" max="7951" width="12.7109375" style="326" customWidth="1"/>
    <col min="7952" max="7952" width="5.140625" style="326" customWidth="1"/>
    <col min="7953" max="7953" width="9.7109375" style="326" customWidth="1"/>
    <col min="7954" max="7954" width="12.7109375" style="326" customWidth="1"/>
    <col min="7955" max="7955" width="5.140625" style="326" customWidth="1"/>
    <col min="7956" max="7956" width="9.7109375" style="326" customWidth="1"/>
    <col min="7957" max="7957" width="12.7109375" style="326" customWidth="1"/>
    <col min="7958" max="7958" width="5.140625" style="326" customWidth="1"/>
    <col min="7959" max="7959" width="9.7109375" style="326" customWidth="1"/>
    <col min="7960" max="7960" width="12.7109375" style="326" customWidth="1"/>
    <col min="7961" max="7961" width="5.140625" style="326" customWidth="1"/>
    <col min="7962" max="7962" width="9.7109375" style="326" customWidth="1"/>
    <col min="7963" max="7963" width="12.7109375" style="326" customWidth="1"/>
    <col min="7964" max="7964" width="5.140625" style="326" customWidth="1"/>
    <col min="7965" max="7965" width="9.7109375" style="326" customWidth="1"/>
    <col min="7966" max="7966" width="12.7109375" style="326" customWidth="1"/>
    <col min="7967" max="7967" width="5.140625" style="326" customWidth="1"/>
    <col min="7968" max="7968" width="9.7109375" style="326" customWidth="1"/>
    <col min="7969" max="7969" width="12.7109375" style="326" customWidth="1"/>
    <col min="7970" max="7970" width="37.7109375" style="326" customWidth="1"/>
    <col min="7971" max="8173" width="9.140625" style="326"/>
    <col min="8174" max="8174" width="1.7109375" style="326" customWidth="1"/>
    <col min="8175" max="8175" width="3.5703125" style="326" customWidth="1"/>
    <col min="8176" max="8176" width="11" style="326" customWidth="1"/>
    <col min="8177" max="8177" width="20.7109375" style="326" customWidth="1"/>
    <col min="8178" max="8179" width="11.7109375" style="326" customWidth="1"/>
    <col min="8180" max="8180" width="9.7109375" style="326" customWidth="1"/>
    <col min="8181" max="8181" width="10.140625" style="326" bestFit="1" customWidth="1"/>
    <col min="8182" max="8183" width="7.7109375" style="326" customWidth="1"/>
    <col min="8184" max="8184" width="4" style="326" customWidth="1"/>
    <col min="8185" max="8185" width="9.7109375" style="326" customWidth="1"/>
    <col min="8186" max="8186" width="15.140625" style="326" customWidth="1"/>
    <col min="8187" max="8187" width="5.140625" style="326" customWidth="1"/>
    <col min="8188" max="8188" width="9.7109375" style="326" customWidth="1"/>
    <col min="8189" max="8189" width="13.7109375" style="326" customWidth="1"/>
    <col min="8190" max="8190" width="5.140625" style="326" customWidth="1"/>
    <col min="8191" max="8191" width="9.7109375" style="326" customWidth="1"/>
    <col min="8192" max="8192" width="12.5703125" style="326" customWidth="1"/>
    <col min="8193" max="8193" width="5.140625" style="326" customWidth="1"/>
    <col min="8194" max="8194" width="9.7109375" style="326" customWidth="1"/>
    <col min="8195" max="8195" width="12.7109375" style="326" customWidth="1"/>
    <col min="8196" max="8196" width="5.140625" style="326" customWidth="1"/>
    <col min="8197" max="8197" width="9.7109375" style="326" customWidth="1"/>
    <col min="8198" max="8198" width="12.7109375" style="326" customWidth="1"/>
    <col min="8199" max="8199" width="5.140625" style="326" customWidth="1"/>
    <col min="8200" max="8200" width="9.7109375" style="326" customWidth="1"/>
    <col min="8201" max="8201" width="12.7109375" style="326" customWidth="1"/>
    <col min="8202" max="8202" width="5.140625" style="326" customWidth="1"/>
    <col min="8203" max="8203" width="9.7109375" style="326" customWidth="1"/>
    <col min="8204" max="8204" width="12.7109375" style="326" customWidth="1"/>
    <col min="8205" max="8205" width="5.140625" style="326" customWidth="1"/>
    <col min="8206" max="8206" width="9.7109375" style="326" customWidth="1"/>
    <col min="8207" max="8207" width="12.7109375" style="326" customWidth="1"/>
    <col min="8208" max="8208" width="5.140625" style="326" customWidth="1"/>
    <col min="8209" max="8209" width="9.7109375" style="326" customWidth="1"/>
    <col min="8210" max="8210" width="12.7109375" style="326" customWidth="1"/>
    <col min="8211" max="8211" width="5.140625" style="326" customWidth="1"/>
    <col min="8212" max="8212" width="9.7109375" style="326" customWidth="1"/>
    <col min="8213" max="8213" width="12.7109375" style="326" customWidth="1"/>
    <col min="8214" max="8214" width="5.140625" style="326" customWidth="1"/>
    <col min="8215" max="8215" width="9.7109375" style="326" customWidth="1"/>
    <col min="8216" max="8216" width="12.7109375" style="326" customWidth="1"/>
    <col min="8217" max="8217" width="5.140625" style="326" customWidth="1"/>
    <col min="8218" max="8218" width="9.7109375" style="326" customWidth="1"/>
    <col min="8219" max="8219" width="12.7109375" style="326" customWidth="1"/>
    <col min="8220" max="8220" width="5.140625" style="326" customWidth="1"/>
    <col min="8221" max="8221" width="9.7109375" style="326" customWidth="1"/>
    <col min="8222" max="8222" width="12.7109375" style="326" customWidth="1"/>
    <col min="8223" max="8223" width="5.140625" style="326" customWidth="1"/>
    <col min="8224" max="8224" width="9.7109375" style="326" customWidth="1"/>
    <col min="8225" max="8225" width="12.7109375" style="326" customWidth="1"/>
    <col min="8226" max="8226" width="37.7109375" style="326" customWidth="1"/>
    <col min="8227" max="8429" width="9.140625" style="326"/>
    <col min="8430" max="8430" width="1.7109375" style="326" customWidth="1"/>
    <col min="8431" max="8431" width="3.5703125" style="326" customWidth="1"/>
    <col min="8432" max="8432" width="11" style="326" customWidth="1"/>
    <col min="8433" max="8433" width="20.7109375" style="326" customWidth="1"/>
    <col min="8434" max="8435" width="11.7109375" style="326" customWidth="1"/>
    <col min="8436" max="8436" width="9.7109375" style="326" customWidth="1"/>
    <col min="8437" max="8437" width="10.140625" style="326" bestFit="1" customWidth="1"/>
    <col min="8438" max="8439" width="7.7109375" style="326" customWidth="1"/>
    <col min="8440" max="8440" width="4" style="326" customWidth="1"/>
    <col min="8441" max="8441" width="9.7109375" style="326" customWidth="1"/>
    <col min="8442" max="8442" width="15.140625" style="326" customWidth="1"/>
    <col min="8443" max="8443" width="5.140625" style="326" customWidth="1"/>
    <col min="8444" max="8444" width="9.7109375" style="326" customWidth="1"/>
    <col min="8445" max="8445" width="13.7109375" style="326" customWidth="1"/>
    <col min="8446" max="8446" width="5.140625" style="326" customWidth="1"/>
    <col min="8447" max="8447" width="9.7109375" style="326" customWidth="1"/>
    <col min="8448" max="8448" width="12.5703125" style="326" customWidth="1"/>
    <col min="8449" max="8449" width="5.140625" style="326" customWidth="1"/>
    <col min="8450" max="8450" width="9.7109375" style="326" customWidth="1"/>
    <col min="8451" max="8451" width="12.7109375" style="326" customWidth="1"/>
    <col min="8452" max="8452" width="5.140625" style="326" customWidth="1"/>
    <col min="8453" max="8453" width="9.7109375" style="326" customWidth="1"/>
    <col min="8454" max="8454" width="12.7109375" style="326" customWidth="1"/>
    <col min="8455" max="8455" width="5.140625" style="326" customWidth="1"/>
    <col min="8456" max="8456" width="9.7109375" style="326" customWidth="1"/>
    <col min="8457" max="8457" width="12.7109375" style="326" customWidth="1"/>
    <col min="8458" max="8458" width="5.140625" style="326" customWidth="1"/>
    <col min="8459" max="8459" width="9.7109375" style="326" customWidth="1"/>
    <col min="8460" max="8460" width="12.7109375" style="326" customWidth="1"/>
    <col min="8461" max="8461" width="5.140625" style="326" customWidth="1"/>
    <col min="8462" max="8462" width="9.7109375" style="326" customWidth="1"/>
    <col min="8463" max="8463" width="12.7109375" style="326" customWidth="1"/>
    <col min="8464" max="8464" width="5.140625" style="326" customWidth="1"/>
    <col min="8465" max="8465" width="9.7109375" style="326" customWidth="1"/>
    <col min="8466" max="8466" width="12.7109375" style="326" customWidth="1"/>
    <col min="8467" max="8467" width="5.140625" style="326" customWidth="1"/>
    <col min="8468" max="8468" width="9.7109375" style="326" customWidth="1"/>
    <col min="8469" max="8469" width="12.7109375" style="326" customWidth="1"/>
    <col min="8470" max="8470" width="5.140625" style="326" customWidth="1"/>
    <col min="8471" max="8471" width="9.7109375" style="326" customWidth="1"/>
    <col min="8472" max="8472" width="12.7109375" style="326" customWidth="1"/>
    <col min="8473" max="8473" width="5.140625" style="326" customWidth="1"/>
    <col min="8474" max="8474" width="9.7109375" style="326" customWidth="1"/>
    <col min="8475" max="8475" width="12.7109375" style="326" customWidth="1"/>
    <col min="8476" max="8476" width="5.140625" style="326" customWidth="1"/>
    <col min="8477" max="8477" width="9.7109375" style="326" customWidth="1"/>
    <col min="8478" max="8478" width="12.7109375" style="326" customWidth="1"/>
    <col min="8479" max="8479" width="5.140625" style="326" customWidth="1"/>
    <col min="8480" max="8480" width="9.7109375" style="326" customWidth="1"/>
    <col min="8481" max="8481" width="12.7109375" style="326" customWidth="1"/>
    <col min="8482" max="8482" width="37.7109375" style="326" customWidth="1"/>
    <col min="8483" max="8685" width="9.140625" style="326"/>
    <col min="8686" max="8686" width="1.7109375" style="326" customWidth="1"/>
    <col min="8687" max="8687" width="3.5703125" style="326" customWidth="1"/>
    <col min="8688" max="8688" width="11" style="326" customWidth="1"/>
    <col min="8689" max="8689" width="20.7109375" style="326" customWidth="1"/>
    <col min="8690" max="8691" width="11.7109375" style="326" customWidth="1"/>
    <col min="8692" max="8692" width="9.7109375" style="326" customWidth="1"/>
    <col min="8693" max="8693" width="10.140625" style="326" bestFit="1" customWidth="1"/>
    <col min="8694" max="8695" width="7.7109375" style="326" customWidth="1"/>
    <col min="8696" max="8696" width="4" style="326" customWidth="1"/>
    <col min="8697" max="8697" width="9.7109375" style="326" customWidth="1"/>
    <col min="8698" max="8698" width="15.140625" style="326" customWidth="1"/>
    <col min="8699" max="8699" width="5.140625" style="326" customWidth="1"/>
    <col min="8700" max="8700" width="9.7109375" style="326" customWidth="1"/>
    <col min="8701" max="8701" width="13.7109375" style="326" customWidth="1"/>
    <col min="8702" max="8702" width="5.140625" style="326" customWidth="1"/>
    <col min="8703" max="8703" width="9.7109375" style="326" customWidth="1"/>
    <col min="8704" max="8704" width="12.5703125" style="326" customWidth="1"/>
    <col min="8705" max="8705" width="5.140625" style="326" customWidth="1"/>
    <col min="8706" max="8706" width="9.7109375" style="326" customWidth="1"/>
    <col min="8707" max="8707" width="12.7109375" style="326" customWidth="1"/>
    <col min="8708" max="8708" width="5.140625" style="326" customWidth="1"/>
    <col min="8709" max="8709" width="9.7109375" style="326" customWidth="1"/>
    <col min="8710" max="8710" width="12.7109375" style="326" customWidth="1"/>
    <col min="8711" max="8711" width="5.140625" style="326" customWidth="1"/>
    <col min="8712" max="8712" width="9.7109375" style="326" customWidth="1"/>
    <col min="8713" max="8713" width="12.7109375" style="326" customWidth="1"/>
    <col min="8714" max="8714" width="5.140625" style="326" customWidth="1"/>
    <col min="8715" max="8715" width="9.7109375" style="326" customWidth="1"/>
    <col min="8716" max="8716" width="12.7109375" style="326" customWidth="1"/>
    <col min="8717" max="8717" width="5.140625" style="326" customWidth="1"/>
    <col min="8718" max="8718" width="9.7109375" style="326" customWidth="1"/>
    <col min="8719" max="8719" width="12.7109375" style="326" customWidth="1"/>
    <col min="8720" max="8720" width="5.140625" style="326" customWidth="1"/>
    <col min="8721" max="8721" width="9.7109375" style="326" customWidth="1"/>
    <col min="8722" max="8722" width="12.7109375" style="326" customWidth="1"/>
    <col min="8723" max="8723" width="5.140625" style="326" customWidth="1"/>
    <col min="8724" max="8724" width="9.7109375" style="326" customWidth="1"/>
    <col min="8725" max="8725" width="12.7109375" style="326" customWidth="1"/>
    <col min="8726" max="8726" width="5.140625" style="326" customWidth="1"/>
    <col min="8727" max="8727" width="9.7109375" style="326" customWidth="1"/>
    <col min="8728" max="8728" width="12.7109375" style="326" customWidth="1"/>
    <col min="8729" max="8729" width="5.140625" style="326" customWidth="1"/>
    <col min="8730" max="8730" width="9.7109375" style="326" customWidth="1"/>
    <col min="8731" max="8731" width="12.7109375" style="326" customWidth="1"/>
    <col min="8732" max="8732" width="5.140625" style="326" customWidth="1"/>
    <col min="8733" max="8733" width="9.7109375" style="326" customWidth="1"/>
    <col min="8734" max="8734" width="12.7109375" style="326" customWidth="1"/>
    <col min="8735" max="8735" width="5.140625" style="326" customWidth="1"/>
    <col min="8736" max="8736" width="9.7109375" style="326" customWidth="1"/>
    <col min="8737" max="8737" width="12.7109375" style="326" customWidth="1"/>
    <col min="8738" max="8738" width="37.7109375" style="326" customWidth="1"/>
    <col min="8739" max="8941" width="9.140625" style="326"/>
    <col min="8942" max="8942" width="1.7109375" style="326" customWidth="1"/>
    <col min="8943" max="8943" width="3.5703125" style="326" customWidth="1"/>
    <col min="8944" max="8944" width="11" style="326" customWidth="1"/>
    <col min="8945" max="8945" width="20.7109375" style="326" customWidth="1"/>
    <col min="8946" max="8947" width="11.7109375" style="326" customWidth="1"/>
    <col min="8948" max="8948" width="9.7109375" style="326" customWidth="1"/>
    <col min="8949" max="8949" width="10.140625" style="326" bestFit="1" customWidth="1"/>
    <col min="8950" max="8951" width="7.7109375" style="326" customWidth="1"/>
    <col min="8952" max="8952" width="4" style="326" customWidth="1"/>
    <col min="8953" max="8953" width="9.7109375" style="326" customWidth="1"/>
    <col min="8954" max="8954" width="15.140625" style="326" customWidth="1"/>
    <col min="8955" max="8955" width="5.140625" style="326" customWidth="1"/>
    <col min="8956" max="8956" width="9.7109375" style="326" customWidth="1"/>
    <col min="8957" max="8957" width="13.7109375" style="326" customWidth="1"/>
    <col min="8958" max="8958" width="5.140625" style="326" customWidth="1"/>
    <col min="8959" max="8959" width="9.7109375" style="326" customWidth="1"/>
    <col min="8960" max="8960" width="12.5703125" style="326" customWidth="1"/>
    <col min="8961" max="8961" width="5.140625" style="326" customWidth="1"/>
    <col min="8962" max="8962" width="9.7109375" style="326" customWidth="1"/>
    <col min="8963" max="8963" width="12.7109375" style="326" customWidth="1"/>
    <col min="8964" max="8964" width="5.140625" style="326" customWidth="1"/>
    <col min="8965" max="8965" width="9.7109375" style="326" customWidth="1"/>
    <col min="8966" max="8966" width="12.7109375" style="326" customWidth="1"/>
    <col min="8967" max="8967" width="5.140625" style="326" customWidth="1"/>
    <col min="8968" max="8968" width="9.7109375" style="326" customWidth="1"/>
    <col min="8969" max="8969" width="12.7109375" style="326" customWidth="1"/>
    <col min="8970" max="8970" width="5.140625" style="326" customWidth="1"/>
    <col min="8971" max="8971" width="9.7109375" style="326" customWidth="1"/>
    <col min="8972" max="8972" width="12.7109375" style="326" customWidth="1"/>
    <col min="8973" max="8973" width="5.140625" style="326" customWidth="1"/>
    <col min="8974" max="8974" width="9.7109375" style="326" customWidth="1"/>
    <col min="8975" max="8975" width="12.7109375" style="326" customWidth="1"/>
    <col min="8976" max="8976" width="5.140625" style="326" customWidth="1"/>
    <col min="8977" max="8977" width="9.7109375" style="326" customWidth="1"/>
    <col min="8978" max="8978" width="12.7109375" style="326" customWidth="1"/>
    <col min="8979" max="8979" width="5.140625" style="326" customWidth="1"/>
    <col min="8980" max="8980" width="9.7109375" style="326" customWidth="1"/>
    <col min="8981" max="8981" width="12.7109375" style="326" customWidth="1"/>
    <col min="8982" max="8982" width="5.140625" style="326" customWidth="1"/>
    <col min="8983" max="8983" width="9.7109375" style="326" customWidth="1"/>
    <col min="8984" max="8984" width="12.7109375" style="326" customWidth="1"/>
    <col min="8985" max="8985" width="5.140625" style="326" customWidth="1"/>
    <col min="8986" max="8986" width="9.7109375" style="326" customWidth="1"/>
    <col min="8987" max="8987" width="12.7109375" style="326" customWidth="1"/>
    <col min="8988" max="8988" width="5.140625" style="326" customWidth="1"/>
    <col min="8989" max="8989" width="9.7109375" style="326" customWidth="1"/>
    <col min="8990" max="8990" width="12.7109375" style="326" customWidth="1"/>
    <col min="8991" max="8991" width="5.140625" style="326" customWidth="1"/>
    <col min="8992" max="8992" width="9.7109375" style="326" customWidth="1"/>
    <col min="8993" max="8993" width="12.7109375" style="326" customWidth="1"/>
    <col min="8994" max="8994" width="37.7109375" style="326" customWidth="1"/>
    <col min="8995" max="9197" width="9.140625" style="326"/>
    <col min="9198" max="9198" width="1.7109375" style="326" customWidth="1"/>
    <col min="9199" max="9199" width="3.5703125" style="326" customWidth="1"/>
    <col min="9200" max="9200" width="11" style="326" customWidth="1"/>
    <col min="9201" max="9201" width="20.7109375" style="326" customWidth="1"/>
    <col min="9202" max="9203" width="11.7109375" style="326" customWidth="1"/>
    <col min="9204" max="9204" width="9.7109375" style="326" customWidth="1"/>
    <col min="9205" max="9205" width="10.140625" style="326" bestFit="1" customWidth="1"/>
    <col min="9206" max="9207" width="7.7109375" style="326" customWidth="1"/>
    <col min="9208" max="9208" width="4" style="326" customWidth="1"/>
    <col min="9209" max="9209" width="9.7109375" style="326" customWidth="1"/>
    <col min="9210" max="9210" width="15.140625" style="326" customWidth="1"/>
    <col min="9211" max="9211" width="5.140625" style="326" customWidth="1"/>
    <col min="9212" max="9212" width="9.7109375" style="326" customWidth="1"/>
    <col min="9213" max="9213" width="13.7109375" style="326" customWidth="1"/>
    <col min="9214" max="9214" width="5.140625" style="326" customWidth="1"/>
    <col min="9215" max="9215" width="9.7109375" style="326" customWidth="1"/>
    <col min="9216" max="9216" width="12.5703125" style="326" customWidth="1"/>
    <col min="9217" max="9217" width="5.140625" style="326" customWidth="1"/>
    <col min="9218" max="9218" width="9.7109375" style="326" customWidth="1"/>
    <col min="9219" max="9219" width="12.7109375" style="326" customWidth="1"/>
    <col min="9220" max="9220" width="5.140625" style="326" customWidth="1"/>
    <col min="9221" max="9221" width="9.7109375" style="326" customWidth="1"/>
    <col min="9222" max="9222" width="12.7109375" style="326" customWidth="1"/>
    <col min="9223" max="9223" width="5.140625" style="326" customWidth="1"/>
    <col min="9224" max="9224" width="9.7109375" style="326" customWidth="1"/>
    <col min="9225" max="9225" width="12.7109375" style="326" customWidth="1"/>
    <col min="9226" max="9226" width="5.140625" style="326" customWidth="1"/>
    <col min="9227" max="9227" width="9.7109375" style="326" customWidth="1"/>
    <col min="9228" max="9228" width="12.7109375" style="326" customWidth="1"/>
    <col min="9229" max="9229" width="5.140625" style="326" customWidth="1"/>
    <col min="9230" max="9230" width="9.7109375" style="326" customWidth="1"/>
    <col min="9231" max="9231" width="12.7109375" style="326" customWidth="1"/>
    <col min="9232" max="9232" width="5.140625" style="326" customWidth="1"/>
    <col min="9233" max="9233" width="9.7109375" style="326" customWidth="1"/>
    <col min="9234" max="9234" width="12.7109375" style="326" customWidth="1"/>
    <col min="9235" max="9235" width="5.140625" style="326" customWidth="1"/>
    <col min="9236" max="9236" width="9.7109375" style="326" customWidth="1"/>
    <col min="9237" max="9237" width="12.7109375" style="326" customWidth="1"/>
    <col min="9238" max="9238" width="5.140625" style="326" customWidth="1"/>
    <col min="9239" max="9239" width="9.7109375" style="326" customWidth="1"/>
    <col min="9240" max="9240" width="12.7109375" style="326" customWidth="1"/>
    <col min="9241" max="9241" width="5.140625" style="326" customWidth="1"/>
    <col min="9242" max="9242" width="9.7109375" style="326" customWidth="1"/>
    <col min="9243" max="9243" width="12.7109375" style="326" customWidth="1"/>
    <col min="9244" max="9244" width="5.140625" style="326" customWidth="1"/>
    <col min="9245" max="9245" width="9.7109375" style="326" customWidth="1"/>
    <col min="9246" max="9246" width="12.7109375" style="326" customWidth="1"/>
    <col min="9247" max="9247" width="5.140625" style="326" customWidth="1"/>
    <col min="9248" max="9248" width="9.7109375" style="326" customWidth="1"/>
    <col min="9249" max="9249" width="12.7109375" style="326" customWidth="1"/>
    <col min="9250" max="9250" width="37.7109375" style="326" customWidth="1"/>
    <col min="9251" max="9453" width="9.140625" style="326"/>
    <col min="9454" max="9454" width="1.7109375" style="326" customWidth="1"/>
    <col min="9455" max="9455" width="3.5703125" style="326" customWidth="1"/>
    <col min="9456" max="9456" width="11" style="326" customWidth="1"/>
    <col min="9457" max="9457" width="20.7109375" style="326" customWidth="1"/>
    <col min="9458" max="9459" width="11.7109375" style="326" customWidth="1"/>
    <col min="9460" max="9460" width="9.7109375" style="326" customWidth="1"/>
    <col min="9461" max="9461" width="10.140625" style="326" bestFit="1" customWidth="1"/>
    <col min="9462" max="9463" width="7.7109375" style="326" customWidth="1"/>
    <col min="9464" max="9464" width="4" style="326" customWidth="1"/>
    <col min="9465" max="9465" width="9.7109375" style="326" customWidth="1"/>
    <col min="9466" max="9466" width="15.140625" style="326" customWidth="1"/>
    <col min="9467" max="9467" width="5.140625" style="326" customWidth="1"/>
    <col min="9468" max="9468" width="9.7109375" style="326" customWidth="1"/>
    <col min="9469" max="9469" width="13.7109375" style="326" customWidth="1"/>
    <col min="9470" max="9470" width="5.140625" style="326" customWidth="1"/>
    <col min="9471" max="9471" width="9.7109375" style="326" customWidth="1"/>
    <col min="9472" max="9472" width="12.5703125" style="326" customWidth="1"/>
    <col min="9473" max="9473" width="5.140625" style="326" customWidth="1"/>
    <col min="9474" max="9474" width="9.7109375" style="326" customWidth="1"/>
    <col min="9475" max="9475" width="12.7109375" style="326" customWidth="1"/>
    <col min="9476" max="9476" width="5.140625" style="326" customWidth="1"/>
    <col min="9477" max="9477" width="9.7109375" style="326" customWidth="1"/>
    <col min="9478" max="9478" width="12.7109375" style="326" customWidth="1"/>
    <col min="9479" max="9479" width="5.140625" style="326" customWidth="1"/>
    <col min="9480" max="9480" width="9.7109375" style="326" customWidth="1"/>
    <col min="9481" max="9481" width="12.7109375" style="326" customWidth="1"/>
    <col min="9482" max="9482" width="5.140625" style="326" customWidth="1"/>
    <col min="9483" max="9483" width="9.7109375" style="326" customWidth="1"/>
    <col min="9484" max="9484" width="12.7109375" style="326" customWidth="1"/>
    <col min="9485" max="9485" width="5.140625" style="326" customWidth="1"/>
    <col min="9486" max="9486" width="9.7109375" style="326" customWidth="1"/>
    <col min="9487" max="9487" width="12.7109375" style="326" customWidth="1"/>
    <col min="9488" max="9488" width="5.140625" style="326" customWidth="1"/>
    <col min="9489" max="9489" width="9.7109375" style="326" customWidth="1"/>
    <col min="9490" max="9490" width="12.7109375" style="326" customWidth="1"/>
    <col min="9491" max="9491" width="5.140625" style="326" customWidth="1"/>
    <col min="9492" max="9492" width="9.7109375" style="326" customWidth="1"/>
    <col min="9493" max="9493" width="12.7109375" style="326" customWidth="1"/>
    <col min="9494" max="9494" width="5.140625" style="326" customWidth="1"/>
    <col min="9495" max="9495" width="9.7109375" style="326" customWidth="1"/>
    <col min="9496" max="9496" width="12.7109375" style="326" customWidth="1"/>
    <col min="9497" max="9497" width="5.140625" style="326" customWidth="1"/>
    <col min="9498" max="9498" width="9.7109375" style="326" customWidth="1"/>
    <col min="9499" max="9499" width="12.7109375" style="326" customWidth="1"/>
    <col min="9500" max="9500" width="5.140625" style="326" customWidth="1"/>
    <col min="9501" max="9501" width="9.7109375" style="326" customWidth="1"/>
    <col min="9502" max="9502" width="12.7109375" style="326" customWidth="1"/>
    <col min="9503" max="9503" width="5.140625" style="326" customWidth="1"/>
    <col min="9504" max="9504" width="9.7109375" style="326" customWidth="1"/>
    <col min="9505" max="9505" width="12.7109375" style="326" customWidth="1"/>
    <col min="9506" max="9506" width="37.7109375" style="326" customWidth="1"/>
    <col min="9507" max="9709" width="9.140625" style="326"/>
    <col min="9710" max="9710" width="1.7109375" style="326" customWidth="1"/>
    <col min="9711" max="9711" width="3.5703125" style="326" customWidth="1"/>
    <col min="9712" max="9712" width="11" style="326" customWidth="1"/>
    <col min="9713" max="9713" width="20.7109375" style="326" customWidth="1"/>
    <col min="9714" max="9715" width="11.7109375" style="326" customWidth="1"/>
    <col min="9716" max="9716" width="9.7109375" style="326" customWidth="1"/>
    <col min="9717" max="9717" width="10.140625" style="326" bestFit="1" customWidth="1"/>
    <col min="9718" max="9719" width="7.7109375" style="326" customWidth="1"/>
    <col min="9720" max="9720" width="4" style="326" customWidth="1"/>
    <col min="9721" max="9721" width="9.7109375" style="326" customWidth="1"/>
    <col min="9722" max="9722" width="15.140625" style="326" customWidth="1"/>
    <col min="9723" max="9723" width="5.140625" style="326" customWidth="1"/>
    <col min="9724" max="9724" width="9.7109375" style="326" customWidth="1"/>
    <col min="9725" max="9725" width="13.7109375" style="326" customWidth="1"/>
    <col min="9726" max="9726" width="5.140625" style="326" customWidth="1"/>
    <col min="9727" max="9727" width="9.7109375" style="326" customWidth="1"/>
    <col min="9728" max="9728" width="12.5703125" style="326" customWidth="1"/>
    <col min="9729" max="9729" width="5.140625" style="326" customWidth="1"/>
    <col min="9730" max="9730" width="9.7109375" style="326" customWidth="1"/>
    <col min="9731" max="9731" width="12.7109375" style="326" customWidth="1"/>
    <col min="9732" max="9732" width="5.140625" style="326" customWidth="1"/>
    <col min="9733" max="9733" width="9.7109375" style="326" customWidth="1"/>
    <col min="9734" max="9734" width="12.7109375" style="326" customWidth="1"/>
    <col min="9735" max="9735" width="5.140625" style="326" customWidth="1"/>
    <col min="9736" max="9736" width="9.7109375" style="326" customWidth="1"/>
    <col min="9737" max="9737" width="12.7109375" style="326" customWidth="1"/>
    <col min="9738" max="9738" width="5.140625" style="326" customWidth="1"/>
    <col min="9739" max="9739" width="9.7109375" style="326" customWidth="1"/>
    <col min="9740" max="9740" width="12.7109375" style="326" customWidth="1"/>
    <col min="9741" max="9741" width="5.140625" style="326" customWidth="1"/>
    <col min="9742" max="9742" width="9.7109375" style="326" customWidth="1"/>
    <col min="9743" max="9743" width="12.7109375" style="326" customWidth="1"/>
    <col min="9744" max="9744" width="5.140625" style="326" customWidth="1"/>
    <col min="9745" max="9745" width="9.7109375" style="326" customWidth="1"/>
    <col min="9746" max="9746" width="12.7109375" style="326" customWidth="1"/>
    <col min="9747" max="9747" width="5.140625" style="326" customWidth="1"/>
    <col min="9748" max="9748" width="9.7109375" style="326" customWidth="1"/>
    <col min="9749" max="9749" width="12.7109375" style="326" customWidth="1"/>
    <col min="9750" max="9750" width="5.140625" style="326" customWidth="1"/>
    <col min="9751" max="9751" width="9.7109375" style="326" customWidth="1"/>
    <col min="9752" max="9752" width="12.7109375" style="326" customWidth="1"/>
    <col min="9753" max="9753" width="5.140625" style="326" customWidth="1"/>
    <col min="9754" max="9754" width="9.7109375" style="326" customWidth="1"/>
    <col min="9755" max="9755" width="12.7109375" style="326" customWidth="1"/>
    <col min="9756" max="9756" width="5.140625" style="326" customWidth="1"/>
    <col min="9757" max="9757" width="9.7109375" style="326" customWidth="1"/>
    <col min="9758" max="9758" width="12.7109375" style="326" customWidth="1"/>
    <col min="9759" max="9759" width="5.140625" style="326" customWidth="1"/>
    <col min="9760" max="9760" width="9.7109375" style="326" customWidth="1"/>
    <col min="9761" max="9761" width="12.7109375" style="326" customWidth="1"/>
    <col min="9762" max="9762" width="37.7109375" style="326" customWidth="1"/>
    <col min="9763" max="9965" width="9.140625" style="326"/>
    <col min="9966" max="9966" width="1.7109375" style="326" customWidth="1"/>
    <col min="9967" max="9967" width="3.5703125" style="326" customWidth="1"/>
    <col min="9968" max="9968" width="11" style="326" customWidth="1"/>
    <col min="9969" max="9969" width="20.7109375" style="326" customWidth="1"/>
    <col min="9970" max="9971" width="11.7109375" style="326" customWidth="1"/>
    <col min="9972" max="9972" width="9.7109375" style="326" customWidth="1"/>
    <col min="9973" max="9973" width="10.140625" style="326" bestFit="1" customWidth="1"/>
    <col min="9974" max="9975" width="7.7109375" style="326" customWidth="1"/>
    <col min="9976" max="9976" width="4" style="326" customWidth="1"/>
    <col min="9977" max="9977" width="9.7109375" style="326" customWidth="1"/>
    <col min="9978" max="9978" width="15.140625" style="326" customWidth="1"/>
    <col min="9979" max="9979" width="5.140625" style="326" customWidth="1"/>
    <col min="9980" max="9980" width="9.7109375" style="326" customWidth="1"/>
    <col min="9981" max="9981" width="13.7109375" style="326" customWidth="1"/>
    <col min="9982" max="9982" width="5.140625" style="326" customWidth="1"/>
    <col min="9983" max="9983" width="9.7109375" style="326" customWidth="1"/>
    <col min="9984" max="9984" width="12.5703125" style="326" customWidth="1"/>
    <col min="9985" max="9985" width="5.140625" style="326" customWidth="1"/>
    <col min="9986" max="9986" width="9.7109375" style="326" customWidth="1"/>
    <col min="9987" max="9987" width="12.7109375" style="326" customWidth="1"/>
    <col min="9988" max="9988" width="5.140625" style="326" customWidth="1"/>
    <col min="9989" max="9989" width="9.7109375" style="326" customWidth="1"/>
    <col min="9990" max="9990" width="12.7109375" style="326" customWidth="1"/>
    <col min="9991" max="9991" width="5.140625" style="326" customWidth="1"/>
    <col min="9992" max="9992" width="9.7109375" style="326" customWidth="1"/>
    <col min="9993" max="9993" width="12.7109375" style="326" customWidth="1"/>
    <col min="9994" max="9994" width="5.140625" style="326" customWidth="1"/>
    <col min="9995" max="9995" width="9.7109375" style="326" customWidth="1"/>
    <col min="9996" max="9996" width="12.7109375" style="326" customWidth="1"/>
    <col min="9997" max="9997" width="5.140625" style="326" customWidth="1"/>
    <col min="9998" max="9998" width="9.7109375" style="326" customWidth="1"/>
    <col min="9999" max="9999" width="12.7109375" style="326" customWidth="1"/>
    <col min="10000" max="10000" width="5.140625" style="326" customWidth="1"/>
    <col min="10001" max="10001" width="9.7109375" style="326" customWidth="1"/>
    <col min="10002" max="10002" width="12.7109375" style="326" customWidth="1"/>
    <col min="10003" max="10003" width="5.140625" style="326" customWidth="1"/>
    <col min="10004" max="10004" width="9.7109375" style="326" customWidth="1"/>
    <col min="10005" max="10005" width="12.7109375" style="326" customWidth="1"/>
    <col min="10006" max="10006" width="5.140625" style="326" customWidth="1"/>
    <col min="10007" max="10007" width="9.7109375" style="326" customWidth="1"/>
    <col min="10008" max="10008" width="12.7109375" style="326" customWidth="1"/>
    <col min="10009" max="10009" width="5.140625" style="326" customWidth="1"/>
    <col min="10010" max="10010" width="9.7109375" style="326" customWidth="1"/>
    <col min="10011" max="10011" width="12.7109375" style="326" customWidth="1"/>
    <col min="10012" max="10012" width="5.140625" style="326" customWidth="1"/>
    <col min="10013" max="10013" width="9.7109375" style="326" customWidth="1"/>
    <col min="10014" max="10014" width="12.7109375" style="326" customWidth="1"/>
    <col min="10015" max="10015" width="5.140625" style="326" customWidth="1"/>
    <col min="10016" max="10016" width="9.7109375" style="326" customWidth="1"/>
    <col min="10017" max="10017" width="12.7109375" style="326" customWidth="1"/>
    <col min="10018" max="10018" width="37.7109375" style="326" customWidth="1"/>
    <col min="10019" max="10221" width="9.140625" style="326"/>
    <col min="10222" max="10222" width="1.7109375" style="326" customWidth="1"/>
    <col min="10223" max="10223" width="3.5703125" style="326" customWidth="1"/>
    <col min="10224" max="10224" width="11" style="326" customWidth="1"/>
    <col min="10225" max="10225" width="20.7109375" style="326" customWidth="1"/>
    <col min="10226" max="10227" width="11.7109375" style="326" customWidth="1"/>
    <col min="10228" max="10228" width="9.7109375" style="326" customWidth="1"/>
    <col min="10229" max="10229" width="10.140625" style="326" bestFit="1" customWidth="1"/>
    <col min="10230" max="10231" width="7.7109375" style="326" customWidth="1"/>
    <col min="10232" max="10232" width="4" style="326" customWidth="1"/>
    <col min="10233" max="10233" width="9.7109375" style="326" customWidth="1"/>
    <col min="10234" max="10234" width="15.140625" style="326" customWidth="1"/>
    <col min="10235" max="10235" width="5.140625" style="326" customWidth="1"/>
    <col min="10236" max="10236" width="9.7109375" style="326" customWidth="1"/>
    <col min="10237" max="10237" width="13.7109375" style="326" customWidth="1"/>
    <col min="10238" max="10238" width="5.140625" style="326" customWidth="1"/>
    <col min="10239" max="10239" width="9.7109375" style="326" customWidth="1"/>
    <col min="10240" max="10240" width="12.5703125" style="326" customWidth="1"/>
    <col min="10241" max="10241" width="5.140625" style="326" customWidth="1"/>
    <col min="10242" max="10242" width="9.7109375" style="326" customWidth="1"/>
    <col min="10243" max="10243" width="12.7109375" style="326" customWidth="1"/>
    <col min="10244" max="10244" width="5.140625" style="326" customWidth="1"/>
    <col min="10245" max="10245" width="9.7109375" style="326" customWidth="1"/>
    <col min="10246" max="10246" width="12.7109375" style="326" customWidth="1"/>
    <col min="10247" max="10247" width="5.140625" style="326" customWidth="1"/>
    <col min="10248" max="10248" width="9.7109375" style="326" customWidth="1"/>
    <col min="10249" max="10249" width="12.7109375" style="326" customWidth="1"/>
    <col min="10250" max="10250" width="5.140625" style="326" customWidth="1"/>
    <col min="10251" max="10251" width="9.7109375" style="326" customWidth="1"/>
    <col min="10252" max="10252" width="12.7109375" style="326" customWidth="1"/>
    <col min="10253" max="10253" width="5.140625" style="326" customWidth="1"/>
    <col min="10254" max="10254" width="9.7109375" style="326" customWidth="1"/>
    <col min="10255" max="10255" width="12.7109375" style="326" customWidth="1"/>
    <col min="10256" max="10256" width="5.140625" style="326" customWidth="1"/>
    <col min="10257" max="10257" width="9.7109375" style="326" customWidth="1"/>
    <col min="10258" max="10258" width="12.7109375" style="326" customWidth="1"/>
    <col min="10259" max="10259" width="5.140625" style="326" customWidth="1"/>
    <col min="10260" max="10260" width="9.7109375" style="326" customWidth="1"/>
    <col min="10261" max="10261" width="12.7109375" style="326" customWidth="1"/>
    <col min="10262" max="10262" width="5.140625" style="326" customWidth="1"/>
    <col min="10263" max="10263" width="9.7109375" style="326" customWidth="1"/>
    <col min="10264" max="10264" width="12.7109375" style="326" customWidth="1"/>
    <col min="10265" max="10265" width="5.140625" style="326" customWidth="1"/>
    <col min="10266" max="10266" width="9.7109375" style="326" customWidth="1"/>
    <col min="10267" max="10267" width="12.7109375" style="326" customWidth="1"/>
    <col min="10268" max="10268" width="5.140625" style="326" customWidth="1"/>
    <col min="10269" max="10269" width="9.7109375" style="326" customWidth="1"/>
    <col min="10270" max="10270" width="12.7109375" style="326" customWidth="1"/>
    <col min="10271" max="10271" width="5.140625" style="326" customWidth="1"/>
    <col min="10272" max="10272" width="9.7109375" style="326" customWidth="1"/>
    <col min="10273" max="10273" width="12.7109375" style="326" customWidth="1"/>
    <col min="10274" max="10274" width="37.7109375" style="326" customWidth="1"/>
    <col min="10275" max="10477" width="9.140625" style="326"/>
    <col min="10478" max="10478" width="1.7109375" style="326" customWidth="1"/>
    <col min="10479" max="10479" width="3.5703125" style="326" customWidth="1"/>
    <col min="10480" max="10480" width="11" style="326" customWidth="1"/>
    <col min="10481" max="10481" width="20.7109375" style="326" customWidth="1"/>
    <col min="10482" max="10483" width="11.7109375" style="326" customWidth="1"/>
    <col min="10484" max="10484" width="9.7109375" style="326" customWidth="1"/>
    <col min="10485" max="10485" width="10.140625" style="326" bestFit="1" customWidth="1"/>
    <col min="10486" max="10487" width="7.7109375" style="326" customWidth="1"/>
    <col min="10488" max="10488" width="4" style="326" customWidth="1"/>
    <col min="10489" max="10489" width="9.7109375" style="326" customWidth="1"/>
    <col min="10490" max="10490" width="15.140625" style="326" customWidth="1"/>
    <col min="10491" max="10491" width="5.140625" style="326" customWidth="1"/>
    <col min="10492" max="10492" width="9.7109375" style="326" customWidth="1"/>
    <col min="10493" max="10493" width="13.7109375" style="326" customWidth="1"/>
    <col min="10494" max="10494" width="5.140625" style="326" customWidth="1"/>
    <col min="10495" max="10495" width="9.7109375" style="326" customWidth="1"/>
    <col min="10496" max="10496" width="12.5703125" style="326" customWidth="1"/>
    <col min="10497" max="10497" width="5.140625" style="326" customWidth="1"/>
    <col min="10498" max="10498" width="9.7109375" style="326" customWidth="1"/>
    <col min="10499" max="10499" width="12.7109375" style="326" customWidth="1"/>
    <col min="10500" max="10500" width="5.140625" style="326" customWidth="1"/>
    <col min="10501" max="10501" width="9.7109375" style="326" customWidth="1"/>
    <col min="10502" max="10502" width="12.7109375" style="326" customWidth="1"/>
    <col min="10503" max="10503" width="5.140625" style="326" customWidth="1"/>
    <col min="10504" max="10504" width="9.7109375" style="326" customWidth="1"/>
    <col min="10505" max="10505" width="12.7109375" style="326" customWidth="1"/>
    <col min="10506" max="10506" width="5.140625" style="326" customWidth="1"/>
    <col min="10507" max="10507" width="9.7109375" style="326" customWidth="1"/>
    <col min="10508" max="10508" width="12.7109375" style="326" customWidth="1"/>
    <col min="10509" max="10509" width="5.140625" style="326" customWidth="1"/>
    <col min="10510" max="10510" width="9.7109375" style="326" customWidth="1"/>
    <col min="10511" max="10511" width="12.7109375" style="326" customWidth="1"/>
    <col min="10512" max="10512" width="5.140625" style="326" customWidth="1"/>
    <col min="10513" max="10513" width="9.7109375" style="326" customWidth="1"/>
    <col min="10514" max="10514" width="12.7109375" style="326" customWidth="1"/>
    <col min="10515" max="10515" width="5.140625" style="326" customWidth="1"/>
    <col min="10516" max="10516" width="9.7109375" style="326" customWidth="1"/>
    <col min="10517" max="10517" width="12.7109375" style="326" customWidth="1"/>
    <col min="10518" max="10518" width="5.140625" style="326" customWidth="1"/>
    <col min="10519" max="10519" width="9.7109375" style="326" customWidth="1"/>
    <col min="10520" max="10520" width="12.7109375" style="326" customWidth="1"/>
    <col min="10521" max="10521" width="5.140625" style="326" customWidth="1"/>
    <col min="10522" max="10522" width="9.7109375" style="326" customWidth="1"/>
    <col min="10523" max="10523" width="12.7109375" style="326" customWidth="1"/>
    <col min="10524" max="10524" width="5.140625" style="326" customWidth="1"/>
    <col min="10525" max="10525" width="9.7109375" style="326" customWidth="1"/>
    <col min="10526" max="10526" width="12.7109375" style="326" customWidth="1"/>
    <col min="10527" max="10527" width="5.140625" style="326" customWidth="1"/>
    <col min="10528" max="10528" width="9.7109375" style="326" customWidth="1"/>
    <col min="10529" max="10529" width="12.7109375" style="326" customWidth="1"/>
    <col min="10530" max="10530" width="37.7109375" style="326" customWidth="1"/>
    <col min="10531" max="10733" width="9.140625" style="326"/>
    <col min="10734" max="10734" width="1.7109375" style="326" customWidth="1"/>
    <col min="10735" max="10735" width="3.5703125" style="326" customWidth="1"/>
    <col min="10736" max="10736" width="11" style="326" customWidth="1"/>
    <col min="10737" max="10737" width="20.7109375" style="326" customWidth="1"/>
    <col min="10738" max="10739" width="11.7109375" style="326" customWidth="1"/>
    <col min="10740" max="10740" width="9.7109375" style="326" customWidth="1"/>
    <col min="10741" max="10741" width="10.140625" style="326" bestFit="1" customWidth="1"/>
    <col min="10742" max="10743" width="7.7109375" style="326" customWidth="1"/>
    <col min="10744" max="10744" width="4" style="326" customWidth="1"/>
    <col min="10745" max="10745" width="9.7109375" style="326" customWidth="1"/>
    <col min="10746" max="10746" width="15.140625" style="326" customWidth="1"/>
    <col min="10747" max="10747" width="5.140625" style="326" customWidth="1"/>
    <col min="10748" max="10748" width="9.7109375" style="326" customWidth="1"/>
    <col min="10749" max="10749" width="13.7109375" style="326" customWidth="1"/>
    <col min="10750" max="10750" width="5.140625" style="326" customWidth="1"/>
    <col min="10751" max="10751" width="9.7109375" style="326" customWidth="1"/>
    <col min="10752" max="10752" width="12.5703125" style="326" customWidth="1"/>
    <col min="10753" max="10753" width="5.140625" style="326" customWidth="1"/>
    <col min="10754" max="10754" width="9.7109375" style="326" customWidth="1"/>
    <col min="10755" max="10755" width="12.7109375" style="326" customWidth="1"/>
    <col min="10756" max="10756" width="5.140625" style="326" customWidth="1"/>
    <col min="10757" max="10757" width="9.7109375" style="326" customWidth="1"/>
    <col min="10758" max="10758" width="12.7109375" style="326" customWidth="1"/>
    <col min="10759" max="10759" width="5.140625" style="326" customWidth="1"/>
    <col min="10760" max="10760" width="9.7109375" style="326" customWidth="1"/>
    <col min="10761" max="10761" width="12.7109375" style="326" customWidth="1"/>
    <col min="10762" max="10762" width="5.140625" style="326" customWidth="1"/>
    <col min="10763" max="10763" width="9.7109375" style="326" customWidth="1"/>
    <col min="10764" max="10764" width="12.7109375" style="326" customWidth="1"/>
    <col min="10765" max="10765" width="5.140625" style="326" customWidth="1"/>
    <col min="10766" max="10766" width="9.7109375" style="326" customWidth="1"/>
    <col min="10767" max="10767" width="12.7109375" style="326" customWidth="1"/>
    <col min="10768" max="10768" width="5.140625" style="326" customWidth="1"/>
    <col min="10769" max="10769" width="9.7109375" style="326" customWidth="1"/>
    <col min="10770" max="10770" width="12.7109375" style="326" customWidth="1"/>
    <col min="10771" max="10771" width="5.140625" style="326" customWidth="1"/>
    <col min="10772" max="10772" width="9.7109375" style="326" customWidth="1"/>
    <col min="10773" max="10773" width="12.7109375" style="326" customWidth="1"/>
    <col min="10774" max="10774" width="5.140625" style="326" customWidth="1"/>
    <col min="10775" max="10775" width="9.7109375" style="326" customWidth="1"/>
    <col min="10776" max="10776" width="12.7109375" style="326" customWidth="1"/>
    <col min="10777" max="10777" width="5.140625" style="326" customWidth="1"/>
    <col min="10778" max="10778" width="9.7109375" style="326" customWidth="1"/>
    <col min="10779" max="10779" width="12.7109375" style="326" customWidth="1"/>
    <col min="10780" max="10780" width="5.140625" style="326" customWidth="1"/>
    <col min="10781" max="10781" width="9.7109375" style="326" customWidth="1"/>
    <col min="10782" max="10782" width="12.7109375" style="326" customWidth="1"/>
    <col min="10783" max="10783" width="5.140625" style="326" customWidth="1"/>
    <col min="10784" max="10784" width="9.7109375" style="326" customWidth="1"/>
    <col min="10785" max="10785" width="12.7109375" style="326" customWidth="1"/>
    <col min="10786" max="10786" width="37.7109375" style="326" customWidth="1"/>
    <col min="10787" max="10989" width="9.140625" style="326"/>
    <col min="10990" max="10990" width="1.7109375" style="326" customWidth="1"/>
    <col min="10991" max="10991" width="3.5703125" style="326" customWidth="1"/>
    <col min="10992" max="10992" width="11" style="326" customWidth="1"/>
    <col min="10993" max="10993" width="20.7109375" style="326" customWidth="1"/>
    <col min="10994" max="10995" width="11.7109375" style="326" customWidth="1"/>
    <col min="10996" max="10996" width="9.7109375" style="326" customWidth="1"/>
    <col min="10997" max="10997" width="10.140625" style="326" bestFit="1" customWidth="1"/>
    <col min="10998" max="10999" width="7.7109375" style="326" customWidth="1"/>
    <col min="11000" max="11000" width="4" style="326" customWidth="1"/>
    <col min="11001" max="11001" width="9.7109375" style="326" customWidth="1"/>
    <col min="11002" max="11002" width="15.140625" style="326" customWidth="1"/>
    <col min="11003" max="11003" width="5.140625" style="326" customWidth="1"/>
    <col min="11004" max="11004" width="9.7109375" style="326" customWidth="1"/>
    <col min="11005" max="11005" width="13.7109375" style="326" customWidth="1"/>
    <col min="11006" max="11006" width="5.140625" style="326" customWidth="1"/>
    <col min="11007" max="11007" width="9.7109375" style="326" customWidth="1"/>
    <col min="11008" max="11008" width="12.5703125" style="326" customWidth="1"/>
    <col min="11009" max="11009" width="5.140625" style="326" customWidth="1"/>
    <col min="11010" max="11010" width="9.7109375" style="326" customWidth="1"/>
    <col min="11011" max="11011" width="12.7109375" style="326" customWidth="1"/>
    <col min="11012" max="11012" width="5.140625" style="326" customWidth="1"/>
    <col min="11013" max="11013" width="9.7109375" style="326" customWidth="1"/>
    <col min="11014" max="11014" width="12.7109375" style="326" customWidth="1"/>
    <col min="11015" max="11015" width="5.140625" style="326" customWidth="1"/>
    <col min="11016" max="11016" width="9.7109375" style="326" customWidth="1"/>
    <col min="11017" max="11017" width="12.7109375" style="326" customWidth="1"/>
    <col min="11018" max="11018" width="5.140625" style="326" customWidth="1"/>
    <col min="11019" max="11019" width="9.7109375" style="326" customWidth="1"/>
    <col min="11020" max="11020" width="12.7109375" style="326" customWidth="1"/>
    <col min="11021" max="11021" width="5.140625" style="326" customWidth="1"/>
    <col min="11022" max="11022" width="9.7109375" style="326" customWidth="1"/>
    <col min="11023" max="11023" width="12.7109375" style="326" customWidth="1"/>
    <col min="11024" max="11024" width="5.140625" style="326" customWidth="1"/>
    <col min="11025" max="11025" width="9.7109375" style="326" customWidth="1"/>
    <col min="11026" max="11026" width="12.7109375" style="326" customWidth="1"/>
    <col min="11027" max="11027" width="5.140625" style="326" customWidth="1"/>
    <col min="11028" max="11028" width="9.7109375" style="326" customWidth="1"/>
    <col min="11029" max="11029" width="12.7109375" style="326" customWidth="1"/>
    <col min="11030" max="11030" width="5.140625" style="326" customWidth="1"/>
    <col min="11031" max="11031" width="9.7109375" style="326" customWidth="1"/>
    <col min="11032" max="11032" width="12.7109375" style="326" customWidth="1"/>
    <col min="11033" max="11033" width="5.140625" style="326" customWidth="1"/>
    <col min="11034" max="11034" width="9.7109375" style="326" customWidth="1"/>
    <col min="11035" max="11035" width="12.7109375" style="326" customWidth="1"/>
    <col min="11036" max="11036" width="5.140625" style="326" customWidth="1"/>
    <col min="11037" max="11037" width="9.7109375" style="326" customWidth="1"/>
    <col min="11038" max="11038" width="12.7109375" style="326" customWidth="1"/>
    <col min="11039" max="11039" width="5.140625" style="326" customWidth="1"/>
    <col min="11040" max="11040" width="9.7109375" style="326" customWidth="1"/>
    <col min="11041" max="11041" width="12.7109375" style="326" customWidth="1"/>
    <col min="11042" max="11042" width="37.7109375" style="326" customWidth="1"/>
    <col min="11043" max="11245" width="9.140625" style="326"/>
    <col min="11246" max="11246" width="1.7109375" style="326" customWidth="1"/>
    <col min="11247" max="11247" width="3.5703125" style="326" customWidth="1"/>
    <col min="11248" max="11248" width="11" style="326" customWidth="1"/>
    <col min="11249" max="11249" width="20.7109375" style="326" customWidth="1"/>
    <col min="11250" max="11251" width="11.7109375" style="326" customWidth="1"/>
    <col min="11252" max="11252" width="9.7109375" style="326" customWidth="1"/>
    <col min="11253" max="11253" width="10.140625" style="326" bestFit="1" customWidth="1"/>
    <col min="11254" max="11255" width="7.7109375" style="326" customWidth="1"/>
    <col min="11256" max="11256" width="4" style="326" customWidth="1"/>
    <col min="11257" max="11257" width="9.7109375" style="326" customWidth="1"/>
    <col min="11258" max="11258" width="15.140625" style="326" customWidth="1"/>
    <col min="11259" max="11259" width="5.140625" style="326" customWidth="1"/>
    <col min="11260" max="11260" width="9.7109375" style="326" customWidth="1"/>
    <col min="11261" max="11261" width="13.7109375" style="326" customWidth="1"/>
    <col min="11262" max="11262" width="5.140625" style="326" customWidth="1"/>
    <col min="11263" max="11263" width="9.7109375" style="326" customWidth="1"/>
    <col min="11264" max="11264" width="12.5703125" style="326" customWidth="1"/>
    <col min="11265" max="11265" width="5.140625" style="326" customWidth="1"/>
    <col min="11266" max="11266" width="9.7109375" style="326" customWidth="1"/>
    <col min="11267" max="11267" width="12.7109375" style="326" customWidth="1"/>
    <col min="11268" max="11268" width="5.140625" style="326" customWidth="1"/>
    <col min="11269" max="11269" width="9.7109375" style="326" customWidth="1"/>
    <col min="11270" max="11270" width="12.7109375" style="326" customWidth="1"/>
    <col min="11271" max="11271" width="5.140625" style="326" customWidth="1"/>
    <col min="11272" max="11272" width="9.7109375" style="326" customWidth="1"/>
    <col min="11273" max="11273" width="12.7109375" style="326" customWidth="1"/>
    <col min="11274" max="11274" width="5.140625" style="326" customWidth="1"/>
    <col min="11275" max="11275" width="9.7109375" style="326" customWidth="1"/>
    <col min="11276" max="11276" width="12.7109375" style="326" customWidth="1"/>
    <col min="11277" max="11277" width="5.140625" style="326" customWidth="1"/>
    <col min="11278" max="11278" width="9.7109375" style="326" customWidth="1"/>
    <col min="11279" max="11279" width="12.7109375" style="326" customWidth="1"/>
    <col min="11280" max="11280" width="5.140625" style="326" customWidth="1"/>
    <col min="11281" max="11281" width="9.7109375" style="326" customWidth="1"/>
    <col min="11282" max="11282" width="12.7109375" style="326" customWidth="1"/>
    <col min="11283" max="11283" width="5.140625" style="326" customWidth="1"/>
    <col min="11284" max="11284" width="9.7109375" style="326" customWidth="1"/>
    <col min="11285" max="11285" width="12.7109375" style="326" customWidth="1"/>
    <col min="11286" max="11286" width="5.140625" style="326" customWidth="1"/>
    <col min="11287" max="11287" width="9.7109375" style="326" customWidth="1"/>
    <col min="11288" max="11288" width="12.7109375" style="326" customWidth="1"/>
    <col min="11289" max="11289" width="5.140625" style="326" customWidth="1"/>
    <col min="11290" max="11290" width="9.7109375" style="326" customWidth="1"/>
    <col min="11291" max="11291" width="12.7109375" style="326" customWidth="1"/>
    <col min="11292" max="11292" width="5.140625" style="326" customWidth="1"/>
    <col min="11293" max="11293" width="9.7109375" style="326" customWidth="1"/>
    <col min="11294" max="11294" width="12.7109375" style="326" customWidth="1"/>
    <col min="11295" max="11295" width="5.140625" style="326" customWidth="1"/>
    <col min="11296" max="11296" width="9.7109375" style="326" customWidth="1"/>
    <col min="11297" max="11297" width="12.7109375" style="326" customWidth="1"/>
    <col min="11298" max="11298" width="37.7109375" style="326" customWidth="1"/>
    <col min="11299" max="11501" width="9.140625" style="326"/>
    <col min="11502" max="11502" width="1.7109375" style="326" customWidth="1"/>
    <col min="11503" max="11503" width="3.5703125" style="326" customWidth="1"/>
    <col min="11504" max="11504" width="11" style="326" customWidth="1"/>
    <col min="11505" max="11505" width="20.7109375" style="326" customWidth="1"/>
    <col min="11506" max="11507" width="11.7109375" style="326" customWidth="1"/>
    <col min="11508" max="11508" width="9.7109375" style="326" customWidth="1"/>
    <col min="11509" max="11509" width="10.140625" style="326" bestFit="1" customWidth="1"/>
    <col min="11510" max="11511" width="7.7109375" style="326" customWidth="1"/>
    <col min="11512" max="11512" width="4" style="326" customWidth="1"/>
    <col min="11513" max="11513" width="9.7109375" style="326" customWidth="1"/>
    <col min="11514" max="11514" width="15.140625" style="326" customWidth="1"/>
    <col min="11515" max="11515" width="5.140625" style="326" customWidth="1"/>
    <col min="11516" max="11516" width="9.7109375" style="326" customWidth="1"/>
    <col min="11517" max="11517" width="13.7109375" style="326" customWidth="1"/>
    <col min="11518" max="11518" width="5.140625" style="326" customWidth="1"/>
    <col min="11519" max="11519" width="9.7109375" style="326" customWidth="1"/>
    <col min="11520" max="11520" width="12.5703125" style="326" customWidth="1"/>
    <col min="11521" max="11521" width="5.140625" style="326" customWidth="1"/>
    <col min="11522" max="11522" width="9.7109375" style="326" customWidth="1"/>
    <col min="11523" max="11523" width="12.7109375" style="326" customWidth="1"/>
    <col min="11524" max="11524" width="5.140625" style="326" customWidth="1"/>
    <col min="11525" max="11525" width="9.7109375" style="326" customWidth="1"/>
    <col min="11526" max="11526" width="12.7109375" style="326" customWidth="1"/>
    <col min="11527" max="11527" width="5.140625" style="326" customWidth="1"/>
    <col min="11528" max="11528" width="9.7109375" style="326" customWidth="1"/>
    <col min="11529" max="11529" width="12.7109375" style="326" customWidth="1"/>
    <col min="11530" max="11530" width="5.140625" style="326" customWidth="1"/>
    <col min="11531" max="11531" width="9.7109375" style="326" customWidth="1"/>
    <col min="11532" max="11532" width="12.7109375" style="326" customWidth="1"/>
    <col min="11533" max="11533" width="5.140625" style="326" customWidth="1"/>
    <col min="11534" max="11534" width="9.7109375" style="326" customWidth="1"/>
    <col min="11535" max="11535" width="12.7109375" style="326" customWidth="1"/>
    <col min="11536" max="11536" width="5.140625" style="326" customWidth="1"/>
    <col min="11537" max="11537" width="9.7109375" style="326" customWidth="1"/>
    <col min="11538" max="11538" width="12.7109375" style="326" customWidth="1"/>
    <col min="11539" max="11539" width="5.140625" style="326" customWidth="1"/>
    <col min="11540" max="11540" width="9.7109375" style="326" customWidth="1"/>
    <col min="11541" max="11541" width="12.7109375" style="326" customWidth="1"/>
    <col min="11542" max="11542" width="5.140625" style="326" customWidth="1"/>
    <col min="11543" max="11543" width="9.7109375" style="326" customWidth="1"/>
    <col min="11544" max="11544" width="12.7109375" style="326" customWidth="1"/>
    <col min="11545" max="11545" width="5.140625" style="326" customWidth="1"/>
    <col min="11546" max="11546" width="9.7109375" style="326" customWidth="1"/>
    <col min="11547" max="11547" width="12.7109375" style="326" customWidth="1"/>
    <col min="11548" max="11548" width="5.140625" style="326" customWidth="1"/>
    <col min="11549" max="11549" width="9.7109375" style="326" customWidth="1"/>
    <col min="11550" max="11550" width="12.7109375" style="326" customWidth="1"/>
    <col min="11551" max="11551" width="5.140625" style="326" customWidth="1"/>
    <col min="11552" max="11552" width="9.7109375" style="326" customWidth="1"/>
    <col min="11553" max="11553" width="12.7109375" style="326" customWidth="1"/>
    <col min="11554" max="11554" width="37.7109375" style="326" customWidth="1"/>
    <col min="11555" max="11757" width="9.140625" style="326"/>
    <col min="11758" max="11758" width="1.7109375" style="326" customWidth="1"/>
    <col min="11759" max="11759" width="3.5703125" style="326" customWidth="1"/>
    <col min="11760" max="11760" width="11" style="326" customWidth="1"/>
    <col min="11761" max="11761" width="20.7109375" style="326" customWidth="1"/>
    <col min="11762" max="11763" width="11.7109375" style="326" customWidth="1"/>
    <col min="11764" max="11764" width="9.7109375" style="326" customWidth="1"/>
    <col min="11765" max="11765" width="10.140625" style="326" bestFit="1" customWidth="1"/>
    <col min="11766" max="11767" width="7.7109375" style="326" customWidth="1"/>
    <col min="11768" max="11768" width="4" style="326" customWidth="1"/>
    <col min="11769" max="11769" width="9.7109375" style="326" customWidth="1"/>
    <col min="11770" max="11770" width="15.140625" style="326" customWidth="1"/>
    <col min="11771" max="11771" width="5.140625" style="326" customWidth="1"/>
    <col min="11772" max="11772" width="9.7109375" style="326" customWidth="1"/>
    <col min="11773" max="11773" width="13.7109375" style="326" customWidth="1"/>
    <col min="11774" max="11774" width="5.140625" style="326" customWidth="1"/>
    <col min="11775" max="11775" width="9.7109375" style="326" customWidth="1"/>
    <col min="11776" max="11776" width="12.5703125" style="326" customWidth="1"/>
    <col min="11777" max="11777" width="5.140625" style="326" customWidth="1"/>
    <col min="11778" max="11778" width="9.7109375" style="326" customWidth="1"/>
    <col min="11779" max="11779" width="12.7109375" style="326" customWidth="1"/>
    <col min="11780" max="11780" width="5.140625" style="326" customWidth="1"/>
    <col min="11781" max="11781" width="9.7109375" style="326" customWidth="1"/>
    <col min="11782" max="11782" width="12.7109375" style="326" customWidth="1"/>
    <col min="11783" max="11783" width="5.140625" style="326" customWidth="1"/>
    <col min="11784" max="11784" width="9.7109375" style="326" customWidth="1"/>
    <col min="11785" max="11785" width="12.7109375" style="326" customWidth="1"/>
    <col min="11786" max="11786" width="5.140625" style="326" customWidth="1"/>
    <col min="11787" max="11787" width="9.7109375" style="326" customWidth="1"/>
    <col min="11788" max="11788" width="12.7109375" style="326" customWidth="1"/>
    <col min="11789" max="11789" width="5.140625" style="326" customWidth="1"/>
    <col min="11790" max="11790" width="9.7109375" style="326" customWidth="1"/>
    <col min="11791" max="11791" width="12.7109375" style="326" customWidth="1"/>
    <col min="11792" max="11792" width="5.140625" style="326" customWidth="1"/>
    <col min="11793" max="11793" width="9.7109375" style="326" customWidth="1"/>
    <col min="11794" max="11794" width="12.7109375" style="326" customWidth="1"/>
    <col min="11795" max="11795" width="5.140625" style="326" customWidth="1"/>
    <col min="11796" max="11796" width="9.7109375" style="326" customWidth="1"/>
    <col min="11797" max="11797" width="12.7109375" style="326" customWidth="1"/>
    <col min="11798" max="11798" width="5.140625" style="326" customWidth="1"/>
    <col min="11799" max="11799" width="9.7109375" style="326" customWidth="1"/>
    <col min="11800" max="11800" width="12.7109375" style="326" customWidth="1"/>
    <col min="11801" max="11801" width="5.140625" style="326" customWidth="1"/>
    <col min="11802" max="11802" width="9.7109375" style="326" customWidth="1"/>
    <col min="11803" max="11803" width="12.7109375" style="326" customWidth="1"/>
    <col min="11804" max="11804" width="5.140625" style="326" customWidth="1"/>
    <col min="11805" max="11805" width="9.7109375" style="326" customWidth="1"/>
    <col min="11806" max="11806" width="12.7109375" style="326" customWidth="1"/>
    <col min="11807" max="11807" width="5.140625" style="326" customWidth="1"/>
    <col min="11808" max="11808" width="9.7109375" style="326" customWidth="1"/>
    <col min="11809" max="11809" width="12.7109375" style="326" customWidth="1"/>
    <col min="11810" max="11810" width="37.7109375" style="326" customWidth="1"/>
    <col min="11811" max="12013" width="9.140625" style="326"/>
    <col min="12014" max="12014" width="1.7109375" style="326" customWidth="1"/>
    <col min="12015" max="12015" width="3.5703125" style="326" customWidth="1"/>
    <col min="12016" max="12016" width="11" style="326" customWidth="1"/>
    <col min="12017" max="12017" width="20.7109375" style="326" customWidth="1"/>
    <col min="12018" max="12019" width="11.7109375" style="326" customWidth="1"/>
    <col min="12020" max="12020" width="9.7109375" style="326" customWidth="1"/>
    <col min="12021" max="12021" width="10.140625" style="326" bestFit="1" customWidth="1"/>
    <col min="12022" max="12023" width="7.7109375" style="326" customWidth="1"/>
    <col min="12024" max="12024" width="4" style="326" customWidth="1"/>
    <col min="12025" max="12025" width="9.7109375" style="326" customWidth="1"/>
    <col min="12026" max="12026" width="15.140625" style="326" customWidth="1"/>
    <col min="12027" max="12027" width="5.140625" style="326" customWidth="1"/>
    <col min="12028" max="12028" width="9.7109375" style="326" customWidth="1"/>
    <col min="12029" max="12029" width="13.7109375" style="326" customWidth="1"/>
    <col min="12030" max="12030" width="5.140625" style="326" customWidth="1"/>
    <col min="12031" max="12031" width="9.7109375" style="326" customWidth="1"/>
    <col min="12032" max="12032" width="12.5703125" style="326" customWidth="1"/>
    <col min="12033" max="12033" width="5.140625" style="326" customWidth="1"/>
    <col min="12034" max="12034" width="9.7109375" style="326" customWidth="1"/>
    <col min="12035" max="12035" width="12.7109375" style="326" customWidth="1"/>
    <col min="12036" max="12036" width="5.140625" style="326" customWidth="1"/>
    <col min="12037" max="12037" width="9.7109375" style="326" customWidth="1"/>
    <col min="12038" max="12038" width="12.7109375" style="326" customWidth="1"/>
    <col min="12039" max="12039" width="5.140625" style="326" customWidth="1"/>
    <col min="12040" max="12040" width="9.7109375" style="326" customWidth="1"/>
    <col min="12041" max="12041" width="12.7109375" style="326" customWidth="1"/>
    <col min="12042" max="12042" width="5.140625" style="326" customWidth="1"/>
    <col min="12043" max="12043" width="9.7109375" style="326" customWidth="1"/>
    <col min="12044" max="12044" width="12.7109375" style="326" customWidth="1"/>
    <col min="12045" max="12045" width="5.140625" style="326" customWidth="1"/>
    <col min="12046" max="12046" width="9.7109375" style="326" customWidth="1"/>
    <col min="12047" max="12047" width="12.7109375" style="326" customWidth="1"/>
    <col min="12048" max="12048" width="5.140625" style="326" customWidth="1"/>
    <col min="12049" max="12049" width="9.7109375" style="326" customWidth="1"/>
    <col min="12050" max="12050" width="12.7109375" style="326" customWidth="1"/>
    <col min="12051" max="12051" width="5.140625" style="326" customWidth="1"/>
    <col min="12052" max="12052" width="9.7109375" style="326" customWidth="1"/>
    <col min="12053" max="12053" width="12.7109375" style="326" customWidth="1"/>
    <col min="12054" max="12054" width="5.140625" style="326" customWidth="1"/>
    <col min="12055" max="12055" width="9.7109375" style="326" customWidth="1"/>
    <col min="12056" max="12056" width="12.7109375" style="326" customWidth="1"/>
    <col min="12057" max="12057" width="5.140625" style="326" customWidth="1"/>
    <col min="12058" max="12058" width="9.7109375" style="326" customWidth="1"/>
    <col min="12059" max="12059" width="12.7109375" style="326" customWidth="1"/>
    <col min="12060" max="12060" width="5.140625" style="326" customWidth="1"/>
    <col min="12061" max="12061" width="9.7109375" style="326" customWidth="1"/>
    <col min="12062" max="12062" width="12.7109375" style="326" customWidth="1"/>
    <col min="12063" max="12063" width="5.140625" style="326" customWidth="1"/>
    <col min="12064" max="12064" width="9.7109375" style="326" customWidth="1"/>
    <col min="12065" max="12065" width="12.7109375" style="326" customWidth="1"/>
    <col min="12066" max="12066" width="37.7109375" style="326" customWidth="1"/>
    <col min="12067" max="12269" width="9.140625" style="326"/>
    <col min="12270" max="12270" width="1.7109375" style="326" customWidth="1"/>
    <col min="12271" max="12271" width="3.5703125" style="326" customWidth="1"/>
    <col min="12272" max="12272" width="11" style="326" customWidth="1"/>
    <col min="12273" max="12273" width="20.7109375" style="326" customWidth="1"/>
    <col min="12274" max="12275" width="11.7109375" style="326" customWidth="1"/>
    <col min="12276" max="12276" width="9.7109375" style="326" customWidth="1"/>
    <col min="12277" max="12277" width="10.140625" style="326" bestFit="1" customWidth="1"/>
    <col min="12278" max="12279" width="7.7109375" style="326" customWidth="1"/>
    <col min="12280" max="12280" width="4" style="326" customWidth="1"/>
    <col min="12281" max="12281" width="9.7109375" style="326" customWidth="1"/>
    <col min="12282" max="12282" width="15.140625" style="326" customWidth="1"/>
    <col min="12283" max="12283" width="5.140625" style="326" customWidth="1"/>
    <col min="12284" max="12284" width="9.7109375" style="326" customWidth="1"/>
    <col min="12285" max="12285" width="13.7109375" style="326" customWidth="1"/>
    <col min="12286" max="12286" width="5.140625" style="326" customWidth="1"/>
    <col min="12287" max="12287" width="9.7109375" style="326" customWidth="1"/>
    <col min="12288" max="12288" width="12.5703125" style="326" customWidth="1"/>
    <col min="12289" max="12289" width="5.140625" style="326" customWidth="1"/>
    <col min="12290" max="12290" width="9.7109375" style="326" customWidth="1"/>
    <col min="12291" max="12291" width="12.7109375" style="326" customWidth="1"/>
    <col min="12292" max="12292" width="5.140625" style="326" customWidth="1"/>
    <col min="12293" max="12293" width="9.7109375" style="326" customWidth="1"/>
    <col min="12294" max="12294" width="12.7109375" style="326" customWidth="1"/>
    <col min="12295" max="12295" width="5.140625" style="326" customWidth="1"/>
    <col min="12296" max="12296" width="9.7109375" style="326" customWidth="1"/>
    <col min="12297" max="12297" width="12.7109375" style="326" customWidth="1"/>
    <col min="12298" max="12298" width="5.140625" style="326" customWidth="1"/>
    <col min="12299" max="12299" width="9.7109375" style="326" customWidth="1"/>
    <col min="12300" max="12300" width="12.7109375" style="326" customWidth="1"/>
    <col min="12301" max="12301" width="5.140625" style="326" customWidth="1"/>
    <col min="12302" max="12302" width="9.7109375" style="326" customWidth="1"/>
    <col min="12303" max="12303" width="12.7109375" style="326" customWidth="1"/>
    <col min="12304" max="12304" width="5.140625" style="326" customWidth="1"/>
    <col min="12305" max="12305" width="9.7109375" style="326" customWidth="1"/>
    <col min="12306" max="12306" width="12.7109375" style="326" customWidth="1"/>
    <col min="12307" max="12307" width="5.140625" style="326" customWidth="1"/>
    <col min="12308" max="12308" width="9.7109375" style="326" customWidth="1"/>
    <col min="12309" max="12309" width="12.7109375" style="326" customWidth="1"/>
    <col min="12310" max="12310" width="5.140625" style="326" customWidth="1"/>
    <col min="12311" max="12311" width="9.7109375" style="326" customWidth="1"/>
    <col min="12312" max="12312" width="12.7109375" style="326" customWidth="1"/>
    <col min="12313" max="12313" width="5.140625" style="326" customWidth="1"/>
    <col min="12314" max="12314" width="9.7109375" style="326" customWidth="1"/>
    <col min="12315" max="12315" width="12.7109375" style="326" customWidth="1"/>
    <col min="12316" max="12316" width="5.140625" style="326" customWidth="1"/>
    <col min="12317" max="12317" width="9.7109375" style="326" customWidth="1"/>
    <col min="12318" max="12318" width="12.7109375" style="326" customWidth="1"/>
    <col min="12319" max="12319" width="5.140625" style="326" customWidth="1"/>
    <col min="12320" max="12320" width="9.7109375" style="326" customWidth="1"/>
    <col min="12321" max="12321" width="12.7109375" style="326" customWidth="1"/>
    <col min="12322" max="12322" width="37.7109375" style="326" customWidth="1"/>
    <col min="12323" max="12525" width="9.140625" style="326"/>
    <col min="12526" max="12526" width="1.7109375" style="326" customWidth="1"/>
    <col min="12527" max="12527" width="3.5703125" style="326" customWidth="1"/>
    <col min="12528" max="12528" width="11" style="326" customWidth="1"/>
    <col min="12529" max="12529" width="20.7109375" style="326" customWidth="1"/>
    <col min="12530" max="12531" width="11.7109375" style="326" customWidth="1"/>
    <col min="12532" max="12532" width="9.7109375" style="326" customWidth="1"/>
    <col min="12533" max="12533" width="10.140625" style="326" bestFit="1" customWidth="1"/>
    <col min="12534" max="12535" width="7.7109375" style="326" customWidth="1"/>
    <col min="12536" max="12536" width="4" style="326" customWidth="1"/>
    <col min="12537" max="12537" width="9.7109375" style="326" customWidth="1"/>
    <col min="12538" max="12538" width="15.140625" style="326" customWidth="1"/>
    <col min="12539" max="12539" width="5.140625" style="326" customWidth="1"/>
    <col min="12540" max="12540" width="9.7109375" style="326" customWidth="1"/>
    <col min="12541" max="12541" width="13.7109375" style="326" customWidth="1"/>
    <col min="12542" max="12542" width="5.140625" style="326" customWidth="1"/>
    <col min="12543" max="12543" width="9.7109375" style="326" customWidth="1"/>
    <col min="12544" max="12544" width="12.5703125" style="326" customWidth="1"/>
    <col min="12545" max="12545" width="5.140625" style="326" customWidth="1"/>
    <col min="12546" max="12546" width="9.7109375" style="326" customWidth="1"/>
    <col min="12547" max="12547" width="12.7109375" style="326" customWidth="1"/>
    <col min="12548" max="12548" width="5.140625" style="326" customWidth="1"/>
    <col min="12549" max="12549" width="9.7109375" style="326" customWidth="1"/>
    <col min="12550" max="12550" width="12.7109375" style="326" customWidth="1"/>
    <col min="12551" max="12551" width="5.140625" style="326" customWidth="1"/>
    <col min="12552" max="12552" width="9.7109375" style="326" customWidth="1"/>
    <col min="12553" max="12553" width="12.7109375" style="326" customWidth="1"/>
    <col min="12554" max="12554" width="5.140625" style="326" customWidth="1"/>
    <col min="12555" max="12555" width="9.7109375" style="326" customWidth="1"/>
    <col min="12556" max="12556" width="12.7109375" style="326" customWidth="1"/>
    <col min="12557" max="12557" width="5.140625" style="326" customWidth="1"/>
    <col min="12558" max="12558" width="9.7109375" style="326" customWidth="1"/>
    <col min="12559" max="12559" width="12.7109375" style="326" customWidth="1"/>
    <col min="12560" max="12560" width="5.140625" style="326" customWidth="1"/>
    <col min="12561" max="12561" width="9.7109375" style="326" customWidth="1"/>
    <col min="12562" max="12562" width="12.7109375" style="326" customWidth="1"/>
    <col min="12563" max="12563" width="5.140625" style="326" customWidth="1"/>
    <col min="12564" max="12564" width="9.7109375" style="326" customWidth="1"/>
    <col min="12565" max="12565" width="12.7109375" style="326" customWidth="1"/>
    <col min="12566" max="12566" width="5.140625" style="326" customWidth="1"/>
    <col min="12567" max="12567" width="9.7109375" style="326" customWidth="1"/>
    <col min="12568" max="12568" width="12.7109375" style="326" customWidth="1"/>
    <col min="12569" max="12569" width="5.140625" style="326" customWidth="1"/>
    <col min="12570" max="12570" width="9.7109375" style="326" customWidth="1"/>
    <col min="12571" max="12571" width="12.7109375" style="326" customWidth="1"/>
    <col min="12572" max="12572" width="5.140625" style="326" customWidth="1"/>
    <col min="12573" max="12573" width="9.7109375" style="326" customWidth="1"/>
    <col min="12574" max="12574" width="12.7109375" style="326" customWidth="1"/>
    <col min="12575" max="12575" width="5.140625" style="326" customWidth="1"/>
    <col min="12576" max="12576" width="9.7109375" style="326" customWidth="1"/>
    <col min="12577" max="12577" width="12.7109375" style="326" customWidth="1"/>
    <col min="12578" max="12578" width="37.7109375" style="326" customWidth="1"/>
    <col min="12579" max="12781" width="9.140625" style="326"/>
    <col min="12782" max="12782" width="1.7109375" style="326" customWidth="1"/>
    <col min="12783" max="12783" width="3.5703125" style="326" customWidth="1"/>
    <col min="12784" max="12784" width="11" style="326" customWidth="1"/>
    <col min="12785" max="12785" width="20.7109375" style="326" customWidth="1"/>
    <col min="12786" max="12787" width="11.7109375" style="326" customWidth="1"/>
    <col min="12788" max="12788" width="9.7109375" style="326" customWidth="1"/>
    <col min="12789" max="12789" width="10.140625" style="326" bestFit="1" customWidth="1"/>
    <col min="12790" max="12791" width="7.7109375" style="326" customWidth="1"/>
    <col min="12792" max="12792" width="4" style="326" customWidth="1"/>
    <col min="12793" max="12793" width="9.7109375" style="326" customWidth="1"/>
    <col min="12794" max="12794" width="15.140625" style="326" customWidth="1"/>
    <col min="12795" max="12795" width="5.140625" style="326" customWidth="1"/>
    <col min="12796" max="12796" width="9.7109375" style="326" customWidth="1"/>
    <col min="12797" max="12797" width="13.7109375" style="326" customWidth="1"/>
    <col min="12798" max="12798" width="5.140625" style="326" customWidth="1"/>
    <col min="12799" max="12799" width="9.7109375" style="326" customWidth="1"/>
    <col min="12800" max="12800" width="12.5703125" style="326" customWidth="1"/>
    <col min="12801" max="12801" width="5.140625" style="326" customWidth="1"/>
    <col min="12802" max="12802" width="9.7109375" style="326" customWidth="1"/>
    <col min="12803" max="12803" width="12.7109375" style="326" customWidth="1"/>
    <col min="12804" max="12804" width="5.140625" style="326" customWidth="1"/>
    <col min="12805" max="12805" width="9.7109375" style="326" customWidth="1"/>
    <col min="12806" max="12806" width="12.7109375" style="326" customWidth="1"/>
    <col min="12807" max="12807" width="5.140625" style="326" customWidth="1"/>
    <col min="12808" max="12808" width="9.7109375" style="326" customWidth="1"/>
    <col min="12809" max="12809" width="12.7109375" style="326" customWidth="1"/>
    <col min="12810" max="12810" width="5.140625" style="326" customWidth="1"/>
    <col min="12811" max="12811" width="9.7109375" style="326" customWidth="1"/>
    <col min="12812" max="12812" width="12.7109375" style="326" customWidth="1"/>
    <col min="12813" max="12813" width="5.140625" style="326" customWidth="1"/>
    <col min="12814" max="12814" width="9.7109375" style="326" customWidth="1"/>
    <col min="12815" max="12815" width="12.7109375" style="326" customWidth="1"/>
    <col min="12816" max="12816" width="5.140625" style="326" customWidth="1"/>
    <col min="12817" max="12817" width="9.7109375" style="326" customWidth="1"/>
    <col min="12818" max="12818" width="12.7109375" style="326" customWidth="1"/>
    <col min="12819" max="12819" width="5.140625" style="326" customWidth="1"/>
    <col min="12820" max="12820" width="9.7109375" style="326" customWidth="1"/>
    <col min="12821" max="12821" width="12.7109375" style="326" customWidth="1"/>
    <col min="12822" max="12822" width="5.140625" style="326" customWidth="1"/>
    <col min="12823" max="12823" width="9.7109375" style="326" customWidth="1"/>
    <col min="12824" max="12824" width="12.7109375" style="326" customWidth="1"/>
    <col min="12825" max="12825" width="5.140625" style="326" customWidth="1"/>
    <col min="12826" max="12826" width="9.7109375" style="326" customWidth="1"/>
    <col min="12827" max="12827" width="12.7109375" style="326" customWidth="1"/>
    <col min="12828" max="12828" width="5.140625" style="326" customWidth="1"/>
    <col min="12829" max="12829" width="9.7109375" style="326" customWidth="1"/>
    <col min="12830" max="12830" width="12.7109375" style="326" customWidth="1"/>
    <col min="12831" max="12831" width="5.140625" style="326" customWidth="1"/>
    <col min="12832" max="12832" width="9.7109375" style="326" customWidth="1"/>
    <col min="12833" max="12833" width="12.7109375" style="326" customWidth="1"/>
    <col min="12834" max="12834" width="37.7109375" style="326" customWidth="1"/>
    <col min="12835" max="13037" width="9.140625" style="326"/>
    <col min="13038" max="13038" width="1.7109375" style="326" customWidth="1"/>
    <col min="13039" max="13039" width="3.5703125" style="326" customWidth="1"/>
    <col min="13040" max="13040" width="11" style="326" customWidth="1"/>
    <col min="13041" max="13041" width="20.7109375" style="326" customWidth="1"/>
    <col min="13042" max="13043" width="11.7109375" style="326" customWidth="1"/>
    <col min="13044" max="13044" width="9.7109375" style="326" customWidth="1"/>
    <col min="13045" max="13045" width="10.140625" style="326" bestFit="1" customWidth="1"/>
    <col min="13046" max="13047" width="7.7109375" style="326" customWidth="1"/>
    <col min="13048" max="13048" width="4" style="326" customWidth="1"/>
    <col min="13049" max="13049" width="9.7109375" style="326" customWidth="1"/>
    <col min="13050" max="13050" width="15.140625" style="326" customWidth="1"/>
    <col min="13051" max="13051" width="5.140625" style="326" customWidth="1"/>
    <col min="13052" max="13052" width="9.7109375" style="326" customWidth="1"/>
    <col min="13053" max="13053" width="13.7109375" style="326" customWidth="1"/>
    <col min="13054" max="13054" width="5.140625" style="326" customWidth="1"/>
    <col min="13055" max="13055" width="9.7109375" style="326" customWidth="1"/>
    <col min="13056" max="13056" width="12.5703125" style="326" customWidth="1"/>
    <col min="13057" max="13057" width="5.140625" style="326" customWidth="1"/>
    <col min="13058" max="13058" width="9.7109375" style="326" customWidth="1"/>
    <col min="13059" max="13059" width="12.7109375" style="326" customWidth="1"/>
    <col min="13060" max="13060" width="5.140625" style="326" customWidth="1"/>
    <col min="13061" max="13061" width="9.7109375" style="326" customWidth="1"/>
    <col min="13062" max="13062" width="12.7109375" style="326" customWidth="1"/>
    <col min="13063" max="13063" width="5.140625" style="326" customWidth="1"/>
    <col min="13064" max="13064" width="9.7109375" style="326" customWidth="1"/>
    <col min="13065" max="13065" width="12.7109375" style="326" customWidth="1"/>
    <col min="13066" max="13066" width="5.140625" style="326" customWidth="1"/>
    <col min="13067" max="13067" width="9.7109375" style="326" customWidth="1"/>
    <col min="13068" max="13068" width="12.7109375" style="326" customWidth="1"/>
    <col min="13069" max="13069" width="5.140625" style="326" customWidth="1"/>
    <col min="13070" max="13070" width="9.7109375" style="326" customWidth="1"/>
    <col min="13071" max="13071" width="12.7109375" style="326" customWidth="1"/>
    <col min="13072" max="13072" width="5.140625" style="326" customWidth="1"/>
    <col min="13073" max="13073" width="9.7109375" style="326" customWidth="1"/>
    <col min="13074" max="13074" width="12.7109375" style="326" customWidth="1"/>
    <col min="13075" max="13075" width="5.140625" style="326" customWidth="1"/>
    <col min="13076" max="13076" width="9.7109375" style="326" customWidth="1"/>
    <col min="13077" max="13077" width="12.7109375" style="326" customWidth="1"/>
    <col min="13078" max="13078" width="5.140625" style="326" customWidth="1"/>
    <col min="13079" max="13079" width="9.7109375" style="326" customWidth="1"/>
    <col min="13080" max="13080" width="12.7109375" style="326" customWidth="1"/>
    <col min="13081" max="13081" width="5.140625" style="326" customWidth="1"/>
    <col min="13082" max="13082" width="9.7109375" style="326" customWidth="1"/>
    <col min="13083" max="13083" width="12.7109375" style="326" customWidth="1"/>
    <col min="13084" max="13084" width="5.140625" style="326" customWidth="1"/>
    <col min="13085" max="13085" width="9.7109375" style="326" customWidth="1"/>
    <col min="13086" max="13086" width="12.7109375" style="326" customWidth="1"/>
    <col min="13087" max="13087" width="5.140625" style="326" customWidth="1"/>
    <col min="13088" max="13088" width="9.7109375" style="326" customWidth="1"/>
    <col min="13089" max="13089" width="12.7109375" style="326" customWidth="1"/>
    <col min="13090" max="13090" width="37.7109375" style="326" customWidth="1"/>
    <col min="13091" max="13293" width="9.140625" style="326"/>
    <col min="13294" max="13294" width="1.7109375" style="326" customWidth="1"/>
    <col min="13295" max="13295" width="3.5703125" style="326" customWidth="1"/>
    <col min="13296" max="13296" width="11" style="326" customWidth="1"/>
    <col min="13297" max="13297" width="20.7109375" style="326" customWidth="1"/>
    <col min="13298" max="13299" width="11.7109375" style="326" customWidth="1"/>
    <col min="13300" max="13300" width="9.7109375" style="326" customWidth="1"/>
    <col min="13301" max="13301" width="10.140625" style="326" bestFit="1" customWidth="1"/>
    <col min="13302" max="13303" width="7.7109375" style="326" customWidth="1"/>
    <col min="13304" max="13304" width="4" style="326" customWidth="1"/>
    <col min="13305" max="13305" width="9.7109375" style="326" customWidth="1"/>
    <col min="13306" max="13306" width="15.140625" style="326" customWidth="1"/>
    <col min="13307" max="13307" width="5.140625" style="326" customWidth="1"/>
    <col min="13308" max="13308" width="9.7109375" style="326" customWidth="1"/>
    <col min="13309" max="13309" width="13.7109375" style="326" customWidth="1"/>
    <col min="13310" max="13310" width="5.140625" style="326" customWidth="1"/>
    <col min="13311" max="13311" width="9.7109375" style="326" customWidth="1"/>
    <col min="13312" max="13312" width="12.5703125" style="326" customWidth="1"/>
    <col min="13313" max="13313" width="5.140625" style="326" customWidth="1"/>
    <col min="13314" max="13314" width="9.7109375" style="326" customWidth="1"/>
    <col min="13315" max="13315" width="12.7109375" style="326" customWidth="1"/>
    <col min="13316" max="13316" width="5.140625" style="326" customWidth="1"/>
    <col min="13317" max="13317" width="9.7109375" style="326" customWidth="1"/>
    <col min="13318" max="13318" width="12.7109375" style="326" customWidth="1"/>
    <col min="13319" max="13319" width="5.140625" style="326" customWidth="1"/>
    <col min="13320" max="13320" width="9.7109375" style="326" customWidth="1"/>
    <col min="13321" max="13321" width="12.7109375" style="326" customWidth="1"/>
    <col min="13322" max="13322" width="5.140625" style="326" customWidth="1"/>
    <col min="13323" max="13323" width="9.7109375" style="326" customWidth="1"/>
    <col min="13324" max="13324" width="12.7109375" style="326" customWidth="1"/>
    <col min="13325" max="13325" width="5.140625" style="326" customWidth="1"/>
    <col min="13326" max="13326" width="9.7109375" style="326" customWidth="1"/>
    <col min="13327" max="13327" width="12.7109375" style="326" customWidth="1"/>
    <col min="13328" max="13328" width="5.140625" style="326" customWidth="1"/>
    <col min="13329" max="13329" width="9.7109375" style="326" customWidth="1"/>
    <col min="13330" max="13330" width="12.7109375" style="326" customWidth="1"/>
    <col min="13331" max="13331" width="5.140625" style="326" customWidth="1"/>
    <col min="13332" max="13332" width="9.7109375" style="326" customWidth="1"/>
    <col min="13333" max="13333" width="12.7109375" style="326" customWidth="1"/>
    <col min="13334" max="13334" width="5.140625" style="326" customWidth="1"/>
    <col min="13335" max="13335" width="9.7109375" style="326" customWidth="1"/>
    <col min="13336" max="13336" width="12.7109375" style="326" customWidth="1"/>
    <col min="13337" max="13337" width="5.140625" style="326" customWidth="1"/>
    <col min="13338" max="13338" width="9.7109375" style="326" customWidth="1"/>
    <col min="13339" max="13339" width="12.7109375" style="326" customWidth="1"/>
    <col min="13340" max="13340" width="5.140625" style="326" customWidth="1"/>
    <col min="13341" max="13341" width="9.7109375" style="326" customWidth="1"/>
    <col min="13342" max="13342" width="12.7109375" style="326" customWidth="1"/>
    <col min="13343" max="13343" width="5.140625" style="326" customWidth="1"/>
    <col min="13344" max="13344" width="9.7109375" style="326" customWidth="1"/>
    <col min="13345" max="13345" width="12.7109375" style="326" customWidth="1"/>
    <col min="13346" max="13346" width="37.7109375" style="326" customWidth="1"/>
    <col min="13347" max="13549" width="9.140625" style="326"/>
    <col min="13550" max="13550" width="1.7109375" style="326" customWidth="1"/>
    <col min="13551" max="13551" width="3.5703125" style="326" customWidth="1"/>
    <col min="13552" max="13552" width="11" style="326" customWidth="1"/>
    <col min="13553" max="13553" width="20.7109375" style="326" customWidth="1"/>
    <col min="13554" max="13555" width="11.7109375" style="326" customWidth="1"/>
    <col min="13556" max="13556" width="9.7109375" style="326" customWidth="1"/>
    <col min="13557" max="13557" width="10.140625" style="326" bestFit="1" customWidth="1"/>
    <col min="13558" max="13559" width="7.7109375" style="326" customWidth="1"/>
    <col min="13560" max="13560" width="4" style="326" customWidth="1"/>
    <col min="13561" max="13561" width="9.7109375" style="326" customWidth="1"/>
    <col min="13562" max="13562" width="15.140625" style="326" customWidth="1"/>
    <col min="13563" max="13563" width="5.140625" style="326" customWidth="1"/>
    <col min="13564" max="13564" width="9.7109375" style="326" customWidth="1"/>
    <col min="13565" max="13565" width="13.7109375" style="326" customWidth="1"/>
    <col min="13566" max="13566" width="5.140625" style="326" customWidth="1"/>
    <col min="13567" max="13567" width="9.7109375" style="326" customWidth="1"/>
    <col min="13568" max="13568" width="12.5703125" style="326" customWidth="1"/>
    <col min="13569" max="13569" width="5.140625" style="326" customWidth="1"/>
    <col min="13570" max="13570" width="9.7109375" style="326" customWidth="1"/>
    <col min="13571" max="13571" width="12.7109375" style="326" customWidth="1"/>
    <col min="13572" max="13572" width="5.140625" style="326" customWidth="1"/>
    <col min="13573" max="13573" width="9.7109375" style="326" customWidth="1"/>
    <col min="13574" max="13574" width="12.7109375" style="326" customWidth="1"/>
    <col min="13575" max="13575" width="5.140625" style="326" customWidth="1"/>
    <col min="13576" max="13576" width="9.7109375" style="326" customWidth="1"/>
    <col min="13577" max="13577" width="12.7109375" style="326" customWidth="1"/>
    <col min="13578" max="13578" width="5.140625" style="326" customWidth="1"/>
    <col min="13579" max="13579" width="9.7109375" style="326" customWidth="1"/>
    <col min="13580" max="13580" width="12.7109375" style="326" customWidth="1"/>
    <col min="13581" max="13581" width="5.140625" style="326" customWidth="1"/>
    <col min="13582" max="13582" width="9.7109375" style="326" customWidth="1"/>
    <col min="13583" max="13583" width="12.7109375" style="326" customWidth="1"/>
    <col min="13584" max="13584" width="5.140625" style="326" customWidth="1"/>
    <col min="13585" max="13585" width="9.7109375" style="326" customWidth="1"/>
    <col min="13586" max="13586" width="12.7109375" style="326" customWidth="1"/>
    <col min="13587" max="13587" width="5.140625" style="326" customWidth="1"/>
    <col min="13588" max="13588" width="9.7109375" style="326" customWidth="1"/>
    <col min="13589" max="13589" width="12.7109375" style="326" customWidth="1"/>
    <col min="13590" max="13590" width="5.140625" style="326" customWidth="1"/>
    <col min="13591" max="13591" width="9.7109375" style="326" customWidth="1"/>
    <col min="13592" max="13592" width="12.7109375" style="326" customWidth="1"/>
    <col min="13593" max="13593" width="5.140625" style="326" customWidth="1"/>
    <col min="13594" max="13594" width="9.7109375" style="326" customWidth="1"/>
    <col min="13595" max="13595" width="12.7109375" style="326" customWidth="1"/>
    <col min="13596" max="13596" width="5.140625" style="326" customWidth="1"/>
    <col min="13597" max="13597" width="9.7109375" style="326" customWidth="1"/>
    <col min="13598" max="13598" width="12.7109375" style="326" customWidth="1"/>
    <col min="13599" max="13599" width="5.140625" style="326" customWidth="1"/>
    <col min="13600" max="13600" width="9.7109375" style="326" customWidth="1"/>
    <col min="13601" max="13601" width="12.7109375" style="326" customWidth="1"/>
    <col min="13602" max="13602" width="37.7109375" style="326" customWidth="1"/>
    <col min="13603" max="13805" width="9.140625" style="326"/>
    <col min="13806" max="13806" width="1.7109375" style="326" customWidth="1"/>
    <col min="13807" max="13807" width="3.5703125" style="326" customWidth="1"/>
    <col min="13808" max="13808" width="11" style="326" customWidth="1"/>
    <col min="13809" max="13809" width="20.7109375" style="326" customWidth="1"/>
    <col min="13810" max="13811" width="11.7109375" style="326" customWidth="1"/>
    <col min="13812" max="13812" width="9.7109375" style="326" customWidth="1"/>
    <col min="13813" max="13813" width="10.140625" style="326" bestFit="1" customWidth="1"/>
    <col min="13814" max="13815" width="7.7109375" style="326" customWidth="1"/>
    <col min="13816" max="13816" width="4" style="326" customWidth="1"/>
    <col min="13817" max="13817" width="9.7109375" style="326" customWidth="1"/>
    <col min="13818" max="13818" width="15.140625" style="326" customWidth="1"/>
    <col min="13819" max="13819" width="5.140625" style="326" customWidth="1"/>
    <col min="13820" max="13820" width="9.7109375" style="326" customWidth="1"/>
    <col min="13821" max="13821" width="13.7109375" style="326" customWidth="1"/>
    <col min="13822" max="13822" width="5.140625" style="326" customWidth="1"/>
    <col min="13823" max="13823" width="9.7109375" style="326" customWidth="1"/>
    <col min="13824" max="13824" width="12.5703125" style="326" customWidth="1"/>
    <col min="13825" max="13825" width="5.140625" style="326" customWidth="1"/>
    <col min="13826" max="13826" width="9.7109375" style="326" customWidth="1"/>
    <col min="13827" max="13827" width="12.7109375" style="326" customWidth="1"/>
    <col min="13828" max="13828" width="5.140625" style="326" customWidth="1"/>
    <col min="13829" max="13829" width="9.7109375" style="326" customWidth="1"/>
    <col min="13830" max="13830" width="12.7109375" style="326" customWidth="1"/>
    <col min="13831" max="13831" width="5.140625" style="326" customWidth="1"/>
    <col min="13832" max="13832" width="9.7109375" style="326" customWidth="1"/>
    <col min="13833" max="13833" width="12.7109375" style="326" customWidth="1"/>
    <col min="13834" max="13834" width="5.140625" style="326" customWidth="1"/>
    <col min="13835" max="13835" width="9.7109375" style="326" customWidth="1"/>
    <col min="13836" max="13836" width="12.7109375" style="326" customWidth="1"/>
    <col min="13837" max="13837" width="5.140625" style="326" customWidth="1"/>
    <col min="13838" max="13838" width="9.7109375" style="326" customWidth="1"/>
    <col min="13839" max="13839" width="12.7109375" style="326" customWidth="1"/>
    <col min="13840" max="13840" width="5.140625" style="326" customWidth="1"/>
    <col min="13841" max="13841" width="9.7109375" style="326" customWidth="1"/>
    <col min="13842" max="13842" width="12.7109375" style="326" customWidth="1"/>
    <col min="13843" max="13843" width="5.140625" style="326" customWidth="1"/>
    <col min="13844" max="13844" width="9.7109375" style="326" customWidth="1"/>
    <col min="13845" max="13845" width="12.7109375" style="326" customWidth="1"/>
    <col min="13846" max="13846" width="5.140625" style="326" customWidth="1"/>
    <col min="13847" max="13847" width="9.7109375" style="326" customWidth="1"/>
    <col min="13848" max="13848" width="12.7109375" style="326" customWidth="1"/>
    <col min="13849" max="13849" width="5.140625" style="326" customWidth="1"/>
    <col min="13850" max="13850" width="9.7109375" style="326" customWidth="1"/>
    <col min="13851" max="13851" width="12.7109375" style="326" customWidth="1"/>
    <col min="13852" max="13852" width="5.140625" style="326" customWidth="1"/>
    <col min="13853" max="13853" width="9.7109375" style="326" customWidth="1"/>
    <col min="13854" max="13854" width="12.7109375" style="326" customWidth="1"/>
    <col min="13855" max="13855" width="5.140625" style="326" customWidth="1"/>
    <col min="13856" max="13856" width="9.7109375" style="326" customWidth="1"/>
    <col min="13857" max="13857" width="12.7109375" style="326" customWidth="1"/>
    <col min="13858" max="13858" width="37.7109375" style="326" customWidth="1"/>
    <col min="13859" max="14061" width="9.140625" style="326"/>
    <col min="14062" max="14062" width="1.7109375" style="326" customWidth="1"/>
    <col min="14063" max="14063" width="3.5703125" style="326" customWidth="1"/>
    <col min="14064" max="14064" width="11" style="326" customWidth="1"/>
    <col min="14065" max="14065" width="20.7109375" style="326" customWidth="1"/>
    <col min="14066" max="14067" width="11.7109375" style="326" customWidth="1"/>
    <col min="14068" max="14068" width="9.7109375" style="326" customWidth="1"/>
    <col min="14069" max="14069" width="10.140625" style="326" bestFit="1" customWidth="1"/>
    <col min="14070" max="14071" width="7.7109375" style="326" customWidth="1"/>
    <col min="14072" max="14072" width="4" style="326" customWidth="1"/>
    <col min="14073" max="14073" width="9.7109375" style="326" customWidth="1"/>
    <col min="14074" max="14074" width="15.140625" style="326" customWidth="1"/>
    <col min="14075" max="14075" width="5.140625" style="326" customWidth="1"/>
    <col min="14076" max="14076" width="9.7109375" style="326" customWidth="1"/>
    <col min="14077" max="14077" width="13.7109375" style="326" customWidth="1"/>
    <col min="14078" max="14078" width="5.140625" style="326" customWidth="1"/>
    <col min="14079" max="14079" width="9.7109375" style="326" customWidth="1"/>
    <col min="14080" max="14080" width="12.5703125" style="326" customWidth="1"/>
    <col min="14081" max="14081" width="5.140625" style="326" customWidth="1"/>
    <col min="14082" max="14082" width="9.7109375" style="326" customWidth="1"/>
    <col min="14083" max="14083" width="12.7109375" style="326" customWidth="1"/>
    <col min="14084" max="14084" width="5.140625" style="326" customWidth="1"/>
    <col min="14085" max="14085" width="9.7109375" style="326" customWidth="1"/>
    <col min="14086" max="14086" width="12.7109375" style="326" customWidth="1"/>
    <col min="14087" max="14087" width="5.140625" style="326" customWidth="1"/>
    <col min="14088" max="14088" width="9.7109375" style="326" customWidth="1"/>
    <col min="14089" max="14089" width="12.7109375" style="326" customWidth="1"/>
    <col min="14090" max="14090" width="5.140625" style="326" customWidth="1"/>
    <col min="14091" max="14091" width="9.7109375" style="326" customWidth="1"/>
    <col min="14092" max="14092" width="12.7109375" style="326" customWidth="1"/>
    <col min="14093" max="14093" width="5.140625" style="326" customWidth="1"/>
    <col min="14094" max="14094" width="9.7109375" style="326" customWidth="1"/>
    <col min="14095" max="14095" width="12.7109375" style="326" customWidth="1"/>
    <col min="14096" max="14096" width="5.140625" style="326" customWidth="1"/>
    <col min="14097" max="14097" width="9.7109375" style="326" customWidth="1"/>
    <col min="14098" max="14098" width="12.7109375" style="326" customWidth="1"/>
    <col min="14099" max="14099" width="5.140625" style="326" customWidth="1"/>
    <col min="14100" max="14100" width="9.7109375" style="326" customWidth="1"/>
    <col min="14101" max="14101" width="12.7109375" style="326" customWidth="1"/>
    <col min="14102" max="14102" width="5.140625" style="326" customWidth="1"/>
    <col min="14103" max="14103" width="9.7109375" style="326" customWidth="1"/>
    <col min="14104" max="14104" width="12.7109375" style="326" customWidth="1"/>
    <col min="14105" max="14105" width="5.140625" style="326" customWidth="1"/>
    <col min="14106" max="14106" width="9.7109375" style="326" customWidth="1"/>
    <col min="14107" max="14107" width="12.7109375" style="326" customWidth="1"/>
    <col min="14108" max="14108" width="5.140625" style="326" customWidth="1"/>
    <col min="14109" max="14109" width="9.7109375" style="326" customWidth="1"/>
    <col min="14110" max="14110" width="12.7109375" style="326" customWidth="1"/>
    <col min="14111" max="14111" width="5.140625" style="326" customWidth="1"/>
    <col min="14112" max="14112" width="9.7109375" style="326" customWidth="1"/>
    <col min="14113" max="14113" width="12.7109375" style="326" customWidth="1"/>
    <col min="14114" max="14114" width="37.7109375" style="326" customWidth="1"/>
    <col min="14115" max="14317" width="9.140625" style="326"/>
    <col min="14318" max="14318" width="1.7109375" style="326" customWidth="1"/>
    <col min="14319" max="14319" width="3.5703125" style="326" customWidth="1"/>
    <col min="14320" max="14320" width="11" style="326" customWidth="1"/>
    <col min="14321" max="14321" width="20.7109375" style="326" customWidth="1"/>
    <col min="14322" max="14323" width="11.7109375" style="326" customWidth="1"/>
    <col min="14324" max="14324" width="9.7109375" style="326" customWidth="1"/>
    <col min="14325" max="14325" width="10.140625" style="326" bestFit="1" customWidth="1"/>
    <col min="14326" max="14327" width="7.7109375" style="326" customWidth="1"/>
    <col min="14328" max="14328" width="4" style="326" customWidth="1"/>
    <col min="14329" max="14329" width="9.7109375" style="326" customWidth="1"/>
    <col min="14330" max="14330" width="15.140625" style="326" customWidth="1"/>
    <col min="14331" max="14331" width="5.140625" style="326" customWidth="1"/>
    <col min="14332" max="14332" width="9.7109375" style="326" customWidth="1"/>
    <col min="14333" max="14333" width="13.7109375" style="326" customWidth="1"/>
    <col min="14334" max="14334" width="5.140625" style="326" customWidth="1"/>
    <col min="14335" max="14335" width="9.7109375" style="326" customWidth="1"/>
    <col min="14336" max="14336" width="12.5703125" style="326" customWidth="1"/>
    <col min="14337" max="14337" width="5.140625" style="326" customWidth="1"/>
    <col min="14338" max="14338" width="9.7109375" style="326" customWidth="1"/>
    <col min="14339" max="14339" width="12.7109375" style="326" customWidth="1"/>
    <col min="14340" max="14340" width="5.140625" style="326" customWidth="1"/>
    <col min="14341" max="14341" width="9.7109375" style="326" customWidth="1"/>
    <col min="14342" max="14342" width="12.7109375" style="326" customWidth="1"/>
    <col min="14343" max="14343" width="5.140625" style="326" customWidth="1"/>
    <col min="14344" max="14344" width="9.7109375" style="326" customWidth="1"/>
    <col min="14345" max="14345" width="12.7109375" style="326" customWidth="1"/>
    <col min="14346" max="14346" width="5.140625" style="326" customWidth="1"/>
    <col min="14347" max="14347" width="9.7109375" style="326" customWidth="1"/>
    <col min="14348" max="14348" width="12.7109375" style="326" customWidth="1"/>
    <col min="14349" max="14349" width="5.140625" style="326" customWidth="1"/>
    <col min="14350" max="14350" width="9.7109375" style="326" customWidth="1"/>
    <col min="14351" max="14351" width="12.7109375" style="326" customWidth="1"/>
    <col min="14352" max="14352" width="5.140625" style="326" customWidth="1"/>
    <col min="14353" max="14353" width="9.7109375" style="326" customWidth="1"/>
    <col min="14354" max="14354" width="12.7109375" style="326" customWidth="1"/>
    <col min="14355" max="14355" width="5.140625" style="326" customWidth="1"/>
    <col min="14356" max="14356" width="9.7109375" style="326" customWidth="1"/>
    <col min="14357" max="14357" width="12.7109375" style="326" customWidth="1"/>
    <col min="14358" max="14358" width="5.140625" style="326" customWidth="1"/>
    <col min="14359" max="14359" width="9.7109375" style="326" customWidth="1"/>
    <col min="14360" max="14360" width="12.7109375" style="326" customWidth="1"/>
    <col min="14361" max="14361" width="5.140625" style="326" customWidth="1"/>
    <col min="14362" max="14362" width="9.7109375" style="326" customWidth="1"/>
    <col min="14363" max="14363" width="12.7109375" style="326" customWidth="1"/>
    <col min="14364" max="14364" width="5.140625" style="326" customWidth="1"/>
    <col min="14365" max="14365" width="9.7109375" style="326" customWidth="1"/>
    <col min="14366" max="14366" width="12.7109375" style="326" customWidth="1"/>
    <col min="14367" max="14367" width="5.140625" style="326" customWidth="1"/>
    <col min="14368" max="14368" width="9.7109375" style="326" customWidth="1"/>
    <col min="14369" max="14369" width="12.7109375" style="326" customWidth="1"/>
    <col min="14370" max="14370" width="37.7109375" style="326" customWidth="1"/>
    <col min="14371" max="14573" width="9.140625" style="326"/>
    <col min="14574" max="14574" width="1.7109375" style="326" customWidth="1"/>
    <col min="14575" max="14575" width="3.5703125" style="326" customWidth="1"/>
    <col min="14576" max="14576" width="11" style="326" customWidth="1"/>
    <col min="14577" max="14577" width="20.7109375" style="326" customWidth="1"/>
    <col min="14578" max="14579" width="11.7109375" style="326" customWidth="1"/>
    <col min="14580" max="14580" width="9.7109375" style="326" customWidth="1"/>
    <col min="14581" max="14581" width="10.140625" style="326" bestFit="1" customWidth="1"/>
    <col min="14582" max="14583" width="7.7109375" style="326" customWidth="1"/>
    <col min="14584" max="14584" width="4" style="326" customWidth="1"/>
    <col min="14585" max="14585" width="9.7109375" style="326" customWidth="1"/>
    <col min="14586" max="14586" width="15.140625" style="326" customWidth="1"/>
    <col min="14587" max="14587" width="5.140625" style="326" customWidth="1"/>
    <col min="14588" max="14588" width="9.7109375" style="326" customWidth="1"/>
    <col min="14589" max="14589" width="13.7109375" style="326" customWidth="1"/>
    <col min="14590" max="14590" width="5.140625" style="326" customWidth="1"/>
    <col min="14591" max="14591" width="9.7109375" style="326" customWidth="1"/>
    <col min="14592" max="14592" width="12.5703125" style="326" customWidth="1"/>
    <col min="14593" max="14593" width="5.140625" style="326" customWidth="1"/>
    <col min="14594" max="14594" width="9.7109375" style="326" customWidth="1"/>
    <col min="14595" max="14595" width="12.7109375" style="326" customWidth="1"/>
    <col min="14596" max="14596" width="5.140625" style="326" customWidth="1"/>
    <col min="14597" max="14597" width="9.7109375" style="326" customWidth="1"/>
    <col min="14598" max="14598" width="12.7109375" style="326" customWidth="1"/>
    <col min="14599" max="14599" width="5.140625" style="326" customWidth="1"/>
    <col min="14600" max="14600" width="9.7109375" style="326" customWidth="1"/>
    <col min="14601" max="14601" width="12.7109375" style="326" customWidth="1"/>
    <col min="14602" max="14602" width="5.140625" style="326" customWidth="1"/>
    <col min="14603" max="14603" width="9.7109375" style="326" customWidth="1"/>
    <col min="14604" max="14604" width="12.7109375" style="326" customWidth="1"/>
    <col min="14605" max="14605" width="5.140625" style="326" customWidth="1"/>
    <col min="14606" max="14606" width="9.7109375" style="326" customWidth="1"/>
    <col min="14607" max="14607" width="12.7109375" style="326" customWidth="1"/>
    <col min="14608" max="14608" width="5.140625" style="326" customWidth="1"/>
    <col min="14609" max="14609" width="9.7109375" style="326" customWidth="1"/>
    <col min="14610" max="14610" width="12.7109375" style="326" customWidth="1"/>
    <col min="14611" max="14611" width="5.140625" style="326" customWidth="1"/>
    <col min="14612" max="14612" width="9.7109375" style="326" customWidth="1"/>
    <col min="14613" max="14613" width="12.7109375" style="326" customWidth="1"/>
    <col min="14614" max="14614" width="5.140625" style="326" customWidth="1"/>
    <col min="14615" max="14615" width="9.7109375" style="326" customWidth="1"/>
    <col min="14616" max="14616" width="12.7109375" style="326" customWidth="1"/>
    <col min="14617" max="14617" width="5.140625" style="326" customWidth="1"/>
    <col min="14618" max="14618" width="9.7109375" style="326" customWidth="1"/>
    <col min="14619" max="14619" width="12.7109375" style="326" customWidth="1"/>
    <col min="14620" max="14620" width="5.140625" style="326" customWidth="1"/>
    <col min="14621" max="14621" width="9.7109375" style="326" customWidth="1"/>
    <col min="14622" max="14622" width="12.7109375" style="326" customWidth="1"/>
    <col min="14623" max="14623" width="5.140625" style="326" customWidth="1"/>
    <col min="14624" max="14624" width="9.7109375" style="326" customWidth="1"/>
    <col min="14625" max="14625" width="12.7109375" style="326" customWidth="1"/>
    <col min="14626" max="14626" width="37.7109375" style="326" customWidth="1"/>
    <col min="14627" max="14829" width="9.140625" style="326"/>
    <col min="14830" max="14830" width="1.7109375" style="326" customWidth="1"/>
    <col min="14831" max="14831" width="3.5703125" style="326" customWidth="1"/>
    <col min="14832" max="14832" width="11" style="326" customWidth="1"/>
    <col min="14833" max="14833" width="20.7109375" style="326" customWidth="1"/>
    <col min="14834" max="14835" width="11.7109375" style="326" customWidth="1"/>
    <col min="14836" max="14836" width="9.7109375" style="326" customWidth="1"/>
    <col min="14837" max="14837" width="10.140625" style="326" bestFit="1" customWidth="1"/>
    <col min="14838" max="14839" width="7.7109375" style="326" customWidth="1"/>
    <col min="14840" max="14840" width="4" style="326" customWidth="1"/>
    <col min="14841" max="14841" width="9.7109375" style="326" customWidth="1"/>
    <col min="14842" max="14842" width="15.140625" style="326" customWidth="1"/>
    <col min="14843" max="14843" width="5.140625" style="326" customWidth="1"/>
    <col min="14844" max="14844" width="9.7109375" style="326" customWidth="1"/>
    <col min="14845" max="14845" width="13.7109375" style="326" customWidth="1"/>
    <col min="14846" max="14846" width="5.140625" style="326" customWidth="1"/>
    <col min="14847" max="14847" width="9.7109375" style="326" customWidth="1"/>
    <col min="14848" max="14848" width="12.5703125" style="326" customWidth="1"/>
    <col min="14849" max="14849" width="5.140625" style="326" customWidth="1"/>
    <col min="14850" max="14850" width="9.7109375" style="326" customWidth="1"/>
    <col min="14851" max="14851" width="12.7109375" style="326" customWidth="1"/>
    <col min="14852" max="14852" width="5.140625" style="326" customWidth="1"/>
    <col min="14853" max="14853" width="9.7109375" style="326" customWidth="1"/>
    <col min="14854" max="14854" width="12.7109375" style="326" customWidth="1"/>
    <col min="14855" max="14855" width="5.140625" style="326" customWidth="1"/>
    <col min="14856" max="14856" width="9.7109375" style="326" customWidth="1"/>
    <col min="14857" max="14857" width="12.7109375" style="326" customWidth="1"/>
    <col min="14858" max="14858" width="5.140625" style="326" customWidth="1"/>
    <col min="14859" max="14859" width="9.7109375" style="326" customWidth="1"/>
    <col min="14860" max="14860" width="12.7109375" style="326" customWidth="1"/>
    <col min="14861" max="14861" width="5.140625" style="326" customWidth="1"/>
    <col min="14862" max="14862" width="9.7109375" style="326" customWidth="1"/>
    <col min="14863" max="14863" width="12.7109375" style="326" customWidth="1"/>
    <col min="14864" max="14864" width="5.140625" style="326" customWidth="1"/>
    <col min="14865" max="14865" width="9.7109375" style="326" customWidth="1"/>
    <col min="14866" max="14866" width="12.7109375" style="326" customWidth="1"/>
    <col min="14867" max="14867" width="5.140625" style="326" customWidth="1"/>
    <col min="14868" max="14868" width="9.7109375" style="326" customWidth="1"/>
    <col min="14869" max="14869" width="12.7109375" style="326" customWidth="1"/>
    <col min="14870" max="14870" width="5.140625" style="326" customWidth="1"/>
    <col min="14871" max="14871" width="9.7109375" style="326" customWidth="1"/>
    <col min="14872" max="14872" width="12.7109375" style="326" customWidth="1"/>
    <col min="14873" max="14873" width="5.140625" style="326" customWidth="1"/>
    <col min="14874" max="14874" width="9.7109375" style="326" customWidth="1"/>
    <col min="14875" max="14875" width="12.7109375" style="326" customWidth="1"/>
    <col min="14876" max="14876" width="5.140625" style="326" customWidth="1"/>
    <col min="14877" max="14877" width="9.7109375" style="326" customWidth="1"/>
    <col min="14878" max="14878" width="12.7109375" style="326" customWidth="1"/>
    <col min="14879" max="14879" width="5.140625" style="326" customWidth="1"/>
    <col min="14880" max="14880" width="9.7109375" style="326" customWidth="1"/>
    <col min="14881" max="14881" width="12.7109375" style="326" customWidth="1"/>
    <col min="14882" max="14882" width="37.7109375" style="326" customWidth="1"/>
    <col min="14883" max="15085" width="9.140625" style="326"/>
    <col min="15086" max="15086" width="1.7109375" style="326" customWidth="1"/>
    <col min="15087" max="15087" width="3.5703125" style="326" customWidth="1"/>
    <col min="15088" max="15088" width="11" style="326" customWidth="1"/>
    <col min="15089" max="15089" width="20.7109375" style="326" customWidth="1"/>
    <col min="15090" max="15091" width="11.7109375" style="326" customWidth="1"/>
    <col min="15092" max="15092" width="9.7109375" style="326" customWidth="1"/>
    <col min="15093" max="15093" width="10.140625" style="326" bestFit="1" customWidth="1"/>
    <col min="15094" max="15095" width="7.7109375" style="326" customWidth="1"/>
    <col min="15096" max="15096" width="4" style="326" customWidth="1"/>
    <col min="15097" max="15097" width="9.7109375" style="326" customWidth="1"/>
    <col min="15098" max="15098" width="15.140625" style="326" customWidth="1"/>
    <col min="15099" max="15099" width="5.140625" style="326" customWidth="1"/>
    <col min="15100" max="15100" width="9.7109375" style="326" customWidth="1"/>
    <col min="15101" max="15101" width="13.7109375" style="326" customWidth="1"/>
    <col min="15102" max="15102" width="5.140625" style="326" customWidth="1"/>
    <col min="15103" max="15103" width="9.7109375" style="326" customWidth="1"/>
    <col min="15104" max="15104" width="12.5703125" style="326" customWidth="1"/>
    <col min="15105" max="15105" width="5.140625" style="326" customWidth="1"/>
    <col min="15106" max="15106" width="9.7109375" style="326" customWidth="1"/>
    <col min="15107" max="15107" width="12.7109375" style="326" customWidth="1"/>
    <col min="15108" max="15108" width="5.140625" style="326" customWidth="1"/>
    <col min="15109" max="15109" width="9.7109375" style="326" customWidth="1"/>
    <col min="15110" max="15110" width="12.7109375" style="326" customWidth="1"/>
    <col min="15111" max="15111" width="5.140625" style="326" customWidth="1"/>
    <col min="15112" max="15112" width="9.7109375" style="326" customWidth="1"/>
    <col min="15113" max="15113" width="12.7109375" style="326" customWidth="1"/>
    <col min="15114" max="15114" width="5.140625" style="326" customWidth="1"/>
    <col min="15115" max="15115" width="9.7109375" style="326" customWidth="1"/>
    <col min="15116" max="15116" width="12.7109375" style="326" customWidth="1"/>
    <col min="15117" max="15117" width="5.140625" style="326" customWidth="1"/>
    <col min="15118" max="15118" width="9.7109375" style="326" customWidth="1"/>
    <col min="15119" max="15119" width="12.7109375" style="326" customWidth="1"/>
    <col min="15120" max="15120" width="5.140625" style="326" customWidth="1"/>
    <col min="15121" max="15121" width="9.7109375" style="326" customWidth="1"/>
    <col min="15122" max="15122" width="12.7109375" style="326" customWidth="1"/>
    <col min="15123" max="15123" width="5.140625" style="326" customWidth="1"/>
    <col min="15124" max="15124" width="9.7109375" style="326" customWidth="1"/>
    <col min="15125" max="15125" width="12.7109375" style="326" customWidth="1"/>
    <col min="15126" max="15126" width="5.140625" style="326" customWidth="1"/>
    <col min="15127" max="15127" width="9.7109375" style="326" customWidth="1"/>
    <col min="15128" max="15128" width="12.7109375" style="326" customWidth="1"/>
    <col min="15129" max="15129" width="5.140625" style="326" customWidth="1"/>
    <col min="15130" max="15130" width="9.7109375" style="326" customWidth="1"/>
    <col min="15131" max="15131" width="12.7109375" style="326" customWidth="1"/>
    <col min="15132" max="15132" width="5.140625" style="326" customWidth="1"/>
    <col min="15133" max="15133" width="9.7109375" style="326" customWidth="1"/>
    <col min="15134" max="15134" width="12.7109375" style="326" customWidth="1"/>
    <col min="15135" max="15135" width="5.140625" style="326" customWidth="1"/>
    <col min="15136" max="15136" width="9.7109375" style="326" customWidth="1"/>
    <col min="15137" max="15137" width="12.7109375" style="326" customWidth="1"/>
    <col min="15138" max="15138" width="37.7109375" style="326" customWidth="1"/>
    <col min="15139" max="15341" width="9.140625" style="326"/>
    <col min="15342" max="15342" width="1.7109375" style="326" customWidth="1"/>
    <col min="15343" max="15343" width="3.5703125" style="326" customWidth="1"/>
    <col min="15344" max="15344" width="11" style="326" customWidth="1"/>
    <col min="15345" max="15345" width="20.7109375" style="326" customWidth="1"/>
    <col min="15346" max="15347" width="11.7109375" style="326" customWidth="1"/>
    <col min="15348" max="15348" width="9.7109375" style="326" customWidth="1"/>
    <col min="15349" max="15349" width="10.140625" style="326" bestFit="1" customWidth="1"/>
    <col min="15350" max="15351" width="7.7109375" style="326" customWidth="1"/>
    <col min="15352" max="15352" width="4" style="326" customWidth="1"/>
    <col min="15353" max="15353" width="9.7109375" style="326" customWidth="1"/>
    <col min="15354" max="15354" width="15.140625" style="326" customWidth="1"/>
    <col min="15355" max="15355" width="5.140625" style="326" customWidth="1"/>
    <col min="15356" max="15356" width="9.7109375" style="326" customWidth="1"/>
    <col min="15357" max="15357" width="13.7109375" style="326" customWidth="1"/>
    <col min="15358" max="15358" width="5.140625" style="326" customWidth="1"/>
    <col min="15359" max="15359" width="9.7109375" style="326" customWidth="1"/>
    <col min="15360" max="15360" width="12.5703125" style="326" customWidth="1"/>
    <col min="15361" max="15361" width="5.140625" style="326" customWidth="1"/>
    <col min="15362" max="15362" width="9.7109375" style="326" customWidth="1"/>
    <col min="15363" max="15363" width="12.7109375" style="326" customWidth="1"/>
    <col min="15364" max="15364" width="5.140625" style="326" customWidth="1"/>
    <col min="15365" max="15365" width="9.7109375" style="326" customWidth="1"/>
    <col min="15366" max="15366" width="12.7109375" style="326" customWidth="1"/>
    <col min="15367" max="15367" width="5.140625" style="326" customWidth="1"/>
    <col min="15368" max="15368" width="9.7109375" style="326" customWidth="1"/>
    <col min="15369" max="15369" width="12.7109375" style="326" customWidth="1"/>
    <col min="15370" max="15370" width="5.140625" style="326" customWidth="1"/>
    <col min="15371" max="15371" width="9.7109375" style="326" customWidth="1"/>
    <col min="15372" max="15372" width="12.7109375" style="326" customWidth="1"/>
    <col min="15373" max="15373" width="5.140625" style="326" customWidth="1"/>
    <col min="15374" max="15374" width="9.7109375" style="326" customWidth="1"/>
    <col min="15375" max="15375" width="12.7109375" style="326" customWidth="1"/>
    <col min="15376" max="15376" width="5.140625" style="326" customWidth="1"/>
    <col min="15377" max="15377" width="9.7109375" style="326" customWidth="1"/>
    <col min="15378" max="15378" width="12.7109375" style="326" customWidth="1"/>
    <col min="15379" max="15379" width="5.140625" style="326" customWidth="1"/>
    <col min="15380" max="15380" width="9.7109375" style="326" customWidth="1"/>
    <col min="15381" max="15381" width="12.7109375" style="326" customWidth="1"/>
    <col min="15382" max="15382" width="5.140625" style="326" customWidth="1"/>
    <col min="15383" max="15383" width="9.7109375" style="326" customWidth="1"/>
    <col min="15384" max="15384" width="12.7109375" style="326" customWidth="1"/>
    <col min="15385" max="15385" width="5.140625" style="326" customWidth="1"/>
    <col min="15386" max="15386" width="9.7109375" style="326" customWidth="1"/>
    <col min="15387" max="15387" width="12.7109375" style="326" customWidth="1"/>
    <col min="15388" max="15388" width="5.140625" style="326" customWidth="1"/>
    <col min="15389" max="15389" width="9.7109375" style="326" customWidth="1"/>
    <col min="15390" max="15390" width="12.7109375" style="326" customWidth="1"/>
    <col min="15391" max="15391" width="5.140625" style="326" customWidth="1"/>
    <col min="15392" max="15392" width="9.7109375" style="326" customWidth="1"/>
    <col min="15393" max="15393" width="12.7109375" style="326" customWidth="1"/>
    <col min="15394" max="15394" width="37.7109375" style="326" customWidth="1"/>
    <col min="15395" max="15597" width="9.140625" style="326"/>
    <col min="15598" max="15598" width="1.7109375" style="326" customWidth="1"/>
    <col min="15599" max="15599" width="3.5703125" style="326" customWidth="1"/>
    <col min="15600" max="15600" width="11" style="326" customWidth="1"/>
    <col min="15601" max="15601" width="20.7109375" style="326" customWidth="1"/>
    <col min="15602" max="15603" width="11.7109375" style="326" customWidth="1"/>
    <col min="15604" max="15604" width="9.7109375" style="326" customWidth="1"/>
    <col min="15605" max="15605" width="10.140625" style="326" bestFit="1" customWidth="1"/>
    <col min="15606" max="15607" width="7.7109375" style="326" customWidth="1"/>
    <col min="15608" max="15608" width="4" style="326" customWidth="1"/>
    <col min="15609" max="15609" width="9.7109375" style="326" customWidth="1"/>
    <col min="15610" max="15610" width="15.140625" style="326" customWidth="1"/>
    <col min="15611" max="15611" width="5.140625" style="326" customWidth="1"/>
    <col min="15612" max="15612" width="9.7109375" style="326" customWidth="1"/>
    <col min="15613" max="15613" width="13.7109375" style="326" customWidth="1"/>
    <col min="15614" max="15614" width="5.140625" style="326" customWidth="1"/>
    <col min="15615" max="15615" width="9.7109375" style="326" customWidth="1"/>
    <col min="15616" max="15616" width="12.5703125" style="326" customWidth="1"/>
    <col min="15617" max="15617" width="5.140625" style="326" customWidth="1"/>
    <col min="15618" max="15618" width="9.7109375" style="326" customWidth="1"/>
    <col min="15619" max="15619" width="12.7109375" style="326" customWidth="1"/>
    <col min="15620" max="15620" width="5.140625" style="326" customWidth="1"/>
    <col min="15621" max="15621" width="9.7109375" style="326" customWidth="1"/>
    <col min="15622" max="15622" width="12.7109375" style="326" customWidth="1"/>
    <col min="15623" max="15623" width="5.140625" style="326" customWidth="1"/>
    <col min="15624" max="15624" width="9.7109375" style="326" customWidth="1"/>
    <col min="15625" max="15625" width="12.7109375" style="326" customWidth="1"/>
    <col min="15626" max="15626" width="5.140625" style="326" customWidth="1"/>
    <col min="15627" max="15627" width="9.7109375" style="326" customWidth="1"/>
    <col min="15628" max="15628" width="12.7109375" style="326" customWidth="1"/>
    <col min="15629" max="15629" width="5.140625" style="326" customWidth="1"/>
    <col min="15630" max="15630" width="9.7109375" style="326" customWidth="1"/>
    <col min="15631" max="15631" width="12.7109375" style="326" customWidth="1"/>
    <col min="15632" max="15632" width="5.140625" style="326" customWidth="1"/>
    <col min="15633" max="15633" width="9.7109375" style="326" customWidth="1"/>
    <col min="15634" max="15634" width="12.7109375" style="326" customWidth="1"/>
    <col min="15635" max="15635" width="5.140625" style="326" customWidth="1"/>
    <col min="15636" max="15636" width="9.7109375" style="326" customWidth="1"/>
    <col min="15637" max="15637" width="12.7109375" style="326" customWidth="1"/>
    <col min="15638" max="15638" width="5.140625" style="326" customWidth="1"/>
    <col min="15639" max="15639" width="9.7109375" style="326" customWidth="1"/>
    <col min="15640" max="15640" width="12.7109375" style="326" customWidth="1"/>
    <col min="15641" max="15641" width="5.140625" style="326" customWidth="1"/>
    <col min="15642" max="15642" width="9.7109375" style="326" customWidth="1"/>
    <col min="15643" max="15643" width="12.7109375" style="326" customWidth="1"/>
    <col min="15644" max="15644" width="5.140625" style="326" customWidth="1"/>
    <col min="15645" max="15645" width="9.7109375" style="326" customWidth="1"/>
    <col min="15646" max="15646" width="12.7109375" style="326" customWidth="1"/>
    <col min="15647" max="15647" width="5.140625" style="326" customWidth="1"/>
    <col min="15648" max="15648" width="9.7109375" style="326" customWidth="1"/>
    <col min="15649" max="15649" width="12.7109375" style="326" customWidth="1"/>
    <col min="15650" max="15650" width="37.7109375" style="326" customWidth="1"/>
    <col min="15651" max="15853" width="9.140625" style="326"/>
    <col min="15854" max="15854" width="1.7109375" style="326" customWidth="1"/>
    <col min="15855" max="15855" width="3.5703125" style="326" customWidth="1"/>
    <col min="15856" max="15856" width="11" style="326" customWidth="1"/>
    <col min="15857" max="15857" width="20.7109375" style="326" customWidth="1"/>
    <col min="15858" max="15859" width="11.7109375" style="326" customWidth="1"/>
    <col min="15860" max="15860" width="9.7109375" style="326" customWidth="1"/>
    <col min="15861" max="15861" width="10.140625" style="326" bestFit="1" customWidth="1"/>
    <col min="15862" max="15863" width="7.7109375" style="326" customWidth="1"/>
    <col min="15864" max="15864" width="4" style="326" customWidth="1"/>
    <col min="15865" max="15865" width="9.7109375" style="326" customWidth="1"/>
    <col min="15866" max="15866" width="15.140625" style="326" customWidth="1"/>
    <col min="15867" max="15867" width="5.140625" style="326" customWidth="1"/>
    <col min="15868" max="15868" width="9.7109375" style="326" customWidth="1"/>
    <col min="15869" max="15869" width="13.7109375" style="326" customWidth="1"/>
    <col min="15870" max="15870" width="5.140625" style="326" customWidth="1"/>
    <col min="15871" max="15871" width="9.7109375" style="326" customWidth="1"/>
    <col min="15872" max="15872" width="12.5703125" style="326" customWidth="1"/>
    <col min="15873" max="15873" width="5.140625" style="326" customWidth="1"/>
    <col min="15874" max="15874" width="9.7109375" style="326" customWidth="1"/>
    <col min="15875" max="15875" width="12.7109375" style="326" customWidth="1"/>
    <col min="15876" max="15876" width="5.140625" style="326" customWidth="1"/>
    <col min="15877" max="15877" width="9.7109375" style="326" customWidth="1"/>
    <col min="15878" max="15878" width="12.7109375" style="326" customWidth="1"/>
    <col min="15879" max="15879" width="5.140625" style="326" customWidth="1"/>
    <col min="15880" max="15880" width="9.7109375" style="326" customWidth="1"/>
    <col min="15881" max="15881" width="12.7109375" style="326" customWidth="1"/>
    <col min="15882" max="15882" width="5.140625" style="326" customWidth="1"/>
    <col min="15883" max="15883" width="9.7109375" style="326" customWidth="1"/>
    <col min="15884" max="15884" width="12.7109375" style="326" customWidth="1"/>
    <col min="15885" max="15885" width="5.140625" style="326" customWidth="1"/>
    <col min="15886" max="15886" width="9.7109375" style="326" customWidth="1"/>
    <col min="15887" max="15887" width="12.7109375" style="326" customWidth="1"/>
    <col min="15888" max="15888" width="5.140625" style="326" customWidth="1"/>
    <col min="15889" max="15889" width="9.7109375" style="326" customWidth="1"/>
    <col min="15890" max="15890" width="12.7109375" style="326" customWidth="1"/>
    <col min="15891" max="15891" width="5.140625" style="326" customWidth="1"/>
    <col min="15892" max="15892" width="9.7109375" style="326" customWidth="1"/>
    <col min="15893" max="15893" width="12.7109375" style="326" customWidth="1"/>
    <col min="15894" max="15894" width="5.140625" style="326" customWidth="1"/>
    <col min="15895" max="15895" width="9.7109375" style="326" customWidth="1"/>
    <col min="15896" max="15896" width="12.7109375" style="326" customWidth="1"/>
    <col min="15897" max="15897" width="5.140625" style="326" customWidth="1"/>
    <col min="15898" max="15898" width="9.7109375" style="326" customWidth="1"/>
    <col min="15899" max="15899" width="12.7109375" style="326" customWidth="1"/>
    <col min="15900" max="15900" width="5.140625" style="326" customWidth="1"/>
    <col min="15901" max="15901" width="9.7109375" style="326" customWidth="1"/>
    <col min="15902" max="15902" width="12.7109375" style="326" customWidth="1"/>
    <col min="15903" max="15903" width="5.140625" style="326" customWidth="1"/>
    <col min="15904" max="15904" width="9.7109375" style="326" customWidth="1"/>
    <col min="15905" max="15905" width="12.7109375" style="326" customWidth="1"/>
    <col min="15906" max="15906" width="37.7109375" style="326" customWidth="1"/>
    <col min="15907" max="16109" width="9.140625" style="326"/>
    <col min="16110" max="16110" width="1.7109375" style="326" customWidth="1"/>
    <col min="16111" max="16111" width="3.5703125" style="326" customWidth="1"/>
    <col min="16112" max="16112" width="11" style="326" customWidth="1"/>
    <col min="16113" max="16113" width="20.7109375" style="326" customWidth="1"/>
    <col min="16114" max="16115" width="11.7109375" style="326" customWidth="1"/>
    <col min="16116" max="16116" width="9.7109375" style="326" customWidth="1"/>
    <col min="16117" max="16117" width="10.140625" style="326" bestFit="1" customWidth="1"/>
    <col min="16118" max="16119" width="7.7109375" style="326" customWidth="1"/>
    <col min="16120" max="16120" width="4" style="326" customWidth="1"/>
    <col min="16121" max="16121" width="9.7109375" style="326" customWidth="1"/>
    <col min="16122" max="16122" width="15.140625" style="326" customWidth="1"/>
    <col min="16123" max="16123" width="5.140625" style="326" customWidth="1"/>
    <col min="16124" max="16124" width="9.7109375" style="326" customWidth="1"/>
    <col min="16125" max="16125" width="13.7109375" style="326" customWidth="1"/>
    <col min="16126" max="16126" width="5.140625" style="326" customWidth="1"/>
    <col min="16127" max="16127" width="9.7109375" style="326" customWidth="1"/>
    <col min="16128" max="16128" width="12.5703125" style="326" customWidth="1"/>
    <col min="16129" max="16129" width="5.140625" style="326" customWidth="1"/>
    <col min="16130" max="16130" width="9.7109375" style="326" customWidth="1"/>
    <col min="16131" max="16131" width="12.7109375" style="326" customWidth="1"/>
    <col min="16132" max="16132" width="5.140625" style="326" customWidth="1"/>
    <col min="16133" max="16133" width="9.7109375" style="326" customWidth="1"/>
    <col min="16134" max="16134" width="12.7109375" style="326" customWidth="1"/>
    <col min="16135" max="16135" width="5.140625" style="326" customWidth="1"/>
    <col min="16136" max="16136" width="9.7109375" style="326" customWidth="1"/>
    <col min="16137" max="16137" width="12.7109375" style="326" customWidth="1"/>
    <col min="16138" max="16138" width="5.140625" style="326" customWidth="1"/>
    <col min="16139" max="16139" width="9.7109375" style="326" customWidth="1"/>
    <col min="16140" max="16140" width="12.7109375" style="326" customWidth="1"/>
    <col min="16141" max="16141" width="5.140625" style="326" customWidth="1"/>
    <col min="16142" max="16142" width="9.7109375" style="326" customWidth="1"/>
    <col min="16143" max="16143" width="12.7109375" style="326" customWidth="1"/>
    <col min="16144" max="16144" width="5.140625" style="326" customWidth="1"/>
    <col min="16145" max="16145" width="9.7109375" style="326" customWidth="1"/>
    <col min="16146" max="16146" width="12.7109375" style="326" customWidth="1"/>
    <col min="16147" max="16147" width="5.140625" style="326" customWidth="1"/>
    <col min="16148" max="16148" width="9.7109375" style="326" customWidth="1"/>
    <col min="16149" max="16149" width="12.7109375" style="326" customWidth="1"/>
    <col min="16150" max="16150" width="5.140625" style="326" customWidth="1"/>
    <col min="16151" max="16151" width="9.7109375" style="326" customWidth="1"/>
    <col min="16152" max="16152" width="12.7109375" style="326" customWidth="1"/>
    <col min="16153" max="16153" width="5.140625" style="326" customWidth="1"/>
    <col min="16154" max="16154" width="9.7109375" style="326" customWidth="1"/>
    <col min="16155" max="16155" width="12.7109375" style="326" customWidth="1"/>
    <col min="16156" max="16156" width="5.140625" style="326" customWidth="1"/>
    <col min="16157" max="16157" width="9.7109375" style="326" customWidth="1"/>
    <col min="16158" max="16158" width="12.7109375" style="326" customWidth="1"/>
    <col min="16159" max="16159" width="5.140625" style="326" customWidth="1"/>
    <col min="16160" max="16160" width="9.7109375" style="326" customWidth="1"/>
    <col min="16161" max="16161" width="12.7109375" style="326" customWidth="1"/>
    <col min="16162" max="16162" width="37.7109375" style="326" customWidth="1"/>
    <col min="16163" max="16384" width="9.140625" style="326"/>
  </cols>
  <sheetData>
    <row r="1" spans="1:34" ht="13.5" thickBot="1"/>
    <row r="2" spans="1:34" s="328" customFormat="1" ht="18" thickBot="1">
      <c r="A2" s="327"/>
      <c r="B2" s="859" t="s">
        <v>978</v>
      </c>
      <c r="C2" s="837"/>
      <c r="D2" s="837"/>
      <c r="E2" s="837"/>
      <c r="F2" s="837"/>
      <c r="G2" s="838"/>
      <c r="H2" s="860" t="s">
        <v>979</v>
      </c>
      <c r="I2" s="861"/>
      <c r="J2" s="861"/>
      <c r="K2" s="861"/>
      <c r="L2" s="862"/>
      <c r="M2" s="862"/>
      <c r="N2" s="862"/>
      <c r="O2" s="862"/>
      <c r="P2" s="862"/>
      <c r="Q2" s="862"/>
      <c r="R2" s="862"/>
      <c r="S2" s="862"/>
      <c r="T2" s="862"/>
      <c r="U2" s="862"/>
      <c r="V2" s="862"/>
      <c r="W2" s="862"/>
      <c r="X2" s="862"/>
      <c r="Y2" s="862"/>
      <c r="Z2" s="862"/>
      <c r="AA2" s="862"/>
      <c r="AB2" s="862"/>
      <c r="AC2" s="862"/>
      <c r="AD2" s="862"/>
      <c r="AE2" s="862"/>
      <c r="AF2" s="862"/>
      <c r="AG2" s="862"/>
      <c r="AH2" s="863"/>
    </row>
    <row r="3" spans="1:34" ht="15">
      <c r="B3" s="839" t="s">
        <v>980</v>
      </c>
      <c r="C3" s="841" t="s">
        <v>981</v>
      </c>
      <c r="D3" s="842"/>
      <c r="E3" s="864" t="s">
        <v>982</v>
      </c>
      <c r="F3" s="864" t="s">
        <v>983</v>
      </c>
      <c r="G3" s="866" t="s">
        <v>984</v>
      </c>
      <c r="H3" s="849" t="s">
        <v>985</v>
      </c>
      <c r="I3" s="850"/>
      <c r="J3" s="851">
        <v>44501</v>
      </c>
      <c r="K3" s="852"/>
      <c r="L3" s="868">
        <f>EDATE(J3,-1)</f>
        <v>44470</v>
      </c>
      <c r="M3" s="869"/>
      <c r="N3" s="868">
        <f>EDATE(L3,-1)</f>
        <v>44440</v>
      </c>
      <c r="O3" s="869"/>
      <c r="P3" s="868">
        <f>EDATE(N3,-1)</f>
        <v>44409</v>
      </c>
      <c r="Q3" s="869"/>
      <c r="R3" s="868">
        <f>EDATE(P3,-1)</f>
        <v>44378</v>
      </c>
      <c r="S3" s="869"/>
      <c r="T3" s="868">
        <f>EDATE(R3,-1)</f>
        <v>44348</v>
      </c>
      <c r="U3" s="869"/>
      <c r="V3" s="868">
        <f>EDATE(T3,-1)</f>
        <v>44317</v>
      </c>
      <c r="W3" s="869"/>
      <c r="X3" s="868">
        <f>EDATE(V3,-1)</f>
        <v>44287</v>
      </c>
      <c r="Y3" s="869"/>
      <c r="Z3" s="868">
        <f>EDATE(X3,-1)</f>
        <v>44256</v>
      </c>
      <c r="AA3" s="869"/>
      <c r="AB3" s="868">
        <f>EDATE(Z3,-1)</f>
        <v>44228</v>
      </c>
      <c r="AC3" s="869"/>
      <c r="AD3" s="868">
        <f>EDATE(AB3,-1)</f>
        <v>44197</v>
      </c>
      <c r="AE3" s="869"/>
      <c r="AF3" s="868">
        <f>EDATE(AD3,-1)</f>
        <v>44166</v>
      </c>
      <c r="AG3" s="869"/>
      <c r="AH3" s="870" t="s">
        <v>986</v>
      </c>
    </row>
    <row r="4" spans="1:34" ht="15">
      <c r="B4" s="840"/>
      <c r="C4" s="843"/>
      <c r="D4" s="844"/>
      <c r="E4" s="865"/>
      <c r="F4" s="865"/>
      <c r="G4" s="867"/>
      <c r="H4" s="329" t="s">
        <v>987</v>
      </c>
      <c r="I4" s="330" t="s">
        <v>982</v>
      </c>
      <c r="J4" s="331" t="s">
        <v>638</v>
      </c>
      <c r="K4" s="332" t="s">
        <v>982</v>
      </c>
      <c r="L4" s="333" t="s">
        <v>638</v>
      </c>
      <c r="M4" s="334" t="s">
        <v>982</v>
      </c>
      <c r="N4" s="333" t="s">
        <v>638</v>
      </c>
      <c r="O4" s="334" t="s">
        <v>982</v>
      </c>
      <c r="P4" s="333" t="s">
        <v>638</v>
      </c>
      <c r="Q4" s="334" t="s">
        <v>982</v>
      </c>
      <c r="R4" s="333" t="s">
        <v>638</v>
      </c>
      <c r="S4" s="334" t="s">
        <v>982</v>
      </c>
      <c r="T4" s="333" t="s">
        <v>638</v>
      </c>
      <c r="U4" s="334" t="s">
        <v>982</v>
      </c>
      <c r="V4" s="333" t="s">
        <v>638</v>
      </c>
      <c r="W4" s="334" t="s">
        <v>982</v>
      </c>
      <c r="X4" s="333" t="s">
        <v>638</v>
      </c>
      <c r="Y4" s="334" t="s">
        <v>982</v>
      </c>
      <c r="Z4" s="333" t="s">
        <v>638</v>
      </c>
      <c r="AA4" s="334" t="s">
        <v>982</v>
      </c>
      <c r="AB4" s="333" t="s">
        <v>638</v>
      </c>
      <c r="AC4" s="334" t="s">
        <v>982</v>
      </c>
      <c r="AD4" s="333" t="s">
        <v>638</v>
      </c>
      <c r="AE4" s="334" t="s">
        <v>982</v>
      </c>
      <c r="AF4" s="333" t="s">
        <v>638</v>
      </c>
      <c r="AG4" s="334" t="s">
        <v>982</v>
      </c>
      <c r="AH4" s="871"/>
    </row>
    <row r="5" spans="1:34">
      <c r="B5" s="335"/>
      <c r="C5" s="855"/>
      <c r="D5" s="856"/>
      <c r="E5" s="336"/>
      <c r="F5" s="336"/>
      <c r="G5" s="336"/>
      <c r="H5" s="337">
        <f t="shared" ref="H5:H9" si="0">COUNT(J5,L5,N5,P5,R5,T5,V5,X5,Z5,AB5,AD5,AF5)</f>
        <v>0</v>
      </c>
      <c r="I5" s="337">
        <f t="shared" ref="I5:I9" si="1">SUM(K5,M5,O5,Q5,S5,U5,W5,AE5,Y5,AA5,AC5,AG5)</f>
        <v>0</v>
      </c>
      <c r="J5" s="338"/>
      <c r="K5" s="338"/>
      <c r="L5" s="338"/>
      <c r="M5" s="338"/>
      <c r="N5" s="338"/>
      <c r="O5" s="338"/>
      <c r="P5" s="338"/>
      <c r="Q5" s="338"/>
      <c r="R5" s="338"/>
      <c r="S5" s="338"/>
      <c r="T5" s="338"/>
      <c r="U5" s="338"/>
      <c r="V5" s="338"/>
      <c r="W5" s="338"/>
      <c r="X5" s="338"/>
      <c r="Y5" s="338"/>
      <c r="Z5" s="338"/>
      <c r="AA5" s="338"/>
      <c r="AB5" s="338"/>
      <c r="AC5" s="338"/>
      <c r="AD5" s="338"/>
      <c r="AE5" s="338"/>
      <c r="AF5" s="338"/>
      <c r="AG5" s="338"/>
      <c r="AH5" s="339"/>
    </row>
    <row r="6" spans="1:34">
      <c r="B6" s="335"/>
      <c r="C6" s="855"/>
      <c r="D6" s="856"/>
      <c r="E6" s="336"/>
      <c r="F6" s="336"/>
      <c r="G6" s="336"/>
      <c r="H6" s="337">
        <f t="shared" si="0"/>
        <v>0</v>
      </c>
      <c r="I6" s="337">
        <f t="shared" si="1"/>
        <v>0</v>
      </c>
      <c r="J6" s="338"/>
      <c r="K6" s="338"/>
      <c r="L6" s="338"/>
      <c r="M6" s="338"/>
      <c r="N6" s="338"/>
      <c r="O6" s="338"/>
      <c r="P6" s="338"/>
      <c r="Q6" s="338"/>
      <c r="R6" s="338"/>
      <c r="S6" s="338"/>
      <c r="T6" s="338"/>
      <c r="U6" s="338"/>
      <c r="V6" s="338"/>
      <c r="W6" s="338"/>
      <c r="X6" s="338"/>
      <c r="Y6" s="338"/>
      <c r="Z6" s="338"/>
      <c r="AA6" s="338"/>
      <c r="AB6" s="338"/>
      <c r="AC6" s="338"/>
      <c r="AD6" s="338"/>
      <c r="AE6" s="338"/>
      <c r="AF6" s="338"/>
      <c r="AG6" s="338"/>
      <c r="AH6" s="339"/>
    </row>
    <row r="7" spans="1:34">
      <c r="B7" s="335"/>
      <c r="C7" s="855"/>
      <c r="D7" s="856"/>
      <c r="E7" s="336"/>
      <c r="F7" s="336"/>
      <c r="G7" s="336"/>
      <c r="H7" s="337">
        <f t="shared" si="0"/>
        <v>0</v>
      </c>
      <c r="I7" s="337">
        <f t="shared" si="1"/>
        <v>0</v>
      </c>
      <c r="J7" s="338"/>
      <c r="K7" s="338"/>
      <c r="L7" s="338"/>
      <c r="M7" s="338"/>
      <c r="N7" s="338"/>
      <c r="O7" s="338"/>
      <c r="P7" s="338"/>
      <c r="Q7" s="338"/>
      <c r="R7" s="338"/>
      <c r="S7" s="338"/>
      <c r="T7" s="338"/>
      <c r="U7" s="338"/>
      <c r="V7" s="338"/>
      <c r="W7" s="338"/>
      <c r="X7" s="338"/>
      <c r="Y7" s="338"/>
      <c r="Z7" s="338"/>
      <c r="AA7" s="338"/>
      <c r="AB7" s="338"/>
      <c r="AC7" s="338"/>
      <c r="AD7" s="338"/>
      <c r="AE7" s="338"/>
      <c r="AF7" s="338"/>
      <c r="AG7" s="338"/>
      <c r="AH7" s="339"/>
    </row>
    <row r="8" spans="1:34">
      <c r="B8" s="335"/>
      <c r="C8" s="855"/>
      <c r="D8" s="856"/>
      <c r="E8" s="336"/>
      <c r="F8" s="336"/>
      <c r="G8" s="336"/>
      <c r="H8" s="337">
        <f t="shared" si="0"/>
        <v>0</v>
      </c>
      <c r="I8" s="337">
        <f t="shared" si="1"/>
        <v>0</v>
      </c>
      <c r="J8" s="338"/>
      <c r="K8" s="338"/>
      <c r="L8" s="338"/>
      <c r="M8" s="338"/>
      <c r="N8" s="338"/>
      <c r="O8" s="338"/>
      <c r="P8" s="338"/>
      <c r="Q8" s="338"/>
      <c r="R8" s="338"/>
      <c r="S8" s="338"/>
      <c r="T8" s="338"/>
      <c r="U8" s="338"/>
      <c r="V8" s="338"/>
      <c r="W8" s="338"/>
      <c r="X8" s="338"/>
      <c r="Y8" s="338"/>
      <c r="Z8" s="338"/>
      <c r="AA8" s="338"/>
      <c r="AB8" s="338"/>
      <c r="AC8" s="338"/>
      <c r="AD8" s="338"/>
      <c r="AE8" s="338"/>
      <c r="AF8" s="338"/>
      <c r="AG8" s="338"/>
      <c r="AH8" s="339"/>
    </row>
    <row r="9" spans="1:34">
      <c r="B9" s="335"/>
      <c r="C9" s="855"/>
      <c r="D9" s="856"/>
      <c r="E9" s="336"/>
      <c r="F9" s="336"/>
      <c r="G9" s="336"/>
      <c r="H9" s="337">
        <f t="shared" si="0"/>
        <v>0</v>
      </c>
      <c r="I9" s="337">
        <f t="shared" si="1"/>
        <v>0</v>
      </c>
      <c r="J9" s="338"/>
      <c r="K9" s="338"/>
      <c r="L9" s="338"/>
      <c r="M9" s="338"/>
      <c r="N9" s="338"/>
      <c r="O9" s="338"/>
      <c r="P9" s="338"/>
      <c r="Q9" s="338"/>
      <c r="R9" s="338"/>
      <c r="S9" s="338"/>
      <c r="T9" s="338"/>
      <c r="U9" s="338"/>
      <c r="V9" s="338"/>
      <c r="W9" s="338"/>
      <c r="X9" s="338"/>
      <c r="Y9" s="338"/>
      <c r="Z9" s="338"/>
      <c r="AA9" s="338"/>
      <c r="AB9" s="338"/>
      <c r="AC9" s="338"/>
      <c r="AD9" s="338"/>
      <c r="AE9" s="338"/>
      <c r="AF9" s="338"/>
      <c r="AG9" s="338"/>
      <c r="AH9" s="339"/>
    </row>
    <row r="10" spans="1:34" ht="13.5" thickBot="1">
      <c r="B10" s="335"/>
      <c r="C10" s="855"/>
      <c r="D10" s="856"/>
      <c r="E10" s="336"/>
      <c r="F10" s="336"/>
      <c r="G10" s="336"/>
      <c r="H10" s="337">
        <f t="shared" ref="H10" si="2">COUNT(J10,L10,N10,P10,R10,T10,V10,X10,Z10,AB10,AD10,AF10)</f>
        <v>0</v>
      </c>
      <c r="I10" s="337">
        <f>SUM(K10,M10,O10,Q10,S10,U10,W10,AE10,Y10,AA10,AC10,AG10)</f>
        <v>0</v>
      </c>
      <c r="J10" s="338"/>
      <c r="K10" s="338"/>
      <c r="L10" s="338"/>
      <c r="M10" s="338"/>
      <c r="N10" s="338"/>
      <c r="O10" s="338"/>
      <c r="P10" s="338"/>
      <c r="Q10" s="338"/>
      <c r="R10" s="338"/>
      <c r="S10" s="338"/>
      <c r="T10" s="338"/>
      <c r="U10" s="338"/>
      <c r="V10" s="338"/>
      <c r="W10" s="338"/>
      <c r="X10" s="338"/>
      <c r="Y10" s="338"/>
      <c r="Z10" s="338"/>
      <c r="AA10" s="338"/>
      <c r="AB10" s="338"/>
      <c r="AC10" s="338"/>
      <c r="AD10" s="338"/>
      <c r="AE10" s="338"/>
      <c r="AF10" s="338"/>
      <c r="AG10" s="338"/>
      <c r="AH10" s="339"/>
    </row>
    <row r="11" spans="1:34" ht="15.75" thickBot="1">
      <c r="B11" s="857" t="s">
        <v>145</v>
      </c>
      <c r="C11" s="858"/>
      <c r="D11" s="340">
        <f>SUBTOTAL(103,C$10:$C$10)</f>
        <v>0</v>
      </c>
      <c r="E11" s="341">
        <f>SUBTOTAL(109,E$10:$E$10)</f>
        <v>0</v>
      </c>
      <c r="F11" s="341"/>
      <c r="G11" s="341"/>
      <c r="H11" s="342">
        <f>SUBTOTAL(109,H$10:$H$10)</f>
        <v>0</v>
      </c>
      <c r="I11" s="342">
        <f>SUBTOTAL(109,I$10:$I$10)</f>
        <v>0</v>
      </c>
      <c r="J11" s="342">
        <f>SUBTOTAL(103,J$10:$J$10)</f>
        <v>0</v>
      </c>
      <c r="K11" s="342">
        <f>SUBTOTAL(109,K$10:$K$10)</f>
        <v>0</v>
      </c>
      <c r="L11" s="342">
        <f>SUBTOTAL(103,L$10:$L$10)</f>
        <v>0</v>
      </c>
      <c r="M11" s="342">
        <f>SUBTOTAL(109,M$10:$M$10)</f>
        <v>0</v>
      </c>
      <c r="N11" s="342">
        <f>SUBTOTAL(103,N$10:$N$10)</f>
        <v>0</v>
      </c>
      <c r="O11" s="342">
        <f>SUBTOTAL(109,O$10:$O$10)</f>
        <v>0</v>
      </c>
      <c r="P11" s="342">
        <f>SUBTOTAL(103,P$10:$P$10)</f>
        <v>0</v>
      </c>
      <c r="Q11" s="342">
        <f>SUBTOTAL(109,Q$10:$Q$10)</f>
        <v>0</v>
      </c>
      <c r="R11" s="342">
        <f>SUBTOTAL(103,R$10:$R$10)</f>
        <v>0</v>
      </c>
      <c r="S11" s="342">
        <f>SUBTOTAL(109,S$10:$S$10)</f>
        <v>0</v>
      </c>
      <c r="T11" s="342">
        <f>SUBTOTAL(103,T$10:$T$10)</f>
        <v>0</v>
      </c>
      <c r="U11" s="342">
        <f>SUBTOTAL(109,U$10:$U$10)</f>
        <v>0</v>
      </c>
      <c r="V11" s="342">
        <f>SUBTOTAL(103,V$10:$V$10)</f>
        <v>0</v>
      </c>
      <c r="W11" s="342">
        <f>SUBTOTAL(109,W$10:$W$10)</f>
        <v>0</v>
      </c>
      <c r="X11" s="342">
        <f>SUBTOTAL(103,X$10:$X$10)</f>
        <v>0</v>
      </c>
      <c r="Y11" s="342">
        <f>SUBTOTAL(109,Y$10:$Y$10)</f>
        <v>0</v>
      </c>
      <c r="Z11" s="342">
        <f>SUBTOTAL(103,Z$10:$Z$10)</f>
        <v>0</v>
      </c>
      <c r="AA11" s="342">
        <f>SUBTOTAL(109,AA$10:$AA$10)</f>
        <v>0</v>
      </c>
      <c r="AB11" s="342">
        <f>SUBTOTAL(103,AB$10:$AB$10)</f>
        <v>0</v>
      </c>
      <c r="AC11" s="342">
        <f>SUBTOTAL(109,AC$10:$AC$10)</f>
        <v>0</v>
      </c>
      <c r="AD11" s="342">
        <f>SUBTOTAL(103,AD$10:$AD$10)</f>
        <v>0</v>
      </c>
      <c r="AE11" s="342">
        <f>SUBTOTAL(109,AE$10:$AE$10)</f>
        <v>0</v>
      </c>
      <c r="AF11" s="342">
        <f>SUBTOTAL(103,AF$10:$AF$10)</f>
        <v>0</v>
      </c>
      <c r="AG11" s="342">
        <f>SUBTOTAL(109,AG$10:$AG$10)</f>
        <v>0</v>
      </c>
      <c r="AH11" s="343">
        <f>SUBTOTAL(103,AH$10:$AH$10)</f>
        <v>0</v>
      </c>
    </row>
    <row r="12" spans="1:34" ht="13.5" thickBot="1"/>
    <row r="13" spans="1:34" s="328" customFormat="1" ht="18" thickBot="1">
      <c r="A13" s="327">
        <v>2</v>
      </c>
      <c r="B13" s="859" t="s">
        <v>988</v>
      </c>
      <c r="C13" s="837"/>
      <c r="D13" s="837"/>
      <c r="E13" s="837"/>
      <c r="F13" s="837"/>
      <c r="G13" s="838"/>
      <c r="H13" s="836" t="s">
        <v>989</v>
      </c>
      <c r="I13" s="837"/>
      <c r="J13" s="837"/>
      <c r="K13" s="837"/>
      <c r="L13" s="837"/>
      <c r="M13" s="837"/>
      <c r="N13" s="837"/>
      <c r="O13" s="837"/>
      <c r="P13" s="837"/>
      <c r="Q13" s="837"/>
      <c r="R13" s="837"/>
      <c r="S13" s="837"/>
      <c r="T13" s="837"/>
      <c r="U13" s="838"/>
    </row>
    <row r="14" spans="1:34" ht="15">
      <c r="B14" s="839" t="s">
        <v>980</v>
      </c>
      <c r="C14" s="841" t="s">
        <v>990</v>
      </c>
      <c r="D14" s="842"/>
      <c r="E14" s="841" t="s">
        <v>984</v>
      </c>
      <c r="F14" s="845"/>
      <c r="G14" s="846"/>
      <c r="H14" s="849" t="s">
        <v>991</v>
      </c>
      <c r="I14" s="850"/>
      <c r="J14" s="851">
        <f>J3</f>
        <v>44501</v>
      </c>
      <c r="K14" s="852"/>
      <c r="L14" s="853">
        <f>EDATE(J14,-1)</f>
        <v>44470</v>
      </c>
      <c r="M14" s="854"/>
      <c r="N14" s="853">
        <f>EDATE(L14,-1)</f>
        <v>44440</v>
      </c>
      <c r="O14" s="854"/>
      <c r="P14" s="853">
        <f>EDATE(N14,-1)</f>
        <v>44409</v>
      </c>
      <c r="Q14" s="854"/>
      <c r="R14" s="853">
        <f>EDATE(P14,-1)</f>
        <v>44378</v>
      </c>
      <c r="S14" s="854"/>
      <c r="T14" s="853">
        <f>EDATE(R14,-1)</f>
        <v>44348</v>
      </c>
      <c r="U14" s="852"/>
    </row>
    <row r="15" spans="1:34" ht="15">
      <c r="B15" s="840"/>
      <c r="C15" s="843"/>
      <c r="D15" s="844"/>
      <c r="E15" s="843"/>
      <c r="F15" s="847"/>
      <c r="G15" s="848"/>
      <c r="H15" s="329" t="s">
        <v>987</v>
      </c>
      <c r="I15" s="330" t="s">
        <v>992</v>
      </c>
      <c r="J15" s="331" t="s">
        <v>987</v>
      </c>
      <c r="K15" s="332" t="s">
        <v>992</v>
      </c>
      <c r="L15" s="333" t="s">
        <v>987</v>
      </c>
      <c r="M15" s="334" t="s">
        <v>992</v>
      </c>
      <c r="N15" s="333" t="s">
        <v>987</v>
      </c>
      <c r="O15" s="334" t="s">
        <v>992</v>
      </c>
      <c r="P15" s="333" t="s">
        <v>987</v>
      </c>
      <c r="Q15" s="334" t="s">
        <v>992</v>
      </c>
      <c r="R15" s="333" t="s">
        <v>987</v>
      </c>
      <c r="S15" s="334" t="s">
        <v>992</v>
      </c>
      <c r="T15" s="333" t="s">
        <v>987</v>
      </c>
      <c r="U15" s="332" t="s">
        <v>992</v>
      </c>
    </row>
    <row r="16" spans="1:34">
      <c r="B16" s="335"/>
      <c r="C16" s="830"/>
      <c r="D16" s="830"/>
      <c r="E16" s="829"/>
      <c r="F16" s="829"/>
      <c r="G16" s="829"/>
      <c r="H16" s="344">
        <f>SUM(J16,L16,N16,P16,R16,T16)</f>
        <v>0</v>
      </c>
      <c r="I16" s="344">
        <f>SUM(K16,M16,O16,Q16,S16,U16)</f>
        <v>0</v>
      </c>
      <c r="J16" s="345">
        <v>0</v>
      </c>
      <c r="K16" s="345">
        <v>0</v>
      </c>
      <c r="L16" s="345">
        <v>0</v>
      </c>
      <c r="M16" s="345">
        <v>0</v>
      </c>
      <c r="N16" s="345">
        <v>0</v>
      </c>
      <c r="O16" s="345">
        <v>0</v>
      </c>
      <c r="P16" s="345">
        <v>0</v>
      </c>
      <c r="Q16" s="345">
        <v>0</v>
      </c>
      <c r="R16" s="345">
        <v>0</v>
      </c>
      <c r="S16" s="345">
        <v>0</v>
      </c>
      <c r="T16" s="345">
        <v>0</v>
      </c>
      <c r="U16" s="346">
        <v>0</v>
      </c>
    </row>
    <row r="17" spans="2:21">
      <c r="B17" s="335"/>
      <c r="C17" s="830"/>
      <c r="D17" s="830"/>
      <c r="E17" s="829"/>
      <c r="F17" s="829"/>
      <c r="G17" s="829"/>
      <c r="H17" s="344">
        <f t="shared" ref="H17:I51" si="3">SUM(J17,L17,N17,P17,R17,T17)</f>
        <v>0</v>
      </c>
      <c r="I17" s="344">
        <f t="shared" si="3"/>
        <v>0</v>
      </c>
      <c r="J17" s="345">
        <v>0</v>
      </c>
      <c r="K17" s="345">
        <v>0</v>
      </c>
      <c r="L17" s="345">
        <v>0</v>
      </c>
      <c r="M17" s="345">
        <v>0</v>
      </c>
      <c r="N17" s="345">
        <v>0</v>
      </c>
      <c r="O17" s="345">
        <v>0</v>
      </c>
      <c r="P17" s="345">
        <v>0</v>
      </c>
      <c r="Q17" s="345">
        <v>0</v>
      </c>
      <c r="R17" s="345">
        <v>0</v>
      </c>
      <c r="S17" s="345">
        <v>0</v>
      </c>
      <c r="T17" s="345">
        <v>0</v>
      </c>
      <c r="U17" s="346">
        <v>0</v>
      </c>
    </row>
    <row r="18" spans="2:21">
      <c r="B18" s="335"/>
      <c r="C18" s="830"/>
      <c r="D18" s="830"/>
      <c r="E18" s="831"/>
      <c r="F18" s="832"/>
      <c r="G18" s="833"/>
      <c r="H18" s="344">
        <f t="shared" si="3"/>
        <v>0</v>
      </c>
      <c r="I18" s="344">
        <f t="shared" si="3"/>
        <v>0</v>
      </c>
      <c r="J18" s="345">
        <v>0</v>
      </c>
      <c r="K18" s="345">
        <v>0</v>
      </c>
      <c r="L18" s="345">
        <v>0</v>
      </c>
      <c r="M18" s="345">
        <v>0</v>
      </c>
      <c r="N18" s="345">
        <v>0</v>
      </c>
      <c r="O18" s="345">
        <v>0</v>
      </c>
      <c r="P18" s="345">
        <v>0</v>
      </c>
      <c r="Q18" s="345">
        <v>0</v>
      </c>
      <c r="R18" s="345">
        <v>0</v>
      </c>
      <c r="S18" s="345">
        <v>0</v>
      </c>
      <c r="T18" s="345">
        <v>0</v>
      </c>
      <c r="U18" s="346">
        <v>0</v>
      </c>
    </row>
    <row r="19" spans="2:21">
      <c r="B19" s="335"/>
      <c r="C19" s="830"/>
      <c r="D19" s="830"/>
      <c r="E19" s="831"/>
      <c r="F19" s="832"/>
      <c r="G19" s="833"/>
      <c r="H19" s="344">
        <f t="shared" si="3"/>
        <v>0</v>
      </c>
      <c r="I19" s="344">
        <f t="shared" si="3"/>
        <v>0</v>
      </c>
      <c r="J19" s="345">
        <v>0</v>
      </c>
      <c r="K19" s="345">
        <v>0</v>
      </c>
      <c r="L19" s="345">
        <v>0</v>
      </c>
      <c r="M19" s="345">
        <v>0</v>
      </c>
      <c r="N19" s="345">
        <v>0</v>
      </c>
      <c r="O19" s="345">
        <v>0</v>
      </c>
      <c r="P19" s="345">
        <v>0</v>
      </c>
      <c r="Q19" s="345">
        <v>0</v>
      </c>
      <c r="R19" s="345">
        <v>0</v>
      </c>
      <c r="S19" s="345">
        <v>0</v>
      </c>
      <c r="T19" s="345">
        <v>0</v>
      </c>
      <c r="U19" s="346">
        <v>0</v>
      </c>
    </row>
    <row r="20" spans="2:21">
      <c r="B20" s="335"/>
      <c r="C20" s="834"/>
      <c r="D20" s="835"/>
      <c r="E20" s="831"/>
      <c r="F20" s="832"/>
      <c r="G20" s="833"/>
      <c r="H20" s="344">
        <f t="shared" si="3"/>
        <v>0</v>
      </c>
      <c r="I20" s="344">
        <f t="shared" si="3"/>
        <v>0</v>
      </c>
      <c r="J20" s="345">
        <v>0</v>
      </c>
      <c r="K20" s="345">
        <v>0</v>
      </c>
      <c r="L20" s="345">
        <v>0</v>
      </c>
      <c r="M20" s="345">
        <v>0</v>
      </c>
      <c r="N20" s="345">
        <v>0</v>
      </c>
      <c r="O20" s="345">
        <v>0</v>
      </c>
      <c r="P20" s="345">
        <v>0</v>
      </c>
      <c r="Q20" s="345">
        <v>0</v>
      </c>
      <c r="R20" s="345">
        <v>0</v>
      </c>
      <c r="S20" s="345">
        <v>0</v>
      </c>
      <c r="T20" s="345">
        <v>0</v>
      </c>
      <c r="U20" s="346">
        <v>0</v>
      </c>
    </row>
    <row r="21" spans="2:21">
      <c r="B21" s="335"/>
      <c r="C21" s="830"/>
      <c r="D21" s="830"/>
      <c r="E21" s="829"/>
      <c r="F21" s="829"/>
      <c r="G21" s="829"/>
      <c r="H21" s="344">
        <f>SUM(J21,L21,N21,P21,R21,T21)</f>
        <v>0</v>
      </c>
      <c r="I21" s="344">
        <f>SUM(K21,M21,O21,Q21,S21,U21)</f>
        <v>0</v>
      </c>
      <c r="J21" s="345">
        <v>0</v>
      </c>
      <c r="K21" s="345">
        <v>0</v>
      </c>
      <c r="L21" s="345">
        <v>0</v>
      </c>
      <c r="M21" s="345">
        <v>0</v>
      </c>
      <c r="N21" s="345">
        <v>0</v>
      </c>
      <c r="O21" s="345">
        <v>0</v>
      </c>
      <c r="P21" s="345">
        <v>0</v>
      </c>
      <c r="Q21" s="345">
        <v>0</v>
      </c>
      <c r="R21" s="345">
        <v>0</v>
      </c>
      <c r="S21" s="345">
        <v>0</v>
      </c>
      <c r="T21" s="345">
        <v>0</v>
      </c>
      <c r="U21" s="346">
        <v>0</v>
      </c>
    </row>
    <row r="22" spans="2:21">
      <c r="B22" s="335"/>
      <c r="C22" s="830"/>
      <c r="D22" s="830"/>
      <c r="E22" s="829"/>
      <c r="F22" s="829"/>
      <c r="G22" s="829"/>
      <c r="H22" s="344">
        <f t="shared" ref="H22:I25" si="4">SUM(J22,L22,N22,P22,R22,T22)</f>
        <v>0</v>
      </c>
      <c r="I22" s="344">
        <f t="shared" si="4"/>
        <v>0</v>
      </c>
      <c r="J22" s="345">
        <v>0</v>
      </c>
      <c r="K22" s="345">
        <v>0</v>
      </c>
      <c r="L22" s="345">
        <v>0</v>
      </c>
      <c r="M22" s="345">
        <v>0</v>
      </c>
      <c r="N22" s="345">
        <v>0</v>
      </c>
      <c r="O22" s="345">
        <v>0</v>
      </c>
      <c r="P22" s="345">
        <v>0</v>
      </c>
      <c r="Q22" s="345">
        <v>0</v>
      </c>
      <c r="R22" s="345">
        <v>0</v>
      </c>
      <c r="S22" s="345">
        <v>0</v>
      </c>
      <c r="T22" s="345">
        <v>0</v>
      </c>
      <c r="U22" s="346">
        <v>0</v>
      </c>
    </row>
    <row r="23" spans="2:21">
      <c r="B23" s="335"/>
      <c r="C23" s="830"/>
      <c r="D23" s="830"/>
      <c r="E23" s="831"/>
      <c r="F23" s="832"/>
      <c r="G23" s="833"/>
      <c r="H23" s="344">
        <f t="shared" si="4"/>
        <v>0</v>
      </c>
      <c r="I23" s="344">
        <f t="shared" si="4"/>
        <v>0</v>
      </c>
      <c r="J23" s="345">
        <v>0</v>
      </c>
      <c r="K23" s="345">
        <v>0</v>
      </c>
      <c r="L23" s="345">
        <v>0</v>
      </c>
      <c r="M23" s="345">
        <v>0</v>
      </c>
      <c r="N23" s="345">
        <v>0</v>
      </c>
      <c r="O23" s="345">
        <v>0</v>
      </c>
      <c r="P23" s="345">
        <v>0</v>
      </c>
      <c r="Q23" s="345">
        <v>0</v>
      </c>
      <c r="R23" s="345">
        <v>0</v>
      </c>
      <c r="S23" s="345">
        <v>0</v>
      </c>
      <c r="T23" s="345">
        <v>0</v>
      </c>
      <c r="U23" s="346">
        <v>0</v>
      </c>
    </row>
    <row r="24" spans="2:21">
      <c r="B24" s="335"/>
      <c r="C24" s="830"/>
      <c r="D24" s="830"/>
      <c r="E24" s="831"/>
      <c r="F24" s="832"/>
      <c r="G24" s="833"/>
      <c r="H24" s="344">
        <f t="shared" si="4"/>
        <v>0</v>
      </c>
      <c r="I24" s="344">
        <f t="shared" si="4"/>
        <v>0</v>
      </c>
      <c r="J24" s="345">
        <v>0</v>
      </c>
      <c r="K24" s="345">
        <v>0</v>
      </c>
      <c r="L24" s="345">
        <v>0</v>
      </c>
      <c r="M24" s="345">
        <v>0</v>
      </c>
      <c r="N24" s="345">
        <v>0</v>
      </c>
      <c r="O24" s="345">
        <v>0</v>
      </c>
      <c r="P24" s="345">
        <v>0</v>
      </c>
      <c r="Q24" s="345">
        <v>0</v>
      </c>
      <c r="R24" s="345">
        <v>0</v>
      </c>
      <c r="S24" s="345">
        <v>0</v>
      </c>
      <c r="T24" s="345">
        <v>0</v>
      </c>
      <c r="U24" s="346">
        <v>0</v>
      </c>
    </row>
    <row r="25" spans="2:21">
      <c r="B25" s="335"/>
      <c r="C25" s="834"/>
      <c r="D25" s="835"/>
      <c r="E25" s="831"/>
      <c r="F25" s="832"/>
      <c r="G25" s="833"/>
      <c r="H25" s="344">
        <f t="shared" si="4"/>
        <v>0</v>
      </c>
      <c r="I25" s="344">
        <f t="shared" si="4"/>
        <v>0</v>
      </c>
      <c r="J25" s="345">
        <v>0</v>
      </c>
      <c r="K25" s="345">
        <v>0</v>
      </c>
      <c r="L25" s="345">
        <v>0</v>
      </c>
      <c r="M25" s="345">
        <v>0</v>
      </c>
      <c r="N25" s="345">
        <v>0</v>
      </c>
      <c r="O25" s="345">
        <v>0</v>
      </c>
      <c r="P25" s="345">
        <v>0</v>
      </c>
      <c r="Q25" s="345">
        <v>0</v>
      </c>
      <c r="R25" s="345">
        <v>0</v>
      </c>
      <c r="S25" s="345">
        <v>0</v>
      </c>
      <c r="T25" s="345">
        <v>0</v>
      </c>
      <c r="U25" s="346">
        <v>0</v>
      </c>
    </row>
    <row r="26" spans="2:21">
      <c r="B26" s="335"/>
      <c r="C26" s="830"/>
      <c r="D26" s="830"/>
      <c r="E26" s="829"/>
      <c r="F26" s="829"/>
      <c r="G26" s="829"/>
      <c r="H26" s="344">
        <f>SUM(J26,L26,N26,P26,R26,T26)</f>
        <v>0</v>
      </c>
      <c r="I26" s="344">
        <f>SUM(K26,M26,O26,Q26,S26,U26)</f>
        <v>0</v>
      </c>
      <c r="J26" s="345">
        <v>0</v>
      </c>
      <c r="K26" s="345">
        <v>0</v>
      </c>
      <c r="L26" s="345">
        <v>0</v>
      </c>
      <c r="M26" s="345">
        <v>0</v>
      </c>
      <c r="N26" s="345">
        <v>0</v>
      </c>
      <c r="O26" s="345">
        <v>0</v>
      </c>
      <c r="P26" s="345">
        <v>0</v>
      </c>
      <c r="Q26" s="345">
        <v>0</v>
      </c>
      <c r="R26" s="345">
        <v>0</v>
      </c>
      <c r="S26" s="345">
        <v>0</v>
      </c>
      <c r="T26" s="345">
        <v>0</v>
      </c>
      <c r="U26" s="346">
        <v>0</v>
      </c>
    </row>
    <row r="27" spans="2:21">
      <c r="B27" s="335"/>
      <c r="C27" s="830"/>
      <c r="D27" s="830"/>
      <c r="E27" s="829"/>
      <c r="F27" s="829"/>
      <c r="G27" s="829"/>
      <c r="H27" s="344">
        <f t="shared" ref="H27:I30" si="5">SUM(J27,L27,N27,P27,R27,T27)</f>
        <v>0</v>
      </c>
      <c r="I27" s="344">
        <f t="shared" si="5"/>
        <v>0</v>
      </c>
      <c r="J27" s="345">
        <v>0</v>
      </c>
      <c r="K27" s="345">
        <v>0</v>
      </c>
      <c r="L27" s="345">
        <v>0</v>
      </c>
      <c r="M27" s="345">
        <v>0</v>
      </c>
      <c r="N27" s="345">
        <v>0</v>
      </c>
      <c r="O27" s="345">
        <v>0</v>
      </c>
      <c r="P27" s="345">
        <v>0</v>
      </c>
      <c r="Q27" s="345">
        <v>0</v>
      </c>
      <c r="R27" s="345">
        <v>0</v>
      </c>
      <c r="S27" s="345">
        <v>0</v>
      </c>
      <c r="T27" s="345">
        <v>0</v>
      </c>
      <c r="U27" s="346">
        <v>0</v>
      </c>
    </row>
    <row r="28" spans="2:21">
      <c r="B28" s="335"/>
      <c r="C28" s="830"/>
      <c r="D28" s="830"/>
      <c r="E28" s="831"/>
      <c r="F28" s="832"/>
      <c r="G28" s="833"/>
      <c r="H28" s="344">
        <f t="shared" si="5"/>
        <v>0</v>
      </c>
      <c r="I28" s="344">
        <f t="shared" si="5"/>
        <v>0</v>
      </c>
      <c r="J28" s="345">
        <v>0</v>
      </c>
      <c r="K28" s="345">
        <v>0</v>
      </c>
      <c r="L28" s="345">
        <v>0</v>
      </c>
      <c r="M28" s="345">
        <v>0</v>
      </c>
      <c r="N28" s="345">
        <v>0</v>
      </c>
      <c r="O28" s="345">
        <v>0</v>
      </c>
      <c r="P28" s="345">
        <v>0</v>
      </c>
      <c r="Q28" s="345">
        <v>0</v>
      </c>
      <c r="R28" s="345">
        <v>0</v>
      </c>
      <c r="S28" s="345">
        <v>0</v>
      </c>
      <c r="T28" s="345">
        <v>0</v>
      </c>
      <c r="U28" s="346">
        <v>0</v>
      </c>
    </row>
    <row r="29" spans="2:21">
      <c r="B29" s="335"/>
      <c r="C29" s="830"/>
      <c r="D29" s="830"/>
      <c r="E29" s="831"/>
      <c r="F29" s="832"/>
      <c r="G29" s="833"/>
      <c r="H29" s="344">
        <f t="shared" si="5"/>
        <v>0</v>
      </c>
      <c r="I29" s="344">
        <f t="shared" si="5"/>
        <v>0</v>
      </c>
      <c r="J29" s="345">
        <v>0</v>
      </c>
      <c r="K29" s="345">
        <v>0</v>
      </c>
      <c r="L29" s="345">
        <v>0</v>
      </c>
      <c r="M29" s="345">
        <v>0</v>
      </c>
      <c r="N29" s="345">
        <v>0</v>
      </c>
      <c r="O29" s="345">
        <v>0</v>
      </c>
      <c r="P29" s="345">
        <v>0</v>
      </c>
      <c r="Q29" s="345">
        <v>0</v>
      </c>
      <c r="R29" s="345">
        <v>0</v>
      </c>
      <c r="S29" s="345">
        <v>0</v>
      </c>
      <c r="T29" s="345">
        <v>0</v>
      </c>
      <c r="U29" s="346">
        <v>0</v>
      </c>
    </row>
    <row r="30" spans="2:21">
      <c r="B30" s="335"/>
      <c r="C30" s="834"/>
      <c r="D30" s="835"/>
      <c r="E30" s="831"/>
      <c r="F30" s="832"/>
      <c r="G30" s="833"/>
      <c r="H30" s="344">
        <f t="shared" si="5"/>
        <v>0</v>
      </c>
      <c r="I30" s="344">
        <f t="shared" si="5"/>
        <v>0</v>
      </c>
      <c r="J30" s="345">
        <v>0</v>
      </c>
      <c r="K30" s="345">
        <v>0</v>
      </c>
      <c r="L30" s="345">
        <v>0</v>
      </c>
      <c r="M30" s="345">
        <v>0</v>
      </c>
      <c r="N30" s="345">
        <v>0</v>
      </c>
      <c r="O30" s="345">
        <v>0</v>
      </c>
      <c r="P30" s="345">
        <v>0</v>
      </c>
      <c r="Q30" s="345">
        <v>0</v>
      </c>
      <c r="R30" s="345">
        <v>0</v>
      </c>
      <c r="S30" s="345">
        <v>0</v>
      </c>
      <c r="T30" s="345">
        <v>0</v>
      </c>
      <c r="U30" s="346">
        <v>0</v>
      </c>
    </row>
    <row r="31" spans="2:21">
      <c r="B31" s="335"/>
      <c r="C31" s="830"/>
      <c r="D31" s="830"/>
      <c r="E31" s="829"/>
      <c r="F31" s="829"/>
      <c r="G31" s="829"/>
      <c r="H31" s="344">
        <f>SUM(J31,L31,N31,P31,R31,T31)</f>
        <v>0</v>
      </c>
      <c r="I31" s="344">
        <f>SUM(K31,M31,O31,Q31,S31,U31)</f>
        <v>0</v>
      </c>
      <c r="J31" s="345">
        <v>0</v>
      </c>
      <c r="K31" s="345">
        <v>0</v>
      </c>
      <c r="L31" s="345">
        <v>0</v>
      </c>
      <c r="M31" s="345">
        <v>0</v>
      </c>
      <c r="N31" s="345">
        <v>0</v>
      </c>
      <c r="O31" s="345">
        <v>0</v>
      </c>
      <c r="P31" s="345">
        <v>0</v>
      </c>
      <c r="Q31" s="345">
        <v>0</v>
      </c>
      <c r="R31" s="345">
        <v>0</v>
      </c>
      <c r="S31" s="345">
        <v>0</v>
      </c>
      <c r="T31" s="345">
        <v>0</v>
      </c>
      <c r="U31" s="346">
        <v>0</v>
      </c>
    </row>
    <row r="32" spans="2:21">
      <c r="B32" s="335"/>
      <c r="C32" s="830"/>
      <c r="D32" s="830"/>
      <c r="E32" s="829"/>
      <c r="F32" s="829"/>
      <c r="G32" s="829"/>
      <c r="H32" s="344">
        <f t="shared" ref="H32:I35" si="6">SUM(J32,L32,N32,P32,R32,T32)</f>
        <v>0</v>
      </c>
      <c r="I32" s="344">
        <f t="shared" si="6"/>
        <v>0</v>
      </c>
      <c r="J32" s="345">
        <v>0</v>
      </c>
      <c r="K32" s="345">
        <v>0</v>
      </c>
      <c r="L32" s="345">
        <v>0</v>
      </c>
      <c r="M32" s="345">
        <v>0</v>
      </c>
      <c r="N32" s="345">
        <v>0</v>
      </c>
      <c r="O32" s="345">
        <v>0</v>
      </c>
      <c r="P32" s="345">
        <v>0</v>
      </c>
      <c r="Q32" s="345">
        <v>0</v>
      </c>
      <c r="R32" s="345">
        <v>0</v>
      </c>
      <c r="S32" s="345">
        <v>0</v>
      </c>
      <c r="T32" s="345">
        <v>0</v>
      </c>
      <c r="U32" s="346">
        <v>0</v>
      </c>
    </row>
    <row r="33" spans="2:21">
      <c r="B33" s="335"/>
      <c r="C33" s="830"/>
      <c r="D33" s="830"/>
      <c r="E33" s="831"/>
      <c r="F33" s="832"/>
      <c r="G33" s="833"/>
      <c r="H33" s="344">
        <f t="shared" si="6"/>
        <v>0</v>
      </c>
      <c r="I33" s="344">
        <f t="shared" si="6"/>
        <v>0</v>
      </c>
      <c r="J33" s="345">
        <v>0</v>
      </c>
      <c r="K33" s="345">
        <v>0</v>
      </c>
      <c r="L33" s="345">
        <v>0</v>
      </c>
      <c r="M33" s="345">
        <v>0</v>
      </c>
      <c r="N33" s="345">
        <v>0</v>
      </c>
      <c r="O33" s="345">
        <v>0</v>
      </c>
      <c r="P33" s="345">
        <v>0</v>
      </c>
      <c r="Q33" s="345">
        <v>0</v>
      </c>
      <c r="R33" s="345">
        <v>0</v>
      </c>
      <c r="S33" s="345">
        <v>0</v>
      </c>
      <c r="T33" s="345">
        <v>0</v>
      </c>
      <c r="U33" s="346">
        <v>0</v>
      </c>
    </row>
    <row r="34" spans="2:21">
      <c r="B34" s="335"/>
      <c r="C34" s="830"/>
      <c r="D34" s="830"/>
      <c r="E34" s="831"/>
      <c r="F34" s="832"/>
      <c r="G34" s="833"/>
      <c r="H34" s="344">
        <f t="shared" si="6"/>
        <v>0</v>
      </c>
      <c r="I34" s="344">
        <f t="shared" si="6"/>
        <v>0</v>
      </c>
      <c r="J34" s="345">
        <v>0</v>
      </c>
      <c r="K34" s="345">
        <v>0</v>
      </c>
      <c r="L34" s="345">
        <v>0</v>
      </c>
      <c r="M34" s="345">
        <v>0</v>
      </c>
      <c r="N34" s="345">
        <v>0</v>
      </c>
      <c r="O34" s="345">
        <v>0</v>
      </c>
      <c r="P34" s="345">
        <v>0</v>
      </c>
      <c r="Q34" s="345">
        <v>0</v>
      </c>
      <c r="R34" s="345">
        <v>0</v>
      </c>
      <c r="S34" s="345">
        <v>0</v>
      </c>
      <c r="T34" s="345">
        <v>0</v>
      </c>
      <c r="U34" s="346">
        <v>0</v>
      </c>
    </row>
    <row r="35" spans="2:21">
      <c r="B35" s="335"/>
      <c r="C35" s="834"/>
      <c r="D35" s="835"/>
      <c r="E35" s="831"/>
      <c r="F35" s="832"/>
      <c r="G35" s="833"/>
      <c r="H35" s="344">
        <f t="shared" si="6"/>
        <v>0</v>
      </c>
      <c r="I35" s="344">
        <f t="shared" si="6"/>
        <v>0</v>
      </c>
      <c r="J35" s="345">
        <v>0</v>
      </c>
      <c r="K35" s="345">
        <v>0</v>
      </c>
      <c r="L35" s="345">
        <v>0</v>
      </c>
      <c r="M35" s="345">
        <v>0</v>
      </c>
      <c r="N35" s="345">
        <v>0</v>
      </c>
      <c r="O35" s="345">
        <v>0</v>
      </c>
      <c r="P35" s="345">
        <v>0</v>
      </c>
      <c r="Q35" s="345">
        <v>0</v>
      </c>
      <c r="R35" s="345">
        <v>0</v>
      </c>
      <c r="S35" s="345">
        <v>0</v>
      </c>
      <c r="T35" s="345">
        <v>0</v>
      </c>
      <c r="U35" s="346">
        <v>0</v>
      </c>
    </row>
    <row r="36" spans="2:21">
      <c r="B36" s="335"/>
      <c r="C36" s="830"/>
      <c r="D36" s="830"/>
      <c r="E36" s="829"/>
      <c r="F36" s="829"/>
      <c r="G36" s="829"/>
      <c r="H36" s="344">
        <f>SUM(J36,L36,N36,P36,R36,T36)</f>
        <v>0</v>
      </c>
      <c r="I36" s="344">
        <f>SUM(K36,M36,O36,Q36,S36,U36)</f>
        <v>0</v>
      </c>
      <c r="J36" s="345">
        <v>0</v>
      </c>
      <c r="K36" s="345">
        <v>0</v>
      </c>
      <c r="L36" s="345">
        <v>0</v>
      </c>
      <c r="M36" s="345">
        <v>0</v>
      </c>
      <c r="N36" s="345">
        <v>0</v>
      </c>
      <c r="O36" s="345">
        <v>0</v>
      </c>
      <c r="P36" s="345">
        <v>0</v>
      </c>
      <c r="Q36" s="345">
        <v>0</v>
      </c>
      <c r="R36" s="345">
        <v>0</v>
      </c>
      <c r="S36" s="345">
        <v>0</v>
      </c>
      <c r="T36" s="345">
        <v>0</v>
      </c>
      <c r="U36" s="346">
        <v>0</v>
      </c>
    </row>
    <row r="37" spans="2:21">
      <c r="B37" s="335"/>
      <c r="C37" s="830"/>
      <c r="D37" s="830"/>
      <c r="E37" s="829"/>
      <c r="F37" s="829"/>
      <c r="G37" s="829"/>
      <c r="H37" s="344">
        <f t="shared" ref="H37:H40" si="7">SUM(J37,L37,N37,P37,R37,T37)</f>
        <v>0</v>
      </c>
      <c r="I37" s="344">
        <f t="shared" ref="I37:I40" si="8">SUM(K37,M37,O37,Q37,S37,U37)</f>
        <v>0</v>
      </c>
      <c r="J37" s="345">
        <v>0</v>
      </c>
      <c r="K37" s="345">
        <v>0</v>
      </c>
      <c r="L37" s="345">
        <v>0</v>
      </c>
      <c r="M37" s="345">
        <v>0</v>
      </c>
      <c r="N37" s="345">
        <v>0</v>
      </c>
      <c r="O37" s="345">
        <v>0</v>
      </c>
      <c r="P37" s="345">
        <v>0</v>
      </c>
      <c r="Q37" s="345">
        <v>0</v>
      </c>
      <c r="R37" s="345">
        <v>0</v>
      </c>
      <c r="S37" s="345">
        <v>0</v>
      </c>
      <c r="T37" s="345">
        <v>0</v>
      </c>
      <c r="U37" s="346">
        <v>0</v>
      </c>
    </row>
    <row r="38" spans="2:21">
      <c r="B38" s="335"/>
      <c r="C38" s="830"/>
      <c r="D38" s="830"/>
      <c r="E38" s="831"/>
      <c r="F38" s="832"/>
      <c r="G38" s="833"/>
      <c r="H38" s="344">
        <f t="shared" si="7"/>
        <v>0</v>
      </c>
      <c r="I38" s="344">
        <f t="shared" si="8"/>
        <v>0</v>
      </c>
      <c r="J38" s="345">
        <v>0</v>
      </c>
      <c r="K38" s="345">
        <v>0</v>
      </c>
      <c r="L38" s="345">
        <v>0</v>
      </c>
      <c r="M38" s="345">
        <v>0</v>
      </c>
      <c r="N38" s="345">
        <v>0</v>
      </c>
      <c r="O38" s="345">
        <v>0</v>
      </c>
      <c r="P38" s="345">
        <v>0</v>
      </c>
      <c r="Q38" s="345">
        <v>0</v>
      </c>
      <c r="R38" s="345">
        <v>0</v>
      </c>
      <c r="S38" s="345">
        <v>0</v>
      </c>
      <c r="T38" s="345">
        <v>0</v>
      </c>
      <c r="U38" s="346">
        <v>0</v>
      </c>
    </row>
    <row r="39" spans="2:21">
      <c r="B39" s="335"/>
      <c r="C39" s="830"/>
      <c r="D39" s="830"/>
      <c r="E39" s="831"/>
      <c r="F39" s="832"/>
      <c r="G39" s="833"/>
      <c r="H39" s="344">
        <f t="shared" si="7"/>
        <v>0</v>
      </c>
      <c r="I39" s="344">
        <f t="shared" si="8"/>
        <v>0</v>
      </c>
      <c r="J39" s="345">
        <v>0</v>
      </c>
      <c r="K39" s="345">
        <v>0</v>
      </c>
      <c r="L39" s="345">
        <v>0</v>
      </c>
      <c r="M39" s="345">
        <v>0</v>
      </c>
      <c r="N39" s="345">
        <v>0</v>
      </c>
      <c r="O39" s="345">
        <v>0</v>
      </c>
      <c r="P39" s="345">
        <v>0</v>
      </c>
      <c r="Q39" s="345">
        <v>0</v>
      </c>
      <c r="R39" s="345">
        <v>0</v>
      </c>
      <c r="S39" s="345">
        <v>0</v>
      </c>
      <c r="T39" s="345">
        <v>0</v>
      </c>
      <c r="U39" s="346">
        <v>0</v>
      </c>
    </row>
    <row r="40" spans="2:21">
      <c r="B40" s="335"/>
      <c r="C40" s="834"/>
      <c r="D40" s="835"/>
      <c r="E40" s="831"/>
      <c r="F40" s="832"/>
      <c r="G40" s="833"/>
      <c r="H40" s="344">
        <f t="shared" si="7"/>
        <v>0</v>
      </c>
      <c r="I40" s="344">
        <f t="shared" si="8"/>
        <v>0</v>
      </c>
      <c r="J40" s="345">
        <v>0</v>
      </c>
      <c r="K40" s="345">
        <v>0</v>
      </c>
      <c r="L40" s="345">
        <v>0</v>
      </c>
      <c r="M40" s="345">
        <v>0</v>
      </c>
      <c r="N40" s="345">
        <v>0</v>
      </c>
      <c r="O40" s="345">
        <v>0</v>
      </c>
      <c r="P40" s="345">
        <v>0</v>
      </c>
      <c r="Q40" s="345">
        <v>0</v>
      </c>
      <c r="R40" s="345">
        <v>0</v>
      </c>
      <c r="S40" s="345">
        <v>0</v>
      </c>
      <c r="T40" s="345">
        <v>0</v>
      </c>
      <c r="U40" s="346">
        <v>0</v>
      </c>
    </row>
    <row r="41" spans="2:21">
      <c r="B41" s="335"/>
      <c r="C41" s="830"/>
      <c r="D41" s="830"/>
      <c r="E41" s="829"/>
      <c r="F41" s="829"/>
      <c r="G41" s="829"/>
      <c r="H41" s="344">
        <f>SUM(J41,L41,N41,P41,R41,T41)</f>
        <v>0</v>
      </c>
      <c r="I41" s="344">
        <f>SUM(K41,M41,O41,Q41,S41,U41)</f>
        <v>0</v>
      </c>
      <c r="J41" s="345">
        <v>0</v>
      </c>
      <c r="K41" s="345">
        <v>0</v>
      </c>
      <c r="L41" s="345">
        <v>0</v>
      </c>
      <c r="M41" s="345">
        <v>0</v>
      </c>
      <c r="N41" s="345">
        <v>0</v>
      </c>
      <c r="O41" s="345">
        <v>0</v>
      </c>
      <c r="P41" s="345">
        <v>0</v>
      </c>
      <c r="Q41" s="345">
        <v>0</v>
      </c>
      <c r="R41" s="345">
        <v>0</v>
      </c>
      <c r="S41" s="345">
        <v>0</v>
      </c>
      <c r="T41" s="345">
        <v>0</v>
      </c>
      <c r="U41" s="346">
        <v>0</v>
      </c>
    </row>
    <row r="42" spans="2:21">
      <c r="B42" s="335"/>
      <c r="C42" s="830"/>
      <c r="D42" s="830"/>
      <c r="E42" s="829"/>
      <c r="F42" s="829"/>
      <c r="G42" s="829"/>
      <c r="H42" s="344">
        <f t="shared" ref="H42:H45" si="9">SUM(J42,L42,N42,P42,R42,T42)</f>
        <v>0</v>
      </c>
      <c r="I42" s="344">
        <f t="shared" ref="I42:I45" si="10">SUM(K42,M42,O42,Q42,S42,U42)</f>
        <v>0</v>
      </c>
      <c r="J42" s="345">
        <v>0</v>
      </c>
      <c r="K42" s="345">
        <v>0</v>
      </c>
      <c r="L42" s="345">
        <v>0</v>
      </c>
      <c r="M42" s="345">
        <v>0</v>
      </c>
      <c r="N42" s="345">
        <v>0</v>
      </c>
      <c r="O42" s="345">
        <v>0</v>
      </c>
      <c r="P42" s="345">
        <v>0</v>
      </c>
      <c r="Q42" s="345">
        <v>0</v>
      </c>
      <c r="R42" s="345">
        <v>0</v>
      </c>
      <c r="S42" s="345">
        <v>0</v>
      </c>
      <c r="T42" s="345">
        <v>0</v>
      </c>
      <c r="U42" s="346">
        <v>0</v>
      </c>
    </row>
    <row r="43" spans="2:21">
      <c r="B43" s="335"/>
      <c r="C43" s="830"/>
      <c r="D43" s="830"/>
      <c r="E43" s="831"/>
      <c r="F43" s="832"/>
      <c r="G43" s="833"/>
      <c r="H43" s="344">
        <f t="shared" si="9"/>
        <v>0</v>
      </c>
      <c r="I43" s="344">
        <f t="shared" si="10"/>
        <v>0</v>
      </c>
      <c r="J43" s="345">
        <v>0</v>
      </c>
      <c r="K43" s="345">
        <v>0</v>
      </c>
      <c r="L43" s="345">
        <v>0</v>
      </c>
      <c r="M43" s="345">
        <v>0</v>
      </c>
      <c r="N43" s="345">
        <v>0</v>
      </c>
      <c r="O43" s="345">
        <v>0</v>
      </c>
      <c r="P43" s="345">
        <v>0</v>
      </c>
      <c r="Q43" s="345">
        <v>0</v>
      </c>
      <c r="R43" s="345">
        <v>0</v>
      </c>
      <c r="S43" s="345">
        <v>0</v>
      </c>
      <c r="T43" s="345">
        <v>0</v>
      </c>
      <c r="U43" s="346">
        <v>0</v>
      </c>
    </row>
    <row r="44" spans="2:21">
      <c r="B44" s="335"/>
      <c r="C44" s="830"/>
      <c r="D44" s="830"/>
      <c r="E44" s="831"/>
      <c r="F44" s="832"/>
      <c r="G44" s="833"/>
      <c r="H44" s="344">
        <f t="shared" si="9"/>
        <v>0</v>
      </c>
      <c r="I44" s="344">
        <f t="shared" si="10"/>
        <v>0</v>
      </c>
      <c r="J44" s="345">
        <v>0</v>
      </c>
      <c r="K44" s="345">
        <v>0</v>
      </c>
      <c r="L44" s="345">
        <v>0</v>
      </c>
      <c r="M44" s="345">
        <v>0</v>
      </c>
      <c r="N44" s="345">
        <v>0</v>
      </c>
      <c r="O44" s="345">
        <v>0</v>
      </c>
      <c r="P44" s="345">
        <v>0</v>
      </c>
      <c r="Q44" s="345">
        <v>0</v>
      </c>
      <c r="R44" s="345">
        <v>0</v>
      </c>
      <c r="S44" s="345">
        <v>0</v>
      </c>
      <c r="T44" s="345">
        <v>0</v>
      </c>
      <c r="U44" s="346">
        <v>0</v>
      </c>
    </row>
    <row r="45" spans="2:21">
      <c r="B45" s="335"/>
      <c r="C45" s="834"/>
      <c r="D45" s="835"/>
      <c r="E45" s="831"/>
      <c r="F45" s="832"/>
      <c r="G45" s="833"/>
      <c r="H45" s="344">
        <f t="shared" si="9"/>
        <v>0</v>
      </c>
      <c r="I45" s="344">
        <f t="shared" si="10"/>
        <v>0</v>
      </c>
      <c r="J45" s="345">
        <v>0</v>
      </c>
      <c r="K45" s="345">
        <v>0</v>
      </c>
      <c r="L45" s="345">
        <v>0</v>
      </c>
      <c r="M45" s="345">
        <v>0</v>
      </c>
      <c r="N45" s="345">
        <v>0</v>
      </c>
      <c r="O45" s="345">
        <v>0</v>
      </c>
      <c r="P45" s="345">
        <v>0</v>
      </c>
      <c r="Q45" s="345">
        <v>0</v>
      </c>
      <c r="R45" s="345">
        <v>0</v>
      </c>
      <c r="S45" s="345">
        <v>0</v>
      </c>
      <c r="T45" s="345">
        <v>0</v>
      </c>
      <c r="U45" s="346">
        <v>0</v>
      </c>
    </row>
    <row r="46" spans="2:21">
      <c r="B46" s="335"/>
      <c r="C46" s="830"/>
      <c r="D46" s="830"/>
      <c r="E46" s="829"/>
      <c r="F46" s="829"/>
      <c r="G46" s="829"/>
      <c r="H46" s="344">
        <f>SUM(J46,L46,N46,P46,R46,T46)</f>
        <v>0</v>
      </c>
      <c r="I46" s="344">
        <f>SUM(K46,M46,O46,Q46,S46,U46)</f>
        <v>0</v>
      </c>
      <c r="J46" s="345">
        <v>0</v>
      </c>
      <c r="K46" s="345">
        <v>0</v>
      </c>
      <c r="L46" s="345">
        <v>0</v>
      </c>
      <c r="M46" s="345">
        <v>0</v>
      </c>
      <c r="N46" s="345">
        <v>0</v>
      </c>
      <c r="O46" s="345">
        <v>0</v>
      </c>
      <c r="P46" s="345">
        <v>0</v>
      </c>
      <c r="Q46" s="345">
        <v>0</v>
      </c>
      <c r="R46" s="345">
        <v>0</v>
      </c>
      <c r="S46" s="345">
        <v>0</v>
      </c>
      <c r="T46" s="345">
        <v>0</v>
      </c>
      <c r="U46" s="346">
        <v>0</v>
      </c>
    </row>
    <row r="47" spans="2:21">
      <c r="B47" s="335"/>
      <c r="C47" s="830"/>
      <c r="D47" s="830"/>
      <c r="E47" s="829"/>
      <c r="F47" s="829"/>
      <c r="G47" s="829"/>
      <c r="H47" s="344">
        <f t="shared" ref="H47:H50" si="11">SUM(J47,L47,N47,P47,R47,T47)</f>
        <v>0</v>
      </c>
      <c r="I47" s="344">
        <f t="shared" ref="I47:I50" si="12">SUM(K47,M47,O47,Q47,S47,U47)</f>
        <v>0</v>
      </c>
      <c r="J47" s="345">
        <v>0</v>
      </c>
      <c r="K47" s="345">
        <v>0</v>
      </c>
      <c r="L47" s="345">
        <v>0</v>
      </c>
      <c r="M47" s="345">
        <v>0</v>
      </c>
      <c r="N47" s="345">
        <v>0</v>
      </c>
      <c r="O47" s="345">
        <v>0</v>
      </c>
      <c r="P47" s="345">
        <v>0</v>
      </c>
      <c r="Q47" s="345">
        <v>0</v>
      </c>
      <c r="R47" s="345">
        <v>0</v>
      </c>
      <c r="S47" s="345">
        <v>0</v>
      </c>
      <c r="T47" s="345">
        <v>0</v>
      </c>
      <c r="U47" s="346">
        <v>0</v>
      </c>
    </row>
    <row r="48" spans="2:21">
      <c r="B48" s="335"/>
      <c r="C48" s="830"/>
      <c r="D48" s="830"/>
      <c r="E48" s="831"/>
      <c r="F48" s="832"/>
      <c r="G48" s="833"/>
      <c r="H48" s="344">
        <f t="shared" si="11"/>
        <v>0</v>
      </c>
      <c r="I48" s="344">
        <f t="shared" si="12"/>
        <v>0</v>
      </c>
      <c r="J48" s="345">
        <v>0</v>
      </c>
      <c r="K48" s="345">
        <v>0</v>
      </c>
      <c r="L48" s="345">
        <v>0</v>
      </c>
      <c r="M48" s="345">
        <v>0</v>
      </c>
      <c r="N48" s="345">
        <v>0</v>
      </c>
      <c r="O48" s="345">
        <v>0</v>
      </c>
      <c r="P48" s="345">
        <v>0</v>
      </c>
      <c r="Q48" s="345">
        <v>0</v>
      </c>
      <c r="R48" s="345">
        <v>0</v>
      </c>
      <c r="S48" s="345">
        <v>0</v>
      </c>
      <c r="T48" s="345">
        <v>0</v>
      </c>
      <c r="U48" s="346">
        <v>0</v>
      </c>
    </row>
    <row r="49" spans="1:21">
      <c r="B49" s="335"/>
      <c r="C49" s="830"/>
      <c r="D49" s="830"/>
      <c r="E49" s="831"/>
      <c r="F49" s="832"/>
      <c r="G49" s="833"/>
      <c r="H49" s="344">
        <f t="shared" si="11"/>
        <v>0</v>
      </c>
      <c r="I49" s="344">
        <f t="shared" si="12"/>
        <v>0</v>
      </c>
      <c r="J49" s="345">
        <v>0</v>
      </c>
      <c r="K49" s="345">
        <v>0</v>
      </c>
      <c r="L49" s="345">
        <v>0</v>
      </c>
      <c r="M49" s="345">
        <v>0</v>
      </c>
      <c r="N49" s="345">
        <v>0</v>
      </c>
      <c r="O49" s="345">
        <v>0</v>
      </c>
      <c r="P49" s="345">
        <v>0</v>
      </c>
      <c r="Q49" s="345">
        <v>0</v>
      </c>
      <c r="R49" s="345">
        <v>0</v>
      </c>
      <c r="S49" s="345">
        <v>0</v>
      </c>
      <c r="T49" s="345">
        <v>0</v>
      </c>
      <c r="U49" s="346">
        <v>0</v>
      </c>
    </row>
    <row r="50" spans="1:21">
      <c r="B50" s="335"/>
      <c r="C50" s="834"/>
      <c r="D50" s="835"/>
      <c r="E50" s="831"/>
      <c r="F50" s="832"/>
      <c r="G50" s="833"/>
      <c r="H50" s="344">
        <f t="shared" si="11"/>
        <v>0</v>
      </c>
      <c r="I50" s="344">
        <f t="shared" si="12"/>
        <v>0</v>
      </c>
      <c r="J50" s="345">
        <v>0</v>
      </c>
      <c r="K50" s="345">
        <v>0</v>
      </c>
      <c r="L50" s="345">
        <v>0</v>
      </c>
      <c r="M50" s="345">
        <v>0</v>
      </c>
      <c r="N50" s="345">
        <v>0</v>
      </c>
      <c r="O50" s="345">
        <v>0</v>
      </c>
      <c r="P50" s="345">
        <v>0</v>
      </c>
      <c r="Q50" s="345">
        <v>0</v>
      </c>
      <c r="R50" s="345">
        <v>0</v>
      </c>
      <c r="S50" s="345">
        <v>0</v>
      </c>
      <c r="T50" s="345">
        <v>0</v>
      </c>
      <c r="U50" s="346">
        <v>0</v>
      </c>
    </row>
    <row r="51" spans="1:21" ht="13.5" thickBot="1">
      <c r="B51" s="347"/>
      <c r="C51" s="872"/>
      <c r="D51" s="873"/>
      <c r="E51" s="874"/>
      <c r="F51" s="875"/>
      <c r="G51" s="876"/>
      <c r="H51" s="348">
        <f t="shared" si="3"/>
        <v>0</v>
      </c>
      <c r="I51" s="348">
        <f>SUM(K51,M51,O51,Q51,S51,U51)</f>
        <v>0</v>
      </c>
      <c r="J51" s="349"/>
      <c r="K51" s="349"/>
      <c r="L51" s="349"/>
      <c r="M51" s="349"/>
      <c r="N51" s="349"/>
      <c r="O51" s="349"/>
      <c r="P51" s="349"/>
      <c r="Q51" s="349"/>
      <c r="R51" s="349"/>
      <c r="S51" s="349"/>
      <c r="T51" s="349"/>
      <c r="U51" s="350"/>
    </row>
    <row r="52" spans="1:21" ht="15.75" thickBot="1">
      <c r="B52" s="857" t="s">
        <v>145</v>
      </c>
      <c r="C52" s="858"/>
      <c r="D52" s="351"/>
      <c r="E52" s="877"/>
      <c r="F52" s="878"/>
      <c r="G52" s="879"/>
      <c r="H52" s="342">
        <f t="shared" ref="H52:U52" si="13">SUBTOTAL(109,H16:H51)</f>
        <v>0</v>
      </c>
      <c r="I52" s="342">
        <f t="shared" si="13"/>
        <v>0</v>
      </c>
      <c r="J52" s="342">
        <f t="shared" si="13"/>
        <v>0</v>
      </c>
      <c r="K52" s="342">
        <f t="shared" si="13"/>
        <v>0</v>
      </c>
      <c r="L52" s="342">
        <f t="shared" si="13"/>
        <v>0</v>
      </c>
      <c r="M52" s="342">
        <f t="shared" si="13"/>
        <v>0</v>
      </c>
      <c r="N52" s="342">
        <f t="shared" si="13"/>
        <v>0</v>
      </c>
      <c r="O52" s="342">
        <f t="shared" si="13"/>
        <v>0</v>
      </c>
      <c r="P52" s="342">
        <f t="shared" si="13"/>
        <v>0</v>
      </c>
      <c r="Q52" s="342">
        <f t="shared" si="13"/>
        <v>0</v>
      </c>
      <c r="R52" s="342">
        <f t="shared" si="13"/>
        <v>0</v>
      </c>
      <c r="S52" s="342">
        <f t="shared" si="13"/>
        <v>0</v>
      </c>
      <c r="T52" s="342">
        <f t="shared" si="13"/>
        <v>0</v>
      </c>
      <c r="U52" s="343">
        <f t="shared" si="13"/>
        <v>0</v>
      </c>
    </row>
    <row r="53" spans="1:21" ht="13.5" thickBot="1"/>
    <row r="54" spans="1:21" s="328" customFormat="1" ht="18" thickBot="1">
      <c r="A54" s="327">
        <v>3</v>
      </c>
      <c r="B54" s="859" t="s">
        <v>993</v>
      </c>
      <c r="C54" s="837"/>
      <c r="D54" s="837"/>
      <c r="E54" s="837"/>
      <c r="F54" s="837"/>
      <c r="G54" s="838"/>
    </row>
    <row r="55" spans="1:21" ht="30">
      <c r="B55" s="352" t="s">
        <v>980</v>
      </c>
      <c r="C55" s="353" t="s">
        <v>638</v>
      </c>
      <c r="D55" s="354" t="s">
        <v>981</v>
      </c>
      <c r="E55" s="354" t="s">
        <v>982</v>
      </c>
      <c r="F55" s="355" t="s">
        <v>983</v>
      </c>
      <c r="G55" s="356" t="s">
        <v>984</v>
      </c>
    </row>
    <row r="56" spans="1:21">
      <c r="B56" s="357"/>
      <c r="C56" s="358"/>
      <c r="D56" s="359"/>
      <c r="E56" s="360"/>
      <c r="F56" s="360"/>
      <c r="G56" s="361"/>
    </row>
    <row r="57" spans="1:21">
      <c r="B57" s="357"/>
      <c r="C57" s="358"/>
      <c r="D57" s="359"/>
      <c r="E57" s="360"/>
      <c r="F57" s="360"/>
      <c r="G57" s="361"/>
    </row>
    <row r="58" spans="1:21">
      <c r="B58" s="357"/>
      <c r="C58" s="358"/>
      <c r="D58" s="359"/>
      <c r="E58" s="360"/>
      <c r="F58" s="360"/>
      <c r="G58" s="361"/>
    </row>
    <row r="59" spans="1:21">
      <c r="B59" s="357"/>
      <c r="C59" s="358"/>
      <c r="D59" s="359"/>
      <c r="E59" s="360"/>
      <c r="F59" s="360"/>
      <c r="G59" s="361"/>
    </row>
    <row r="60" spans="1:21">
      <c r="B60" s="357"/>
      <c r="C60" s="358"/>
      <c r="D60" s="359"/>
      <c r="E60" s="360"/>
      <c r="F60" s="360"/>
      <c r="G60" s="361"/>
    </row>
    <row r="61" spans="1:21">
      <c r="B61" s="357"/>
      <c r="C61" s="358"/>
      <c r="D61" s="359"/>
      <c r="E61" s="360"/>
      <c r="F61" s="360"/>
      <c r="G61" s="361"/>
    </row>
    <row r="62" spans="1:21">
      <c r="B62" s="357"/>
      <c r="C62" s="358"/>
      <c r="D62" s="359"/>
      <c r="E62" s="360"/>
      <c r="F62" s="360"/>
      <c r="G62" s="361"/>
    </row>
    <row r="63" spans="1:21">
      <c r="B63" s="357"/>
      <c r="C63" s="358"/>
      <c r="D63" s="359"/>
      <c r="E63" s="360"/>
      <c r="F63" s="360"/>
      <c r="G63" s="361"/>
    </row>
    <row r="64" spans="1:21">
      <c r="B64" s="357"/>
      <c r="C64" s="358"/>
      <c r="D64" s="359"/>
      <c r="E64" s="360"/>
      <c r="F64" s="360"/>
      <c r="G64" s="361"/>
    </row>
    <row r="65" spans="2:7">
      <c r="B65" s="357"/>
      <c r="C65" s="358"/>
      <c r="D65" s="359"/>
      <c r="E65" s="360"/>
      <c r="F65" s="360"/>
      <c r="G65" s="361"/>
    </row>
    <row r="66" spans="2:7">
      <c r="B66" s="357"/>
      <c r="C66" s="358"/>
      <c r="D66" s="359"/>
      <c r="E66" s="360"/>
      <c r="F66" s="360"/>
      <c r="G66" s="361"/>
    </row>
    <row r="67" spans="2:7">
      <c r="B67" s="357"/>
      <c r="C67" s="358"/>
      <c r="D67" s="359"/>
      <c r="E67" s="360"/>
      <c r="F67" s="360"/>
      <c r="G67" s="361"/>
    </row>
    <row r="68" spans="2:7">
      <c r="B68" s="357"/>
      <c r="C68" s="358"/>
      <c r="D68" s="359"/>
      <c r="E68" s="360"/>
      <c r="F68" s="360"/>
      <c r="G68" s="361"/>
    </row>
    <row r="69" spans="2:7">
      <c r="B69" s="357"/>
      <c r="C69" s="358"/>
      <c r="D69" s="359"/>
      <c r="E69" s="360"/>
      <c r="F69" s="360"/>
      <c r="G69" s="361"/>
    </row>
    <row r="70" spans="2:7">
      <c r="B70" s="357"/>
      <c r="C70" s="358"/>
      <c r="D70" s="359"/>
      <c r="E70" s="360"/>
      <c r="F70" s="360"/>
      <c r="G70" s="361"/>
    </row>
    <row r="71" spans="2:7">
      <c r="B71" s="357"/>
      <c r="C71" s="358"/>
      <c r="D71" s="359"/>
      <c r="E71" s="360"/>
      <c r="F71" s="360"/>
      <c r="G71" s="361"/>
    </row>
    <row r="72" spans="2:7">
      <c r="B72" s="357"/>
      <c r="C72" s="358"/>
      <c r="D72" s="359"/>
      <c r="E72" s="360"/>
      <c r="F72" s="360"/>
      <c r="G72" s="361"/>
    </row>
    <row r="73" spans="2:7">
      <c r="B73" s="357"/>
      <c r="C73" s="358"/>
      <c r="D73" s="359"/>
      <c r="E73" s="360"/>
      <c r="F73" s="360"/>
      <c r="G73" s="361"/>
    </row>
    <row r="74" spans="2:7">
      <c r="B74" s="357"/>
      <c r="C74" s="358"/>
      <c r="D74" s="359"/>
      <c r="E74" s="360"/>
      <c r="F74" s="360"/>
      <c r="G74" s="361"/>
    </row>
    <row r="75" spans="2:7">
      <c r="B75" s="357"/>
      <c r="C75" s="358"/>
      <c r="D75" s="359"/>
      <c r="E75" s="360"/>
      <c r="F75" s="360"/>
      <c r="G75" s="361"/>
    </row>
    <row r="76" spans="2:7">
      <c r="B76" s="357"/>
      <c r="C76" s="358"/>
      <c r="D76" s="359"/>
      <c r="E76" s="360"/>
      <c r="F76" s="360"/>
      <c r="G76" s="361"/>
    </row>
    <row r="77" spans="2:7">
      <c r="B77" s="357"/>
      <c r="C77" s="358"/>
      <c r="D77" s="359"/>
      <c r="E77" s="360"/>
      <c r="F77" s="360"/>
      <c r="G77" s="361"/>
    </row>
    <row r="78" spans="2:7">
      <c r="B78" s="357"/>
      <c r="C78" s="358"/>
      <c r="D78" s="359"/>
      <c r="E78" s="360"/>
      <c r="F78" s="360"/>
      <c r="G78" s="361"/>
    </row>
    <row r="79" spans="2:7">
      <c r="B79" s="357"/>
      <c r="C79" s="358"/>
      <c r="D79" s="359"/>
      <c r="E79" s="360"/>
      <c r="F79" s="360"/>
      <c r="G79" s="361"/>
    </row>
    <row r="80" spans="2:7">
      <c r="B80" s="357"/>
      <c r="C80" s="358"/>
      <c r="D80" s="359"/>
      <c r="E80" s="360"/>
      <c r="F80" s="360"/>
      <c r="G80" s="361"/>
    </row>
    <row r="81" spans="2:7">
      <c r="B81" s="357"/>
      <c r="C81" s="358"/>
      <c r="D81" s="359"/>
      <c r="E81" s="360"/>
      <c r="F81" s="360"/>
      <c r="G81" s="361"/>
    </row>
    <row r="82" spans="2:7">
      <c r="B82" s="357"/>
      <c r="C82" s="358"/>
      <c r="D82" s="359"/>
      <c r="E82" s="360"/>
      <c r="F82" s="360"/>
      <c r="G82" s="361"/>
    </row>
    <row r="83" spans="2:7">
      <c r="B83" s="357"/>
      <c r="C83" s="358"/>
      <c r="D83" s="359"/>
      <c r="E83" s="360"/>
      <c r="F83" s="360"/>
      <c r="G83" s="361"/>
    </row>
    <row r="84" spans="2:7">
      <c r="B84" s="357"/>
      <c r="C84" s="358"/>
      <c r="D84" s="359"/>
      <c r="E84" s="360"/>
      <c r="F84" s="360"/>
      <c r="G84" s="361"/>
    </row>
    <row r="85" spans="2:7">
      <c r="B85" s="357"/>
      <c r="C85" s="358"/>
      <c r="D85" s="359"/>
      <c r="E85" s="360"/>
      <c r="F85" s="360"/>
      <c r="G85" s="361"/>
    </row>
    <row r="86" spans="2:7">
      <c r="B86" s="357"/>
      <c r="C86" s="358"/>
      <c r="D86" s="359"/>
      <c r="E86" s="360"/>
      <c r="F86" s="360"/>
      <c r="G86" s="361"/>
    </row>
    <row r="87" spans="2:7">
      <c r="B87" s="357"/>
      <c r="C87" s="358"/>
      <c r="D87" s="359"/>
      <c r="E87" s="360"/>
      <c r="F87" s="360"/>
      <c r="G87" s="361"/>
    </row>
    <row r="88" spans="2:7">
      <c r="B88" s="357"/>
      <c r="C88" s="358"/>
      <c r="D88" s="359"/>
      <c r="E88" s="360"/>
      <c r="F88" s="360"/>
      <c r="G88" s="361"/>
    </row>
    <row r="89" spans="2:7">
      <c r="B89" s="357"/>
      <c r="C89" s="358"/>
      <c r="D89" s="359"/>
      <c r="E89" s="360"/>
      <c r="F89" s="360"/>
      <c r="G89" s="361"/>
    </row>
    <row r="90" spans="2:7">
      <c r="B90" s="357"/>
      <c r="C90" s="358"/>
      <c r="D90" s="359"/>
      <c r="E90" s="360"/>
      <c r="F90" s="360"/>
      <c r="G90" s="361"/>
    </row>
    <row r="91" spans="2:7">
      <c r="B91" s="357"/>
      <c r="C91" s="358"/>
      <c r="D91" s="359"/>
      <c r="E91" s="360"/>
      <c r="F91" s="360"/>
      <c r="G91" s="361"/>
    </row>
    <row r="92" spans="2:7" ht="13.5" thickBot="1">
      <c r="B92" s="347"/>
      <c r="C92" s="362"/>
      <c r="D92" s="362"/>
      <c r="E92" s="363"/>
      <c r="F92" s="363"/>
      <c r="G92" s="364"/>
    </row>
  </sheetData>
  <mergeCells count="115">
    <mergeCell ref="E40:G40"/>
    <mergeCell ref="C41:D41"/>
    <mergeCell ref="E41:G41"/>
    <mergeCell ref="C42:D42"/>
    <mergeCell ref="C31:D31"/>
    <mergeCell ref="E31:G31"/>
    <mergeCell ref="C32:D32"/>
    <mergeCell ref="E32:G32"/>
    <mergeCell ref="C33:D33"/>
    <mergeCell ref="E33:G33"/>
    <mergeCell ref="C34:D34"/>
    <mergeCell ref="E34:G34"/>
    <mergeCell ref="E42:G42"/>
    <mergeCell ref="C49:D49"/>
    <mergeCell ref="E49:G49"/>
    <mergeCell ref="C50:D50"/>
    <mergeCell ref="E50:G50"/>
    <mergeCell ref="C46:D46"/>
    <mergeCell ref="E46:G46"/>
    <mergeCell ref="C47:D47"/>
    <mergeCell ref="C43:D43"/>
    <mergeCell ref="E43:G43"/>
    <mergeCell ref="C44:D44"/>
    <mergeCell ref="E44:G44"/>
    <mergeCell ref="C27:D27"/>
    <mergeCell ref="E27:G27"/>
    <mergeCell ref="C28:D28"/>
    <mergeCell ref="E28:G28"/>
    <mergeCell ref="C29:D29"/>
    <mergeCell ref="E29:G29"/>
    <mergeCell ref="C30:D30"/>
    <mergeCell ref="E30:G30"/>
    <mergeCell ref="B54:G54"/>
    <mergeCell ref="C35:D35"/>
    <mergeCell ref="E35:G35"/>
    <mergeCell ref="C51:D51"/>
    <mergeCell ref="E51:G51"/>
    <mergeCell ref="B52:C52"/>
    <mergeCell ref="E52:G52"/>
    <mergeCell ref="C36:D36"/>
    <mergeCell ref="E36:G36"/>
    <mergeCell ref="C37:D37"/>
    <mergeCell ref="E37:G37"/>
    <mergeCell ref="C38:D38"/>
    <mergeCell ref="E38:G38"/>
    <mergeCell ref="C39:D39"/>
    <mergeCell ref="E39:G39"/>
    <mergeCell ref="C40:D40"/>
    <mergeCell ref="C22:D22"/>
    <mergeCell ref="E22:G22"/>
    <mergeCell ref="C23:D23"/>
    <mergeCell ref="E23:G23"/>
    <mergeCell ref="C24:D24"/>
    <mergeCell ref="E24:G24"/>
    <mergeCell ref="C25:D25"/>
    <mergeCell ref="E25:G25"/>
    <mergeCell ref="C26:D26"/>
    <mergeCell ref="E26:G26"/>
    <mergeCell ref="B2:G2"/>
    <mergeCell ref="H2:AH2"/>
    <mergeCell ref="B3:B4"/>
    <mergeCell ref="C3:D4"/>
    <mergeCell ref="E3:E4"/>
    <mergeCell ref="F3:F4"/>
    <mergeCell ref="G3:G4"/>
    <mergeCell ref="H3:I3"/>
    <mergeCell ref="J3:K3"/>
    <mergeCell ref="L3:M3"/>
    <mergeCell ref="Z3:AA3"/>
    <mergeCell ref="AB3:AC3"/>
    <mergeCell ref="AD3:AE3"/>
    <mergeCell ref="AF3:AG3"/>
    <mergeCell ref="AH3:AH4"/>
    <mergeCell ref="N3:O3"/>
    <mergeCell ref="P3:Q3"/>
    <mergeCell ref="R3:S3"/>
    <mergeCell ref="T3:U3"/>
    <mergeCell ref="V3:W3"/>
    <mergeCell ref="X3:Y3"/>
    <mergeCell ref="C10:D10"/>
    <mergeCell ref="C5:D5"/>
    <mergeCell ref="C6:D6"/>
    <mergeCell ref="C7:D7"/>
    <mergeCell ref="C8:D8"/>
    <mergeCell ref="C9:D9"/>
    <mergeCell ref="C17:D17"/>
    <mergeCell ref="E17:G17"/>
    <mergeCell ref="B11:C11"/>
    <mergeCell ref="B13:G13"/>
    <mergeCell ref="C16:D16"/>
    <mergeCell ref="E16:G16"/>
    <mergeCell ref="E47:G47"/>
    <mergeCell ref="C48:D48"/>
    <mergeCell ref="E48:G48"/>
    <mergeCell ref="C45:D45"/>
    <mergeCell ref="E45:G45"/>
    <mergeCell ref="H13:U13"/>
    <mergeCell ref="B14:B15"/>
    <mergeCell ref="C14:D15"/>
    <mergeCell ref="E14:G15"/>
    <mergeCell ref="H14:I14"/>
    <mergeCell ref="J14:K14"/>
    <mergeCell ref="L14:M14"/>
    <mergeCell ref="N14:O14"/>
    <mergeCell ref="P14:Q14"/>
    <mergeCell ref="R14:S14"/>
    <mergeCell ref="T14:U14"/>
    <mergeCell ref="C18:D18"/>
    <mergeCell ref="E18:G18"/>
    <mergeCell ref="C19:D19"/>
    <mergeCell ref="E19:G19"/>
    <mergeCell ref="C20:D20"/>
    <mergeCell ref="E20:G20"/>
    <mergeCell ref="C21:D21"/>
    <mergeCell ref="E21:G21"/>
  </mergeCells>
  <dataValidations count="2">
    <dataValidation type="list" allowBlank="1" showInputMessage="1" showErrorMessage="1" sqref="WUE15:WUE16 IF65605:IF65606 SB65605:SB65606 ABX65605:ABX65606 ALT65605:ALT65606 AVP65605:AVP65606 BFL65605:BFL65606 BPH65605:BPH65606 BZD65605:BZD65606 CIZ65605:CIZ65606 CSV65605:CSV65606 DCR65605:DCR65606 DMN65605:DMN65606 DWJ65605:DWJ65606 EGF65605:EGF65606 EQB65605:EQB65606 EZX65605:EZX65606 FJT65605:FJT65606 FTP65605:FTP65606 GDL65605:GDL65606 GNH65605:GNH65606 GXD65605:GXD65606 HGZ65605:HGZ65606 HQV65605:HQV65606 IAR65605:IAR65606 IKN65605:IKN65606 IUJ65605:IUJ65606 JEF65605:JEF65606 JOB65605:JOB65606 JXX65605:JXX65606 KHT65605:KHT65606 KRP65605:KRP65606 LBL65605:LBL65606 LLH65605:LLH65606 LVD65605:LVD65606 MEZ65605:MEZ65606 MOV65605:MOV65606 MYR65605:MYR65606 NIN65605:NIN65606 NSJ65605:NSJ65606 OCF65605:OCF65606 OMB65605:OMB65606 OVX65605:OVX65606 PFT65605:PFT65606 PPP65605:PPP65606 PZL65605:PZL65606 QJH65605:QJH65606 QTD65605:QTD65606 RCZ65605:RCZ65606 RMV65605:RMV65606 RWR65605:RWR65606 SGN65605:SGN65606 SQJ65605:SQJ65606 TAF65605:TAF65606 TKB65605:TKB65606 TTX65605:TTX65606 UDT65605:UDT65606 UNP65605:UNP65606 UXL65605:UXL65606 VHH65605:VHH65606 VRD65605:VRD65606 WAZ65605:WAZ65606 WKV65605:WKV65606 WUR65605:WUR65606 IF131141:IF131142 SB131141:SB131142 ABX131141:ABX131142 ALT131141:ALT131142 AVP131141:AVP131142 BFL131141:BFL131142 BPH131141:BPH131142 BZD131141:BZD131142 CIZ131141:CIZ131142 CSV131141:CSV131142 DCR131141:DCR131142 DMN131141:DMN131142 DWJ131141:DWJ131142 EGF131141:EGF131142 EQB131141:EQB131142 EZX131141:EZX131142 FJT131141:FJT131142 FTP131141:FTP131142 GDL131141:GDL131142 GNH131141:GNH131142 GXD131141:GXD131142 HGZ131141:HGZ131142 HQV131141:HQV131142 IAR131141:IAR131142 IKN131141:IKN131142 IUJ131141:IUJ131142 JEF131141:JEF131142 JOB131141:JOB131142 JXX131141:JXX131142 KHT131141:KHT131142 KRP131141:KRP131142 LBL131141:LBL131142 LLH131141:LLH131142 LVD131141:LVD131142 MEZ131141:MEZ131142 MOV131141:MOV131142 MYR131141:MYR131142 NIN131141:NIN131142 NSJ131141:NSJ131142 OCF131141:OCF131142 OMB131141:OMB131142 OVX131141:OVX131142 PFT131141:PFT131142 PPP131141:PPP131142 PZL131141:PZL131142 QJH131141:QJH131142 QTD131141:QTD131142 RCZ131141:RCZ131142 RMV131141:RMV131142 RWR131141:RWR131142 SGN131141:SGN131142 SQJ131141:SQJ131142 TAF131141:TAF131142 TKB131141:TKB131142 TTX131141:TTX131142 UDT131141:UDT131142 UNP131141:UNP131142 UXL131141:UXL131142 VHH131141:VHH131142 VRD131141:VRD131142 WAZ131141:WAZ131142 WKV131141:WKV131142 WUR131141:WUR131142 IF196677:IF196678 SB196677:SB196678 ABX196677:ABX196678 ALT196677:ALT196678 AVP196677:AVP196678 BFL196677:BFL196678 BPH196677:BPH196678 BZD196677:BZD196678 CIZ196677:CIZ196678 CSV196677:CSV196678 DCR196677:DCR196678 DMN196677:DMN196678 DWJ196677:DWJ196678 EGF196677:EGF196678 EQB196677:EQB196678 EZX196677:EZX196678 FJT196677:FJT196678 FTP196677:FTP196678 GDL196677:GDL196678 GNH196677:GNH196678 GXD196677:GXD196678 HGZ196677:HGZ196678 HQV196677:HQV196678 IAR196677:IAR196678 IKN196677:IKN196678 IUJ196677:IUJ196678 JEF196677:JEF196678 JOB196677:JOB196678 JXX196677:JXX196678 KHT196677:KHT196678 KRP196677:KRP196678 LBL196677:LBL196678 LLH196677:LLH196678 LVD196677:LVD196678 MEZ196677:MEZ196678 MOV196677:MOV196678 MYR196677:MYR196678 NIN196677:NIN196678 NSJ196677:NSJ196678 OCF196677:OCF196678 OMB196677:OMB196678 OVX196677:OVX196678 PFT196677:PFT196678 PPP196677:PPP196678 PZL196677:PZL196678 QJH196677:QJH196678 QTD196677:QTD196678 RCZ196677:RCZ196678 RMV196677:RMV196678 RWR196677:RWR196678 SGN196677:SGN196678 SQJ196677:SQJ196678 TAF196677:TAF196678 TKB196677:TKB196678 TTX196677:TTX196678 UDT196677:UDT196678 UNP196677:UNP196678 UXL196677:UXL196678 VHH196677:VHH196678 VRD196677:VRD196678 WAZ196677:WAZ196678 WKV196677:WKV196678 WUR196677:WUR196678 IF262213:IF262214 SB262213:SB262214 ABX262213:ABX262214 ALT262213:ALT262214 AVP262213:AVP262214 BFL262213:BFL262214 BPH262213:BPH262214 BZD262213:BZD262214 CIZ262213:CIZ262214 CSV262213:CSV262214 DCR262213:DCR262214 DMN262213:DMN262214 DWJ262213:DWJ262214 EGF262213:EGF262214 EQB262213:EQB262214 EZX262213:EZX262214 FJT262213:FJT262214 FTP262213:FTP262214 GDL262213:GDL262214 GNH262213:GNH262214 GXD262213:GXD262214 HGZ262213:HGZ262214 HQV262213:HQV262214 IAR262213:IAR262214 IKN262213:IKN262214 IUJ262213:IUJ262214 JEF262213:JEF262214 JOB262213:JOB262214 JXX262213:JXX262214 KHT262213:KHT262214 KRP262213:KRP262214 LBL262213:LBL262214 LLH262213:LLH262214 LVD262213:LVD262214 MEZ262213:MEZ262214 MOV262213:MOV262214 MYR262213:MYR262214 NIN262213:NIN262214 NSJ262213:NSJ262214 OCF262213:OCF262214 OMB262213:OMB262214 OVX262213:OVX262214 PFT262213:PFT262214 PPP262213:PPP262214 PZL262213:PZL262214 QJH262213:QJH262214 QTD262213:QTD262214 RCZ262213:RCZ262214 RMV262213:RMV262214 RWR262213:RWR262214 SGN262213:SGN262214 SQJ262213:SQJ262214 TAF262213:TAF262214 TKB262213:TKB262214 TTX262213:TTX262214 UDT262213:UDT262214 UNP262213:UNP262214 UXL262213:UXL262214 VHH262213:VHH262214 VRD262213:VRD262214 WAZ262213:WAZ262214 WKV262213:WKV262214 WUR262213:WUR262214 IF327749:IF327750 SB327749:SB327750 ABX327749:ABX327750 ALT327749:ALT327750 AVP327749:AVP327750 BFL327749:BFL327750 BPH327749:BPH327750 BZD327749:BZD327750 CIZ327749:CIZ327750 CSV327749:CSV327750 DCR327749:DCR327750 DMN327749:DMN327750 DWJ327749:DWJ327750 EGF327749:EGF327750 EQB327749:EQB327750 EZX327749:EZX327750 FJT327749:FJT327750 FTP327749:FTP327750 GDL327749:GDL327750 GNH327749:GNH327750 GXD327749:GXD327750 HGZ327749:HGZ327750 HQV327749:HQV327750 IAR327749:IAR327750 IKN327749:IKN327750 IUJ327749:IUJ327750 JEF327749:JEF327750 JOB327749:JOB327750 JXX327749:JXX327750 KHT327749:KHT327750 KRP327749:KRP327750 LBL327749:LBL327750 LLH327749:LLH327750 LVD327749:LVD327750 MEZ327749:MEZ327750 MOV327749:MOV327750 MYR327749:MYR327750 NIN327749:NIN327750 NSJ327749:NSJ327750 OCF327749:OCF327750 OMB327749:OMB327750 OVX327749:OVX327750 PFT327749:PFT327750 PPP327749:PPP327750 PZL327749:PZL327750 QJH327749:QJH327750 QTD327749:QTD327750 RCZ327749:RCZ327750 RMV327749:RMV327750 RWR327749:RWR327750 SGN327749:SGN327750 SQJ327749:SQJ327750 TAF327749:TAF327750 TKB327749:TKB327750 TTX327749:TTX327750 UDT327749:UDT327750 UNP327749:UNP327750 UXL327749:UXL327750 VHH327749:VHH327750 VRD327749:VRD327750 WAZ327749:WAZ327750 WKV327749:WKV327750 WUR327749:WUR327750 IF393285:IF393286 SB393285:SB393286 ABX393285:ABX393286 ALT393285:ALT393286 AVP393285:AVP393286 BFL393285:BFL393286 BPH393285:BPH393286 BZD393285:BZD393286 CIZ393285:CIZ393286 CSV393285:CSV393286 DCR393285:DCR393286 DMN393285:DMN393286 DWJ393285:DWJ393286 EGF393285:EGF393286 EQB393285:EQB393286 EZX393285:EZX393286 FJT393285:FJT393286 FTP393285:FTP393286 GDL393285:GDL393286 GNH393285:GNH393286 GXD393285:GXD393286 HGZ393285:HGZ393286 HQV393285:HQV393286 IAR393285:IAR393286 IKN393285:IKN393286 IUJ393285:IUJ393286 JEF393285:JEF393286 JOB393285:JOB393286 JXX393285:JXX393286 KHT393285:KHT393286 KRP393285:KRP393286 LBL393285:LBL393286 LLH393285:LLH393286 LVD393285:LVD393286 MEZ393285:MEZ393286 MOV393285:MOV393286 MYR393285:MYR393286 NIN393285:NIN393286 NSJ393285:NSJ393286 OCF393285:OCF393286 OMB393285:OMB393286 OVX393285:OVX393286 PFT393285:PFT393286 PPP393285:PPP393286 PZL393285:PZL393286 QJH393285:QJH393286 QTD393285:QTD393286 RCZ393285:RCZ393286 RMV393285:RMV393286 RWR393285:RWR393286 SGN393285:SGN393286 SQJ393285:SQJ393286 TAF393285:TAF393286 TKB393285:TKB393286 TTX393285:TTX393286 UDT393285:UDT393286 UNP393285:UNP393286 UXL393285:UXL393286 VHH393285:VHH393286 VRD393285:VRD393286 WAZ393285:WAZ393286 WKV393285:WKV393286 WUR393285:WUR393286 IF458821:IF458822 SB458821:SB458822 ABX458821:ABX458822 ALT458821:ALT458822 AVP458821:AVP458822 BFL458821:BFL458822 BPH458821:BPH458822 BZD458821:BZD458822 CIZ458821:CIZ458822 CSV458821:CSV458822 DCR458821:DCR458822 DMN458821:DMN458822 DWJ458821:DWJ458822 EGF458821:EGF458822 EQB458821:EQB458822 EZX458821:EZX458822 FJT458821:FJT458822 FTP458821:FTP458822 GDL458821:GDL458822 GNH458821:GNH458822 GXD458821:GXD458822 HGZ458821:HGZ458822 HQV458821:HQV458822 IAR458821:IAR458822 IKN458821:IKN458822 IUJ458821:IUJ458822 JEF458821:JEF458822 JOB458821:JOB458822 JXX458821:JXX458822 KHT458821:KHT458822 KRP458821:KRP458822 LBL458821:LBL458822 LLH458821:LLH458822 LVD458821:LVD458822 MEZ458821:MEZ458822 MOV458821:MOV458822 MYR458821:MYR458822 NIN458821:NIN458822 NSJ458821:NSJ458822 OCF458821:OCF458822 OMB458821:OMB458822 OVX458821:OVX458822 PFT458821:PFT458822 PPP458821:PPP458822 PZL458821:PZL458822 QJH458821:QJH458822 QTD458821:QTD458822 RCZ458821:RCZ458822 RMV458821:RMV458822 RWR458821:RWR458822 SGN458821:SGN458822 SQJ458821:SQJ458822 TAF458821:TAF458822 TKB458821:TKB458822 TTX458821:TTX458822 UDT458821:UDT458822 UNP458821:UNP458822 UXL458821:UXL458822 VHH458821:VHH458822 VRD458821:VRD458822 WAZ458821:WAZ458822 WKV458821:WKV458822 WUR458821:WUR458822 IF524357:IF524358 SB524357:SB524358 ABX524357:ABX524358 ALT524357:ALT524358 AVP524357:AVP524358 BFL524357:BFL524358 BPH524357:BPH524358 BZD524357:BZD524358 CIZ524357:CIZ524358 CSV524357:CSV524358 DCR524357:DCR524358 DMN524357:DMN524358 DWJ524357:DWJ524358 EGF524357:EGF524358 EQB524357:EQB524358 EZX524357:EZX524358 FJT524357:FJT524358 FTP524357:FTP524358 GDL524357:GDL524358 GNH524357:GNH524358 GXD524357:GXD524358 HGZ524357:HGZ524358 HQV524357:HQV524358 IAR524357:IAR524358 IKN524357:IKN524358 IUJ524357:IUJ524358 JEF524357:JEF524358 JOB524357:JOB524358 JXX524357:JXX524358 KHT524357:KHT524358 KRP524357:KRP524358 LBL524357:LBL524358 LLH524357:LLH524358 LVD524357:LVD524358 MEZ524357:MEZ524358 MOV524357:MOV524358 MYR524357:MYR524358 NIN524357:NIN524358 NSJ524357:NSJ524358 OCF524357:OCF524358 OMB524357:OMB524358 OVX524357:OVX524358 PFT524357:PFT524358 PPP524357:PPP524358 PZL524357:PZL524358 QJH524357:QJH524358 QTD524357:QTD524358 RCZ524357:RCZ524358 RMV524357:RMV524358 RWR524357:RWR524358 SGN524357:SGN524358 SQJ524357:SQJ524358 TAF524357:TAF524358 TKB524357:TKB524358 TTX524357:TTX524358 UDT524357:UDT524358 UNP524357:UNP524358 UXL524357:UXL524358 VHH524357:VHH524358 VRD524357:VRD524358 WAZ524357:WAZ524358 WKV524357:WKV524358 WUR524357:WUR524358 IF589893:IF589894 SB589893:SB589894 ABX589893:ABX589894 ALT589893:ALT589894 AVP589893:AVP589894 BFL589893:BFL589894 BPH589893:BPH589894 BZD589893:BZD589894 CIZ589893:CIZ589894 CSV589893:CSV589894 DCR589893:DCR589894 DMN589893:DMN589894 DWJ589893:DWJ589894 EGF589893:EGF589894 EQB589893:EQB589894 EZX589893:EZX589894 FJT589893:FJT589894 FTP589893:FTP589894 GDL589893:GDL589894 GNH589893:GNH589894 GXD589893:GXD589894 HGZ589893:HGZ589894 HQV589893:HQV589894 IAR589893:IAR589894 IKN589893:IKN589894 IUJ589893:IUJ589894 JEF589893:JEF589894 JOB589893:JOB589894 JXX589893:JXX589894 KHT589893:KHT589894 KRP589893:KRP589894 LBL589893:LBL589894 LLH589893:LLH589894 LVD589893:LVD589894 MEZ589893:MEZ589894 MOV589893:MOV589894 MYR589893:MYR589894 NIN589893:NIN589894 NSJ589893:NSJ589894 OCF589893:OCF589894 OMB589893:OMB589894 OVX589893:OVX589894 PFT589893:PFT589894 PPP589893:PPP589894 PZL589893:PZL589894 QJH589893:QJH589894 QTD589893:QTD589894 RCZ589893:RCZ589894 RMV589893:RMV589894 RWR589893:RWR589894 SGN589893:SGN589894 SQJ589893:SQJ589894 TAF589893:TAF589894 TKB589893:TKB589894 TTX589893:TTX589894 UDT589893:UDT589894 UNP589893:UNP589894 UXL589893:UXL589894 VHH589893:VHH589894 VRD589893:VRD589894 WAZ589893:WAZ589894 WKV589893:WKV589894 WUR589893:WUR589894 IF655429:IF655430 SB655429:SB655430 ABX655429:ABX655430 ALT655429:ALT655430 AVP655429:AVP655430 BFL655429:BFL655430 BPH655429:BPH655430 BZD655429:BZD655430 CIZ655429:CIZ655430 CSV655429:CSV655430 DCR655429:DCR655430 DMN655429:DMN655430 DWJ655429:DWJ655430 EGF655429:EGF655430 EQB655429:EQB655430 EZX655429:EZX655430 FJT655429:FJT655430 FTP655429:FTP655430 GDL655429:GDL655430 GNH655429:GNH655430 GXD655429:GXD655430 HGZ655429:HGZ655430 HQV655429:HQV655430 IAR655429:IAR655430 IKN655429:IKN655430 IUJ655429:IUJ655430 JEF655429:JEF655430 JOB655429:JOB655430 JXX655429:JXX655430 KHT655429:KHT655430 KRP655429:KRP655430 LBL655429:LBL655430 LLH655429:LLH655430 LVD655429:LVD655430 MEZ655429:MEZ655430 MOV655429:MOV655430 MYR655429:MYR655430 NIN655429:NIN655430 NSJ655429:NSJ655430 OCF655429:OCF655430 OMB655429:OMB655430 OVX655429:OVX655430 PFT655429:PFT655430 PPP655429:PPP655430 PZL655429:PZL655430 QJH655429:QJH655430 QTD655429:QTD655430 RCZ655429:RCZ655430 RMV655429:RMV655430 RWR655429:RWR655430 SGN655429:SGN655430 SQJ655429:SQJ655430 TAF655429:TAF655430 TKB655429:TKB655430 TTX655429:TTX655430 UDT655429:UDT655430 UNP655429:UNP655430 UXL655429:UXL655430 VHH655429:VHH655430 VRD655429:VRD655430 WAZ655429:WAZ655430 WKV655429:WKV655430 WUR655429:WUR655430 IF720965:IF720966 SB720965:SB720966 ABX720965:ABX720966 ALT720965:ALT720966 AVP720965:AVP720966 BFL720965:BFL720966 BPH720965:BPH720966 BZD720965:BZD720966 CIZ720965:CIZ720966 CSV720965:CSV720966 DCR720965:DCR720966 DMN720965:DMN720966 DWJ720965:DWJ720966 EGF720965:EGF720966 EQB720965:EQB720966 EZX720965:EZX720966 FJT720965:FJT720966 FTP720965:FTP720966 GDL720965:GDL720966 GNH720965:GNH720966 GXD720965:GXD720966 HGZ720965:HGZ720966 HQV720965:HQV720966 IAR720965:IAR720966 IKN720965:IKN720966 IUJ720965:IUJ720966 JEF720965:JEF720966 JOB720965:JOB720966 JXX720965:JXX720966 KHT720965:KHT720966 KRP720965:KRP720966 LBL720965:LBL720966 LLH720965:LLH720966 LVD720965:LVD720966 MEZ720965:MEZ720966 MOV720965:MOV720966 MYR720965:MYR720966 NIN720965:NIN720966 NSJ720965:NSJ720966 OCF720965:OCF720966 OMB720965:OMB720966 OVX720965:OVX720966 PFT720965:PFT720966 PPP720965:PPP720966 PZL720965:PZL720966 QJH720965:QJH720966 QTD720965:QTD720966 RCZ720965:RCZ720966 RMV720965:RMV720966 RWR720965:RWR720966 SGN720965:SGN720966 SQJ720965:SQJ720966 TAF720965:TAF720966 TKB720965:TKB720966 TTX720965:TTX720966 UDT720965:UDT720966 UNP720965:UNP720966 UXL720965:UXL720966 VHH720965:VHH720966 VRD720965:VRD720966 WAZ720965:WAZ720966 WKV720965:WKV720966 WUR720965:WUR720966 IF786501:IF786502 SB786501:SB786502 ABX786501:ABX786502 ALT786501:ALT786502 AVP786501:AVP786502 BFL786501:BFL786502 BPH786501:BPH786502 BZD786501:BZD786502 CIZ786501:CIZ786502 CSV786501:CSV786502 DCR786501:DCR786502 DMN786501:DMN786502 DWJ786501:DWJ786502 EGF786501:EGF786502 EQB786501:EQB786502 EZX786501:EZX786502 FJT786501:FJT786502 FTP786501:FTP786502 GDL786501:GDL786502 GNH786501:GNH786502 GXD786501:GXD786502 HGZ786501:HGZ786502 HQV786501:HQV786502 IAR786501:IAR786502 IKN786501:IKN786502 IUJ786501:IUJ786502 JEF786501:JEF786502 JOB786501:JOB786502 JXX786501:JXX786502 KHT786501:KHT786502 KRP786501:KRP786502 LBL786501:LBL786502 LLH786501:LLH786502 LVD786501:LVD786502 MEZ786501:MEZ786502 MOV786501:MOV786502 MYR786501:MYR786502 NIN786501:NIN786502 NSJ786501:NSJ786502 OCF786501:OCF786502 OMB786501:OMB786502 OVX786501:OVX786502 PFT786501:PFT786502 PPP786501:PPP786502 PZL786501:PZL786502 QJH786501:QJH786502 QTD786501:QTD786502 RCZ786501:RCZ786502 RMV786501:RMV786502 RWR786501:RWR786502 SGN786501:SGN786502 SQJ786501:SQJ786502 TAF786501:TAF786502 TKB786501:TKB786502 TTX786501:TTX786502 UDT786501:UDT786502 UNP786501:UNP786502 UXL786501:UXL786502 VHH786501:VHH786502 VRD786501:VRD786502 WAZ786501:WAZ786502 WKV786501:WKV786502 WUR786501:WUR786502 IF852037:IF852038 SB852037:SB852038 ABX852037:ABX852038 ALT852037:ALT852038 AVP852037:AVP852038 BFL852037:BFL852038 BPH852037:BPH852038 BZD852037:BZD852038 CIZ852037:CIZ852038 CSV852037:CSV852038 DCR852037:DCR852038 DMN852037:DMN852038 DWJ852037:DWJ852038 EGF852037:EGF852038 EQB852037:EQB852038 EZX852037:EZX852038 FJT852037:FJT852038 FTP852037:FTP852038 GDL852037:GDL852038 GNH852037:GNH852038 GXD852037:GXD852038 HGZ852037:HGZ852038 HQV852037:HQV852038 IAR852037:IAR852038 IKN852037:IKN852038 IUJ852037:IUJ852038 JEF852037:JEF852038 JOB852037:JOB852038 JXX852037:JXX852038 KHT852037:KHT852038 KRP852037:KRP852038 LBL852037:LBL852038 LLH852037:LLH852038 LVD852037:LVD852038 MEZ852037:MEZ852038 MOV852037:MOV852038 MYR852037:MYR852038 NIN852037:NIN852038 NSJ852037:NSJ852038 OCF852037:OCF852038 OMB852037:OMB852038 OVX852037:OVX852038 PFT852037:PFT852038 PPP852037:PPP852038 PZL852037:PZL852038 QJH852037:QJH852038 QTD852037:QTD852038 RCZ852037:RCZ852038 RMV852037:RMV852038 RWR852037:RWR852038 SGN852037:SGN852038 SQJ852037:SQJ852038 TAF852037:TAF852038 TKB852037:TKB852038 TTX852037:TTX852038 UDT852037:UDT852038 UNP852037:UNP852038 UXL852037:UXL852038 VHH852037:VHH852038 VRD852037:VRD852038 WAZ852037:WAZ852038 WKV852037:WKV852038 WUR852037:WUR852038 IF917573:IF917574 SB917573:SB917574 ABX917573:ABX917574 ALT917573:ALT917574 AVP917573:AVP917574 BFL917573:BFL917574 BPH917573:BPH917574 BZD917573:BZD917574 CIZ917573:CIZ917574 CSV917573:CSV917574 DCR917573:DCR917574 DMN917573:DMN917574 DWJ917573:DWJ917574 EGF917573:EGF917574 EQB917573:EQB917574 EZX917573:EZX917574 FJT917573:FJT917574 FTP917573:FTP917574 GDL917573:GDL917574 GNH917573:GNH917574 GXD917573:GXD917574 HGZ917573:HGZ917574 HQV917573:HQV917574 IAR917573:IAR917574 IKN917573:IKN917574 IUJ917573:IUJ917574 JEF917573:JEF917574 JOB917573:JOB917574 JXX917573:JXX917574 KHT917573:KHT917574 KRP917573:KRP917574 LBL917573:LBL917574 LLH917573:LLH917574 LVD917573:LVD917574 MEZ917573:MEZ917574 MOV917573:MOV917574 MYR917573:MYR917574 NIN917573:NIN917574 NSJ917573:NSJ917574 OCF917573:OCF917574 OMB917573:OMB917574 OVX917573:OVX917574 PFT917573:PFT917574 PPP917573:PPP917574 PZL917573:PZL917574 QJH917573:QJH917574 QTD917573:QTD917574 RCZ917573:RCZ917574 RMV917573:RMV917574 RWR917573:RWR917574 SGN917573:SGN917574 SQJ917573:SQJ917574 TAF917573:TAF917574 TKB917573:TKB917574 TTX917573:TTX917574 UDT917573:UDT917574 UNP917573:UNP917574 UXL917573:UXL917574 VHH917573:VHH917574 VRD917573:VRD917574 WAZ917573:WAZ917574 WKV917573:WKV917574 WUR917573:WUR917574 IF983109:IF983110 SB983109:SB983110 ABX983109:ABX983110 ALT983109:ALT983110 AVP983109:AVP983110 BFL983109:BFL983110 BPH983109:BPH983110 BZD983109:BZD983110 CIZ983109:CIZ983110 CSV983109:CSV983110 DCR983109:DCR983110 DMN983109:DMN983110 DWJ983109:DWJ983110 EGF983109:EGF983110 EQB983109:EQB983110 EZX983109:EZX983110 FJT983109:FJT983110 FTP983109:FTP983110 GDL983109:GDL983110 GNH983109:GNH983110 GXD983109:GXD983110 HGZ983109:HGZ983110 HQV983109:HQV983110 IAR983109:IAR983110 IKN983109:IKN983110 IUJ983109:IUJ983110 JEF983109:JEF983110 JOB983109:JOB983110 JXX983109:JXX983110 KHT983109:KHT983110 KRP983109:KRP983110 LBL983109:LBL983110 LLH983109:LLH983110 LVD983109:LVD983110 MEZ983109:MEZ983110 MOV983109:MOV983110 MYR983109:MYR983110 NIN983109:NIN983110 NSJ983109:NSJ983110 OCF983109:OCF983110 OMB983109:OMB983110 OVX983109:OVX983110 PFT983109:PFT983110 PPP983109:PPP983110 PZL983109:PZL983110 QJH983109:QJH983110 QTD983109:QTD983110 RCZ983109:RCZ983110 RMV983109:RMV983110 RWR983109:RWR983110 SGN983109:SGN983110 SQJ983109:SQJ983110 TAF983109:TAF983110 TKB983109:TKB983110 TTX983109:TTX983110 UDT983109:UDT983110 UNP983109:UNP983110 UXL983109:UXL983110 VHH983109:VHH983110 VRD983109:VRD983110 WAZ983109:WAZ983110 WKV983109:WKV983110 WUR983109:WUR983110 HS15:HS16 RO15:RO16 ABK15:ABK16 ALG15:ALG16 AVC15:AVC16 BEY15:BEY16 BOU15:BOU16 BYQ15:BYQ16 CIM15:CIM16 CSI15:CSI16 DCE15:DCE16 DMA15:DMA16 DVW15:DVW16 EFS15:EFS16 EPO15:EPO16 EZK15:EZK16 FJG15:FJG16 FTC15:FTC16 GCY15:GCY16 GMU15:GMU16 GWQ15:GWQ16 HGM15:HGM16 HQI15:HQI16 IAE15:IAE16 IKA15:IKA16 ITW15:ITW16 JDS15:JDS16 JNO15:JNO16 JXK15:JXK16 KHG15:KHG16 KRC15:KRC16 LAY15:LAY16 LKU15:LKU16 LUQ15:LUQ16 MEM15:MEM16 MOI15:MOI16 MYE15:MYE16 NIA15:NIA16 NRW15:NRW16 OBS15:OBS16 OLO15:OLO16 OVK15:OVK16 PFG15:PFG16 PPC15:PPC16 PYY15:PYY16 QIU15:QIU16 QSQ15:QSQ16 RCM15:RCM16 RMI15:RMI16 RWE15:RWE16 SGA15:SGA16 SPW15:SPW16 SZS15:SZS16 TJO15:TJO16 TTK15:TTK16 UDG15:UDG16 UNC15:UNC16 UWY15:UWY16 VGU15:VGU16 VQQ15:VQQ16 WAM15:WAM16 WKI15:WKI16 WUE21 HS21 RO21 ABK21 ALG21 AVC21 BEY21 BOU21 BYQ21 CIM21 CSI21 DCE21 DMA21 DVW21 EFS21 EPO21 EZK21 FJG21 FTC21 GCY21 GMU21 GWQ21 HGM21 HQI21 IAE21 IKA21 ITW21 JDS21 JNO21 JXK21 KHG21 KRC21 LAY21 LKU21 LUQ21 MEM21 MOI21 MYE21 NIA21 NRW21 OBS21 OLO21 OVK21 PFG21 PPC21 PYY21 QIU21 QSQ21 RCM21 RMI21 RWE21 SGA21 SPW21 SZS21 TJO21 TTK21 UDG21 UNC21 UWY21 VGU21 VQQ21 WAM21 WKI21 WUE26 HS26 RO26 ABK26 ALG26 AVC26 BEY26 BOU26 BYQ26 CIM26 CSI26 DCE26 DMA26 DVW26 EFS26 EPO26 EZK26 FJG26 FTC26 GCY26 GMU26 GWQ26 HGM26 HQI26 IAE26 IKA26 ITW26 JDS26 JNO26 JXK26 KHG26 KRC26 LAY26 LKU26 LUQ26 MEM26 MOI26 MYE26 NIA26 NRW26 OBS26 OLO26 OVK26 PFG26 PPC26 PYY26 QIU26 QSQ26 RCM26 RMI26 RWE26 SGA26 SPW26 SZS26 TJO26 TTK26 UDG26 UNC26 UWY26 VGU26 VQQ26 WAM26 WKI26 WUE31 HS31 RO31 ABK31 ALG31 AVC31 BEY31 BOU31 BYQ31 CIM31 CSI31 DCE31 DMA31 DVW31 EFS31 EPO31 EZK31 FJG31 FTC31 GCY31 GMU31 GWQ31 HGM31 HQI31 IAE31 IKA31 ITW31 JDS31 JNO31 JXK31 KHG31 KRC31 LAY31 LKU31 LUQ31 MEM31 MOI31 MYE31 NIA31 NRW31 OBS31 OLO31 OVK31 PFG31 PPC31 PYY31 QIU31 QSQ31 RCM31 RMI31 RWE31 SGA31 SPW31 SZS31 TJO31 TTK31 UDG31 UNC31 UWY31 VGU31 VQQ31 WAM31 WKI31 WUE36 HS36 RO36 ABK36 ALG36 AVC36 BEY36 BOU36 BYQ36 CIM36 CSI36 DCE36 DMA36 DVW36 EFS36 EPO36 EZK36 FJG36 FTC36 GCY36 GMU36 GWQ36 HGM36 HQI36 IAE36 IKA36 ITW36 JDS36 JNO36 JXK36 KHG36 KRC36 LAY36 LKU36 LUQ36 MEM36 MOI36 MYE36 NIA36 NRW36 OBS36 OLO36 OVK36 PFG36 PPC36 PYY36 QIU36 QSQ36 RCM36 RMI36 RWE36 SGA36 SPW36 SZS36 TJO36 TTK36 UDG36 UNC36 UWY36 VGU36 VQQ36 WAM36 WKI36 WUE41 HS41 RO41 ABK41 ALG41 AVC41 BEY41 BOU41 BYQ41 CIM41 CSI41 DCE41 DMA41 DVW41 EFS41 EPO41 EZK41 FJG41 FTC41 GCY41 GMU41 GWQ41 HGM41 HQI41 IAE41 IKA41 ITW41 JDS41 JNO41 JXK41 KHG41 KRC41 LAY41 LKU41 LUQ41 MEM41 MOI41 MYE41 NIA41 NRW41 OBS41 OLO41 OVK41 PFG41 PPC41 PYY41 QIU41 QSQ41 RCM41 RMI41 RWE41 SGA41 SPW41 SZS41 TJO41 TTK41 UDG41 UNC41 UWY41 VGU41 VQQ41 WAM41 WKI41 WUE46 HS46 RO46 ABK46 ALG46 AVC46 BEY46 BOU46 BYQ46 CIM46 CSI46 DCE46 DMA46 DVW46 EFS46 EPO46 EZK46 FJG46 FTC46 GCY46 GMU46 GWQ46 HGM46 HQI46 IAE46 IKA46 ITW46 JDS46 JNO46 JXK46 KHG46 KRC46 LAY46 LKU46 LUQ46 MEM46 MOI46 MYE46 NIA46 NRW46 OBS46 OLO46 OVK46 PFG46 PPC46 PYY46 QIU46 QSQ46 RCM46 RMI46 RWE46 SGA46 SPW46 SZS46 TJO46 TTK46 UDG46 UNC46 UWY46 VGU46 VQQ46 WAM46 WKI46 IF5:IF10 WUR5:WUR10 WKV5:WKV10 WAZ5:WAZ10 VRD5:VRD10 VHH5:VHH10 UXL5:UXL10 UNP5:UNP10 UDT5:UDT10 TTX5:TTX10 TKB5:TKB10 TAF5:TAF10 SQJ5:SQJ10 SGN5:SGN10 RWR5:RWR10 RMV5:RMV10 RCZ5:RCZ10 QTD5:QTD10 QJH5:QJH10 PZL5:PZL10 PPP5:PPP10 PFT5:PFT10 OVX5:OVX10 OMB5:OMB10 OCF5:OCF10 NSJ5:NSJ10 NIN5:NIN10 MYR5:MYR10 MOV5:MOV10 MEZ5:MEZ10 LVD5:LVD10 LLH5:LLH10 LBL5:LBL10 KRP5:KRP10 KHT5:KHT10 JXX5:JXX10 JOB5:JOB10 JEF5:JEF10 IUJ5:IUJ10 IKN5:IKN10 IAR5:IAR10 HQV5:HQV10 HGZ5:HGZ10 GXD5:GXD10 GNH5:GNH10 GDL5:GDL10 FTP5:FTP10 FJT5:FJT10 EZX5:EZX10 EQB5:EQB10 EGF5:EGF10 DWJ5:DWJ10 DMN5:DMN10 DCR5:DCR10 CSV5:CSV10 CIZ5:CIZ10 BZD5:BZD10 BPH5:BPH10 BFL5:BFL10 AVP5:AVP10 ALT5:ALT10 ABX5:ABX10 SB5:SB10" xr:uid="{DF5C3E5E-081A-44FB-813F-87E351470613}">
      <formula1>"Home Loan, LAP,Vehicle Loan,CVL, Personal Loan,Business Loan, CC/OD,Term Loan,Machinery Loan,Education Loan"</formula1>
    </dataValidation>
    <dataValidation allowBlank="1" showInputMessage="1" sqref="J16:U51" xr:uid="{FEDB4D0E-A452-4CA5-834D-441303E2FD24}"/>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whole" allowBlank="1" showInputMessage="1" showErrorMessage="1" errorTitle="Error" error="Not a valid Date" promptTitle="Date" prompt="Insert a date (DD)" xr:uid="{939330BA-B23D-4C00-9F97-941185606B9F}">
          <x14:formula1>
            <xm:f>1</xm:f>
          </x14:formula1>
          <x14:formula2>
            <xm:f>31</xm:f>
          </x14:formula2>
          <xm:sqref>J65606:J65607 IT65605:IT65606 SP65605:SP65606 ACL65605:ACL65606 AMH65605:AMH65606 AWD65605:AWD65606 BFZ65605:BFZ65606 BPV65605:BPV65606 BZR65605:BZR65606 CJN65605:CJN65606 CTJ65605:CTJ65606 DDF65605:DDF65606 DNB65605:DNB65606 DWX65605:DWX65606 EGT65605:EGT65606 EQP65605:EQP65606 FAL65605:FAL65606 FKH65605:FKH65606 FUD65605:FUD65606 GDZ65605:GDZ65606 GNV65605:GNV65606 GXR65605:GXR65606 HHN65605:HHN65606 HRJ65605:HRJ65606 IBF65605:IBF65606 ILB65605:ILB65606 IUX65605:IUX65606 JET65605:JET65606 JOP65605:JOP65606 JYL65605:JYL65606 KIH65605:KIH65606 KSD65605:KSD65606 LBZ65605:LBZ65606 LLV65605:LLV65606 LVR65605:LVR65606 MFN65605:MFN65606 MPJ65605:MPJ65606 MZF65605:MZF65606 NJB65605:NJB65606 NSX65605:NSX65606 OCT65605:OCT65606 OMP65605:OMP65606 OWL65605:OWL65606 PGH65605:PGH65606 PQD65605:PQD65606 PZZ65605:PZZ65606 QJV65605:QJV65606 QTR65605:QTR65606 RDN65605:RDN65606 RNJ65605:RNJ65606 RXF65605:RXF65606 SHB65605:SHB65606 SQX65605:SQX65606 TAT65605:TAT65606 TKP65605:TKP65606 TUL65605:TUL65606 UEH65605:UEH65606 UOD65605:UOD65606 UXZ65605:UXZ65606 VHV65605:VHV65606 VRR65605:VRR65606 WBN65605:WBN65606 WLJ65605:WLJ65606 WVF65605:WVF65606 J131142:J131143 IT131141:IT131142 SP131141:SP131142 ACL131141:ACL131142 AMH131141:AMH131142 AWD131141:AWD131142 BFZ131141:BFZ131142 BPV131141:BPV131142 BZR131141:BZR131142 CJN131141:CJN131142 CTJ131141:CTJ131142 DDF131141:DDF131142 DNB131141:DNB131142 DWX131141:DWX131142 EGT131141:EGT131142 EQP131141:EQP131142 FAL131141:FAL131142 FKH131141:FKH131142 FUD131141:FUD131142 GDZ131141:GDZ131142 GNV131141:GNV131142 GXR131141:GXR131142 HHN131141:HHN131142 HRJ131141:HRJ131142 IBF131141:IBF131142 ILB131141:ILB131142 IUX131141:IUX131142 JET131141:JET131142 JOP131141:JOP131142 JYL131141:JYL131142 KIH131141:KIH131142 KSD131141:KSD131142 LBZ131141:LBZ131142 LLV131141:LLV131142 LVR131141:LVR131142 MFN131141:MFN131142 MPJ131141:MPJ131142 MZF131141:MZF131142 NJB131141:NJB131142 NSX131141:NSX131142 OCT131141:OCT131142 OMP131141:OMP131142 OWL131141:OWL131142 PGH131141:PGH131142 PQD131141:PQD131142 PZZ131141:PZZ131142 QJV131141:QJV131142 QTR131141:QTR131142 RDN131141:RDN131142 RNJ131141:RNJ131142 RXF131141:RXF131142 SHB131141:SHB131142 SQX131141:SQX131142 TAT131141:TAT131142 TKP131141:TKP131142 TUL131141:TUL131142 UEH131141:UEH131142 UOD131141:UOD131142 UXZ131141:UXZ131142 VHV131141:VHV131142 VRR131141:VRR131142 WBN131141:WBN131142 WLJ131141:WLJ131142 WVF131141:WVF131142 J196678:J196679 IT196677:IT196678 SP196677:SP196678 ACL196677:ACL196678 AMH196677:AMH196678 AWD196677:AWD196678 BFZ196677:BFZ196678 BPV196677:BPV196678 BZR196677:BZR196678 CJN196677:CJN196678 CTJ196677:CTJ196678 DDF196677:DDF196678 DNB196677:DNB196678 DWX196677:DWX196678 EGT196677:EGT196678 EQP196677:EQP196678 FAL196677:FAL196678 FKH196677:FKH196678 FUD196677:FUD196678 GDZ196677:GDZ196678 GNV196677:GNV196678 GXR196677:GXR196678 HHN196677:HHN196678 HRJ196677:HRJ196678 IBF196677:IBF196678 ILB196677:ILB196678 IUX196677:IUX196678 JET196677:JET196678 JOP196677:JOP196678 JYL196677:JYL196678 KIH196677:KIH196678 KSD196677:KSD196678 LBZ196677:LBZ196678 LLV196677:LLV196678 LVR196677:LVR196678 MFN196677:MFN196678 MPJ196677:MPJ196678 MZF196677:MZF196678 NJB196677:NJB196678 NSX196677:NSX196678 OCT196677:OCT196678 OMP196677:OMP196678 OWL196677:OWL196678 PGH196677:PGH196678 PQD196677:PQD196678 PZZ196677:PZZ196678 QJV196677:QJV196678 QTR196677:QTR196678 RDN196677:RDN196678 RNJ196677:RNJ196678 RXF196677:RXF196678 SHB196677:SHB196678 SQX196677:SQX196678 TAT196677:TAT196678 TKP196677:TKP196678 TUL196677:TUL196678 UEH196677:UEH196678 UOD196677:UOD196678 UXZ196677:UXZ196678 VHV196677:VHV196678 VRR196677:VRR196678 WBN196677:WBN196678 WLJ196677:WLJ196678 WVF196677:WVF196678 J262214:J262215 IT262213:IT262214 SP262213:SP262214 ACL262213:ACL262214 AMH262213:AMH262214 AWD262213:AWD262214 BFZ262213:BFZ262214 BPV262213:BPV262214 BZR262213:BZR262214 CJN262213:CJN262214 CTJ262213:CTJ262214 DDF262213:DDF262214 DNB262213:DNB262214 DWX262213:DWX262214 EGT262213:EGT262214 EQP262213:EQP262214 FAL262213:FAL262214 FKH262213:FKH262214 FUD262213:FUD262214 GDZ262213:GDZ262214 GNV262213:GNV262214 GXR262213:GXR262214 HHN262213:HHN262214 HRJ262213:HRJ262214 IBF262213:IBF262214 ILB262213:ILB262214 IUX262213:IUX262214 JET262213:JET262214 JOP262213:JOP262214 JYL262213:JYL262214 KIH262213:KIH262214 KSD262213:KSD262214 LBZ262213:LBZ262214 LLV262213:LLV262214 LVR262213:LVR262214 MFN262213:MFN262214 MPJ262213:MPJ262214 MZF262213:MZF262214 NJB262213:NJB262214 NSX262213:NSX262214 OCT262213:OCT262214 OMP262213:OMP262214 OWL262213:OWL262214 PGH262213:PGH262214 PQD262213:PQD262214 PZZ262213:PZZ262214 QJV262213:QJV262214 QTR262213:QTR262214 RDN262213:RDN262214 RNJ262213:RNJ262214 RXF262213:RXF262214 SHB262213:SHB262214 SQX262213:SQX262214 TAT262213:TAT262214 TKP262213:TKP262214 TUL262213:TUL262214 UEH262213:UEH262214 UOD262213:UOD262214 UXZ262213:UXZ262214 VHV262213:VHV262214 VRR262213:VRR262214 WBN262213:WBN262214 WLJ262213:WLJ262214 WVF262213:WVF262214 J327750:J327751 IT327749:IT327750 SP327749:SP327750 ACL327749:ACL327750 AMH327749:AMH327750 AWD327749:AWD327750 BFZ327749:BFZ327750 BPV327749:BPV327750 BZR327749:BZR327750 CJN327749:CJN327750 CTJ327749:CTJ327750 DDF327749:DDF327750 DNB327749:DNB327750 DWX327749:DWX327750 EGT327749:EGT327750 EQP327749:EQP327750 FAL327749:FAL327750 FKH327749:FKH327750 FUD327749:FUD327750 GDZ327749:GDZ327750 GNV327749:GNV327750 GXR327749:GXR327750 HHN327749:HHN327750 HRJ327749:HRJ327750 IBF327749:IBF327750 ILB327749:ILB327750 IUX327749:IUX327750 JET327749:JET327750 JOP327749:JOP327750 JYL327749:JYL327750 KIH327749:KIH327750 KSD327749:KSD327750 LBZ327749:LBZ327750 LLV327749:LLV327750 LVR327749:LVR327750 MFN327749:MFN327750 MPJ327749:MPJ327750 MZF327749:MZF327750 NJB327749:NJB327750 NSX327749:NSX327750 OCT327749:OCT327750 OMP327749:OMP327750 OWL327749:OWL327750 PGH327749:PGH327750 PQD327749:PQD327750 PZZ327749:PZZ327750 QJV327749:QJV327750 QTR327749:QTR327750 RDN327749:RDN327750 RNJ327749:RNJ327750 RXF327749:RXF327750 SHB327749:SHB327750 SQX327749:SQX327750 TAT327749:TAT327750 TKP327749:TKP327750 TUL327749:TUL327750 UEH327749:UEH327750 UOD327749:UOD327750 UXZ327749:UXZ327750 VHV327749:VHV327750 VRR327749:VRR327750 WBN327749:WBN327750 WLJ327749:WLJ327750 WVF327749:WVF327750 J393286:J393287 IT393285:IT393286 SP393285:SP393286 ACL393285:ACL393286 AMH393285:AMH393286 AWD393285:AWD393286 BFZ393285:BFZ393286 BPV393285:BPV393286 BZR393285:BZR393286 CJN393285:CJN393286 CTJ393285:CTJ393286 DDF393285:DDF393286 DNB393285:DNB393286 DWX393285:DWX393286 EGT393285:EGT393286 EQP393285:EQP393286 FAL393285:FAL393286 FKH393285:FKH393286 FUD393285:FUD393286 GDZ393285:GDZ393286 GNV393285:GNV393286 GXR393285:GXR393286 HHN393285:HHN393286 HRJ393285:HRJ393286 IBF393285:IBF393286 ILB393285:ILB393286 IUX393285:IUX393286 JET393285:JET393286 JOP393285:JOP393286 JYL393285:JYL393286 KIH393285:KIH393286 KSD393285:KSD393286 LBZ393285:LBZ393286 LLV393285:LLV393286 LVR393285:LVR393286 MFN393285:MFN393286 MPJ393285:MPJ393286 MZF393285:MZF393286 NJB393285:NJB393286 NSX393285:NSX393286 OCT393285:OCT393286 OMP393285:OMP393286 OWL393285:OWL393286 PGH393285:PGH393286 PQD393285:PQD393286 PZZ393285:PZZ393286 QJV393285:QJV393286 QTR393285:QTR393286 RDN393285:RDN393286 RNJ393285:RNJ393286 RXF393285:RXF393286 SHB393285:SHB393286 SQX393285:SQX393286 TAT393285:TAT393286 TKP393285:TKP393286 TUL393285:TUL393286 UEH393285:UEH393286 UOD393285:UOD393286 UXZ393285:UXZ393286 VHV393285:VHV393286 VRR393285:VRR393286 WBN393285:WBN393286 WLJ393285:WLJ393286 WVF393285:WVF393286 J458822:J458823 IT458821:IT458822 SP458821:SP458822 ACL458821:ACL458822 AMH458821:AMH458822 AWD458821:AWD458822 BFZ458821:BFZ458822 BPV458821:BPV458822 BZR458821:BZR458822 CJN458821:CJN458822 CTJ458821:CTJ458822 DDF458821:DDF458822 DNB458821:DNB458822 DWX458821:DWX458822 EGT458821:EGT458822 EQP458821:EQP458822 FAL458821:FAL458822 FKH458821:FKH458822 FUD458821:FUD458822 GDZ458821:GDZ458822 GNV458821:GNV458822 GXR458821:GXR458822 HHN458821:HHN458822 HRJ458821:HRJ458822 IBF458821:IBF458822 ILB458821:ILB458822 IUX458821:IUX458822 JET458821:JET458822 JOP458821:JOP458822 JYL458821:JYL458822 KIH458821:KIH458822 KSD458821:KSD458822 LBZ458821:LBZ458822 LLV458821:LLV458822 LVR458821:LVR458822 MFN458821:MFN458822 MPJ458821:MPJ458822 MZF458821:MZF458822 NJB458821:NJB458822 NSX458821:NSX458822 OCT458821:OCT458822 OMP458821:OMP458822 OWL458821:OWL458822 PGH458821:PGH458822 PQD458821:PQD458822 PZZ458821:PZZ458822 QJV458821:QJV458822 QTR458821:QTR458822 RDN458821:RDN458822 RNJ458821:RNJ458822 RXF458821:RXF458822 SHB458821:SHB458822 SQX458821:SQX458822 TAT458821:TAT458822 TKP458821:TKP458822 TUL458821:TUL458822 UEH458821:UEH458822 UOD458821:UOD458822 UXZ458821:UXZ458822 VHV458821:VHV458822 VRR458821:VRR458822 WBN458821:WBN458822 WLJ458821:WLJ458822 WVF458821:WVF458822 J524358:J524359 IT524357:IT524358 SP524357:SP524358 ACL524357:ACL524358 AMH524357:AMH524358 AWD524357:AWD524358 BFZ524357:BFZ524358 BPV524357:BPV524358 BZR524357:BZR524358 CJN524357:CJN524358 CTJ524357:CTJ524358 DDF524357:DDF524358 DNB524357:DNB524358 DWX524357:DWX524358 EGT524357:EGT524358 EQP524357:EQP524358 FAL524357:FAL524358 FKH524357:FKH524358 FUD524357:FUD524358 GDZ524357:GDZ524358 GNV524357:GNV524358 GXR524357:GXR524358 HHN524357:HHN524358 HRJ524357:HRJ524358 IBF524357:IBF524358 ILB524357:ILB524358 IUX524357:IUX524358 JET524357:JET524358 JOP524357:JOP524358 JYL524357:JYL524358 KIH524357:KIH524358 KSD524357:KSD524358 LBZ524357:LBZ524358 LLV524357:LLV524358 LVR524357:LVR524358 MFN524357:MFN524358 MPJ524357:MPJ524358 MZF524357:MZF524358 NJB524357:NJB524358 NSX524357:NSX524358 OCT524357:OCT524358 OMP524357:OMP524358 OWL524357:OWL524358 PGH524357:PGH524358 PQD524357:PQD524358 PZZ524357:PZZ524358 QJV524357:QJV524358 QTR524357:QTR524358 RDN524357:RDN524358 RNJ524357:RNJ524358 RXF524357:RXF524358 SHB524357:SHB524358 SQX524357:SQX524358 TAT524357:TAT524358 TKP524357:TKP524358 TUL524357:TUL524358 UEH524357:UEH524358 UOD524357:UOD524358 UXZ524357:UXZ524358 VHV524357:VHV524358 VRR524357:VRR524358 WBN524357:WBN524358 WLJ524357:WLJ524358 WVF524357:WVF524358 J589894:J589895 IT589893:IT589894 SP589893:SP589894 ACL589893:ACL589894 AMH589893:AMH589894 AWD589893:AWD589894 BFZ589893:BFZ589894 BPV589893:BPV589894 BZR589893:BZR589894 CJN589893:CJN589894 CTJ589893:CTJ589894 DDF589893:DDF589894 DNB589893:DNB589894 DWX589893:DWX589894 EGT589893:EGT589894 EQP589893:EQP589894 FAL589893:FAL589894 FKH589893:FKH589894 FUD589893:FUD589894 GDZ589893:GDZ589894 GNV589893:GNV589894 GXR589893:GXR589894 HHN589893:HHN589894 HRJ589893:HRJ589894 IBF589893:IBF589894 ILB589893:ILB589894 IUX589893:IUX589894 JET589893:JET589894 JOP589893:JOP589894 JYL589893:JYL589894 KIH589893:KIH589894 KSD589893:KSD589894 LBZ589893:LBZ589894 LLV589893:LLV589894 LVR589893:LVR589894 MFN589893:MFN589894 MPJ589893:MPJ589894 MZF589893:MZF589894 NJB589893:NJB589894 NSX589893:NSX589894 OCT589893:OCT589894 OMP589893:OMP589894 OWL589893:OWL589894 PGH589893:PGH589894 PQD589893:PQD589894 PZZ589893:PZZ589894 QJV589893:QJV589894 QTR589893:QTR589894 RDN589893:RDN589894 RNJ589893:RNJ589894 RXF589893:RXF589894 SHB589893:SHB589894 SQX589893:SQX589894 TAT589893:TAT589894 TKP589893:TKP589894 TUL589893:TUL589894 UEH589893:UEH589894 UOD589893:UOD589894 UXZ589893:UXZ589894 VHV589893:VHV589894 VRR589893:VRR589894 WBN589893:WBN589894 WLJ589893:WLJ589894 WVF589893:WVF589894 J655430:J655431 IT655429:IT655430 SP655429:SP655430 ACL655429:ACL655430 AMH655429:AMH655430 AWD655429:AWD655430 BFZ655429:BFZ655430 BPV655429:BPV655430 BZR655429:BZR655430 CJN655429:CJN655430 CTJ655429:CTJ655430 DDF655429:DDF655430 DNB655429:DNB655430 DWX655429:DWX655430 EGT655429:EGT655430 EQP655429:EQP655430 FAL655429:FAL655430 FKH655429:FKH655430 FUD655429:FUD655430 GDZ655429:GDZ655430 GNV655429:GNV655430 GXR655429:GXR655430 HHN655429:HHN655430 HRJ655429:HRJ655430 IBF655429:IBF655430 ILB655429:ILB655430 IUX655429:IUX655430 JET655429:JET655430 JOP655429:JOP655430 JYL655429:JYL655430 KIH655429:KIH655430 KSD655429:KSD655430 LBZ655429:LBZ655430 LLV655429:LLV655430 LVR655429:LVR655430 MFN655429:MFN655430 MPJ655429:MPJ655430 MZF655429:MZF655430 NJB655429:NJB655430 NSX655429:NSX655430 OCT655429:OCT655430 OMP655429:OMP655430 OWL655429:OWL655430 PGH655429:PGH655430 PQD655429:PQD655430 PZZ655429:PZZ655430 QJV655429:QJV655430 QTR655429:QTR655430 RDN655429:RDN655430 RNJ655429:RNJ655430 RXF655429:RXF655430 SHB655429:SHB655430 SQX655429:SQX655430 TAT655429:TAT655430 TKP655429:TKP655430 TUL655429:TUL655430 UEH655429:UEH655430 UOD655429:UOD655430 UXZ655429:UXZ655430 VHV655429:VHV655430 VRR655429:VRR655430 WBN655429:WBN655430 WLJ655429:WLJ655430 WVF655429:WVF655430 J720966:J720967 IT720965:IT720966 SP720965:SP720966 ACL720965:ACL720966 AMH720965:AMH720966 AWD720965:AWD720966 BFZ720965:BFZ720966 BPV720965:BPV720966 BZR720965:BZR720966 CJN720965:CJN720966 CTJ720965:CTJ720966 DDF720965:DDF720966 DNB720965:DNB720966 DWX720965:DWX720966 EGT720965:EGT720966 EQP720965:EQP720966 FAL720965:FAL720966 FKH720965:FKH720966 FUD720965:FUD720966 GDZ720965:GDZ720966 GNV720965:GNV720966 GXR720965:GXR720966 HHN720965:HHN720966 HRJ720965:HRJ720966 IBF720965:IBF720966 ILB720965:ILB720966 IUX720965:IUX720966 JET720965:JET720966 JOP720965:JOP720966 JYL720965:JYL720966 KIH720965:KIH720966 KSD720965:KSD720966 LBZ720965:LBZ720966 LLV720965:LLV720966 LVR720965:LVR720966 MFN720965:MFN720966 MPJ720965:MPJ720966 MZF720965:MZF720966 NJB720965:NJB720966 NSX720965:NSX720966 OCT720965:OCT720966 OMP720965:OMP720966 OWL720965:OWL720966 PGH720965:PGH720966 PQD720965:PQD720966 PZZ720965:PZZ720966 QJV720965:QJV720966 QTR720965:QTR720966 RDN720965:RDN720966 RNJ720965:RNJ720966 RXF720965:RXF720966 SHB720965:SHB720966 SQX720965:SQX720966 TAT720965:TAT720966 TKP720965:TKP720966 TUL720965:TUL720966 UEH720965:UEH720966 UOD720965:UOD720966 UXZ720965:UXZ720966 VHV720965:VHV720966 VRR720965:VRR720966 WBN720965:WBN720966 WLJ720965:WLJ720966 WVF720965:WVF720966 J786502:J786503 IT786501:IT786502 SP786501:SP786502 ACL786501:ACL786502 AMH786501:AMH786502 AWD786501:AWD786502 BFZ786501:BFZ786502 BPV786501:BPV786502 BZR786501:BZR786502 CJN786501:CJN786502 CTJ786501:CTJ786502 DDF786501:DDF786502 DNB786501:DNB786502 DWX786501:DWX786502 EGT786501:EGT786502 EQP786501:EQP786502 FAL786501:FAL786502 FKH786501:FKH786502 FUD786501:FUD786502 GDZ786501:GDZ786502 GNV786501:GNV786502 GXR786501:GXR786502 HHN786501:HHN786502 HRJ786501:HRJ786502 IBF786501:IBF786502 ILB786501:ILB786502 IUX786501:IUX786502 JET786501:JET786502 JOP786501:JOP786502 JYL786501:JYL786502 KIH786501:KIH786502 KSD786501:KSD786502 LBZ786501:LBZ786502 LLV786501:LLV786502 LVR786501:LVR786502 MFN786501:MFN786502 MPJ786501:MPJ786502 MZF786501:MZF786502 NJB786501:NJB786502 NSX786501:NSX786502 OCT786501:OCT786502 OMP786501:OMP786502 OWL786501:OWL786502 PGH786501:PGH786502 PQD786501:PQD786502 PZZ786501:PZZ786502 QJV786501:QJV786502 QTR786501:QTR786502 RDN786501:RDN786502 RNJ786501:RNJ786502 RXF786501:RXF786502 SHB786501:SHB786502 SQX786501:SQX786502 TAT786501:TAT786502 TKP786501:TKP786502 TUL786501:TUL786502 UEH786501:UEH786502 UOD786501:UOD786502 UXZ786501:UXZ786502 VHV786501:VHV786502 VRR786501:VRR786502 WBN786501:WBN786502 WLJ786501:WLJ786502 WVF786501:WVF786502 J852038:J852039 IT852037:IT852038 SP852037:SP852038 ACL852037:ACL852038 AMH852037:AMH852038 AWD852037:AWD852038 BFZ852037:BFZ852038 BPV852037:BPV852038 BZR852037:BZR852038 CJN852037:CJN852038 CTJ852037:CTJ852038 DDF852037:DDF852038 DNB852037:DNB852038 DWX852037:DWX852038 EGT852037:EGT852038 EQP852037:EQP852038 FAL852037:FAL852038 FKH852037:FKH852038 FUD852037:FUD852038 GDZ852037:GDZ852038 GNV852037:GNV852038 GXR852037:GXR852038 HHN852037:HHN852038 HRJ852037:HRJ852038 IBF852037:IBF852038 ILB852037:ILB852038 IUX852037:IUX852038 JET852037:JET852038 JOP852037:JOP852038 JYL852037:JYL852038 KIH852037:KIH852038 KSD852037:KSD852038 LBZ852037:LBZ852038 LLV852037:LLV852038 LVR852037:LVR852038 MFN852037:MFN852038 MPJ852037:MPJ852038 MZF852037:MZF852038 NJB852037:NJB852038 NSX852037:NSX852038 OCT852037:OCT852038 OMP852037:OMP852038 OWL852037:OWL852038 PGH852037:PGH852038 PQD852037:PQD852038 PZZ852037:PZZ852038 QJV852037:QJV852038 QTR852037:QTR852038 RDN852037:RDN852038 RNJ852037:RNJ852038 RXF852037:RXF852038 SHB852037:SHB852038 SQX852037:SQX852038 TAT852037:TAT852038 TKP852037:TKP852038 TUL852037:TUL852038 UEH852037:UEH852038 UOD852037:UOD852038 UXZ852037:UXZ852038 VHV852037:VHV852038 VRR852037:VRR852038 WBN852037:WBN852038 WLJ852037:WLJ852038 WVF852037:WVF852038 J917574:J917575 IT917573:IT917574 SP917573:SP917574 ACL917573:ACL917574 AMH917573:AMH917574 AWD917573:AWD917574 BFZ917573:BFZ917574 BPV917573:BPV917574 BZR917573:BZR917574 CJN917573:CJN917574 CTJ917573:CTJ917574 DDF917573:DDF917574 DNB917573:DNB917574 DWX917573:DWX917574 EGT917573:EGT917574 EQP917573:EQP917574 FAL917573:FAL917574 FKH917573:FKH917574 FUD917573:FUD917574 GDZ917573:GDZ917574 GNV917573:GNV917574 GXR917573:GXR917574 HHN917573:HHN917574 HRJ917573:HRJ917574 IBF917573:IBF917574 ILB917573:ILB917574 IUX917573:IUX917574 JET917573:JET917574 JOP917573:JOP917574 JYL917573:JYL917574 KIH917573:KIH917574 KSD917573:KSD917574 LBZ917573:LBZ917574 LLV917573:LLV917574 LVR917573:LVR917574 MFN917573:MFN917574 MPJ917573:MPJ917574 MZF917573:MZF917574 NJB917573:NJB917574 NSX917573:NSX917574 OCT917573:OCT917574 OMP917573:OMP917574 OWL917573:OWL917574 PGH917573:PGH917574 PQD917573:PQD917574 PZZ917573:PZZ917574 QJV917573:QJV917574 QTR917573:QTR917574 RDN917573:RDN917574 RNJ917573:RNJ917574 RXF917573:RXF917574 SHB917573:SHB917574 SQX917573:SQX917574 TAT917573:TAT917574 TKP917573:TKP917574 TUL917573:TUL917574 UEH917573:UEH917574 UOD917573:UOD917574 UXZ917573:UXZ917574 VHV917573:VHV917574 VRR917573:VRR917574 WBN917573:WBN917574 WLJ917573:WLJ917574 WVF917573:WVF917574 J983110:J983111 IT983109:IT983110 SP983109:SP983110 ACL983109:ACL983110 AMH983109:AMH983110 AWD983109:AWD983110 BFZ983109:BFZ983110 BPV983109:BPV983110 BZR983109:BZR983110 CJN983109:CJN983110 CTJ983109:CTJ983110 DDF983109:DDF983110 DNB983109:DNB983110 DWX983109:DWX983110 EGT983109:EGT983110 EQP983109:EQP983110 FAL983109:FAL983110 FKH983109:FKH983110 FUD983109:FUD983110 GDZ983109:GDZ983110 GNV983109:GNV983110 GXR983109:GXR983110 HHN983109:HHN983110 HRJ983109:HRJ983110 IBF983109:IBF983110 ILB983109:ILB983110 IUX983109:IUX983110 JET983109:JET983110 JOP983109:JOP983110 JYL983109:JYL983110 KIH983109:KIH983110 KSD983109:KSD983110 LBZ983109:LBZ983110 LLV983109:LLV983110 LVR983109:LVR983110 MFN983109:MFN983110 MPJ983109:MPJ983110 MZF983109:MZF983110 NJB983109:NJB983110 NSX983109:NSX983110 OCT983109:OCT983110 OMP983109:OMP983110 OWL983109:OWL983110 PGH983109:PGH983110 PQD983109:PQD983110 PZZ983109:PZZ983110 QJV983109:QJV983110 QTR983109:QTR983110 RDN983109:RDN983110 RNJ983109:RNJ983110 RXF983109:RXF983110 SHB983109:SHB983110 SQX983109:SQX983110 TAT983109:TAT983110 TKP983109:TKP983110 TUL983109:TUL983110 UEH983109:UEH983110 UOD983109:UOD983110 UXZ983109:UXZ983110 VHV983109:VHV983110 VRR983109:VRR983110 WBN983109:WBN983110 WLJ983109:WLJ983110 WVF983109:WVF983110 L65606:L65607 IW65605:IW65606 SS65605:SS65606 ACO65605:ACO65606 AMK65605:AMK65606 AWG65605:AWG65606 BGC65605:BGC65606 BPY65605:BPY65606 BZU65605:BZU65606 CJQ65605:CJQ65606 CTM65605:CTM65606 DDI65605:DDI65606 DNE65605:DNE65606 DXA65605:DXA65606 EGW65605:EGW65606 EQS65605:EQS65606 FAO65605:FAO65606 FKK65605:FKK65606 FUG65605:FUG65606 GEC65605:GEC65606 GNY65605:GNY65606 GXU65605:GXU65606 HHQ65605:HHQ65606 HRM65605:HRM65606 IBI65605:IBI65606 ILE65605:ILE65606 IVA65605:IVA65606 JEW65605:JEW65606 JOS65605:JOS65606 JYO65605:JYO65606 KIK65605:KIK65606 KSG65605:KSG65606 LCC65605:LCC65606 LLY65605:LLY65606 LVU65605:LVU65606 MFQ65605:MFQ65606 MPM65605:MPM65606 MZI65605:MZI65606 NJE65605:NJE65606 NTA65605:NTA65606 OCW65605:OCW65606 OMS65605:OMS65606 OWO65605:OWO65606 PGK65605:PGK65606 PQG65605:PQG65606 QAC65605:QAC65606 QJY65605:QJY65606 QTU65605:QTU65606 RDQ65605:RDQ65606 RNM65605:RNM65606 RXI65605:RXI65606 SHE65605:SHE65606 SRA65605:SRA65606 TAW65605:TAW65606 TKS65605:TKS65606 TUO65605:TUO65606 UEK65605:UEK65606 UOG65605:UOG65606 UYC65605:UYC65606 VHY65605:VHY65606 VRU65605:VRU65606 WBQ65605:WBQ65606 WLM65605:WLM65606 WVI65605:WVI65606 L131142:L131143 IW131141:IW131142 SS131141:SS131142 ACO131141:ACO131142 AMK131141:AMK131142 AWG131141:AWG131142 BGC131141:BGC131142 BPY131141:BPY131142 BZU131141:BZU131142 CJQ131141:CJQ131142 CTM131141:CTM131142 DDI131141:DDI131142 DNE131141:DNE131142 DXA131141:DXA131142 EGW131141:EGW131142 EQS131141:EQS131142 FAO131141:FAO131142 FKK131141:FKK131142 FUG131141:FUG131142 GEC131141:GEC131142 GNY131141:GNY131142 GXU131141:GXU131142 HHQ131141:HHQ131142 HRM131141:HRM131142 IBI131141:IBI131142 ILE131141:ILE131142 IVA131141:IVA131142 JEW131141:JEW131142 JOS131141:JOS131142 JYO131141:JYO131142 KIK131141:KIK131142 KSG131141:KSG131142 LCC131141:LCC131142 LLY131141:LLY131142 LVU131141:LVU131142 MFQ131141:MFQ131142 MPM131141:MPM131142 MZI131141:MZI131142 NJE131141:NJE131142 NTA131141:NTA131142 OCW131141:OCW131142 OMS131141:OMS131142 OWO131141:OWO131142 PGK131141:PGK131142 PQG131141:PQG131142 QAC131141:QAC131142 QJY131141:QJY131142 QTU131141:QTU131142 RDQ131141:RDQ131142 RNM131141:RNM131142 RXI131141:RXI131142 SHE131141:SHE131142 SRA131141:SRA131142 TAW131141:TAW131142 TKS131141:TKS131142 TUO131141:TUO131142 UEK131141:UEK131142 UOG131141:UOG131142 UYC131141:UYC131142 VHY131141:VHY131142 VRU131141:VRU131142 WBQ131141:WBQ131142 WLM131141:WLM131142 WVI131141:WVI131142 L196678:L196679 IW196677:IW196678 SS196677:SS196678 ACO196677:ACO196678 AMK196677:AMK196678 AWG196677:AWG196678 BGC196677:BGC196678 BPY196677:BPY196678 BZU196677:BZU196678 CJQ196677:CJQ196678 CTM196677:CTM196678 DDI196677:DDI196678 DNE196677:DNE196678 DXA196677:DXA196678 EGW196677:EGW196678 EQS196677:EQS196678 FAO196677:FAO196678 FKK196677:FKK196678 FUG196677:FUG196678 GEC196677:GEC196678 GNY196677:GNY196678 GXU196677:GXU196678 HHQ196677:HHQ196678 HRM196677:HRM196678 IBI196677:IBI196678 ILE196677:ILE196678 IVA196677:IVA196678 JEW196677:JEW196678 JOS196677:JOS196678 JYO196677:JYO196678 KIK196677:KIK196678 KSG196677:KSG196678 LCC196677:LCC196678 LLY196677:LLY196678 LVU196677:LVU196678 MFQ196677:MFQ196678 MPM196677:MPM196678 MZI196677:MZI196678 NJE196677:NJE196678 NTA196677:NTA196678 OCW196677:OCW196678 OMS196677:OMS196678 OWO196677:OWO196678 PGK196677:PGK196678 PQG196677:PQG196678 QAC196677:QAC196678 QJY196677:QJY196678 QTU196677:QTU196678 RDQ196677:RDQ196678 RNM196677:RNM196678 RXI196677:RXI196678 SHE196677:SHE196678 SRA196677:SRA196678 TAW196677:TAW196678 TKS196677:TKS196678 TUO196677:TUO196678 UEK196677:UEK196678 UOG196677:UOG196678 UYC196677:UYC196678 VHY196677:VHY196678 VRU196677:VRU196678 WBQ196677:WBQ196678 WLM196677:WLM196678 WVI196677:WVI196678 L262214:L262215 IW262213:IW262214 SS262213:SS262214 ACO262213:ACO262214 AMK262213:AMK262214 AWG262213:AWG262214 BGC262213:BGC262214 BPY262213:BPY262214 BZU262213:BZU262214 CJQ262213:CJQ262214 CTM262213:CTM262214 DDI262213:DDI262214 DNE262213:DNE262214 DXA262213:DXA262214 EGW262213:EGW262214 EQS262213:EQS262214 FAO262213:FAO262214 FKK262213:FKK262214 FUG262213:FUG262214 GEC262213:GEC262214 GNY262213:GNY262214 GXU262213:GXU262214 HHQ262213:HHQ262214 HRM262213:HRM262214 IBI262213:IBI262214 ILE262213:ILE262214 IVA262213:IVA262214 JEW262213:JEW262214 JOS262213:JOS262214 JYO262213:JYO262214 KIK262213:KIK262214 KSG262213:KSG262214 LCC262213:LCC262214 LLY262213:LLY262214 LVU262213:LVU262214 MFQ262213:MFQ262214 MPM262213:MPM262214 MZI262213:MZI262214 NJE262213:NJE262214 NTA262213:NTA262214 OCW262213:OCW262214 OMS262213:OMS262214 OWO262213:OWO262214 PGK262213:PGK262214 PQG262213:PQG262214 QAC262213:QAC262214 QJY262213:QJY262214 QTU262213:QTU262214 RDQ262213:RDQ262214 RNM262213:RNM262214 RXI262213:RXI262214 SHE262213:SHE262214 SRA262213:SRA262214 TAW262213:TAW262214 TKS262213:TKS262214 TUO262213:TUO262214 UEK262213:UEK262214 UOG262213:UOG262214 UYC262213:UYC262214 VHY262213:VHY262214 VRU262213:VRU262214 WBQ262213:WBQ262214 WLM262213:WLM262214 WVI262213:WVI262214 L327750:L327751 IW327749:IW327750 SS327749:SS327750 ACO327749:ACO327750 AMK327749:AMK327750 AWG327749:AWG327750 BGC327749:BGC327750 BPY327749:BPY327750 BZU327749:BZU327750 CJQ327749:CJQ327750 CTM327749:CTM327750 DDI327749:DDI327750 DNE327749:DNE327750 DXA327749:DXA327750 EGW327749:EGW327750 EQS327749:EQS327750 FAO327749:FAO327750 FKK327749:FKK327750 FUG327749:FUG327750 GEC327749:GEC327750 GNY327749:GNY327750 GXU327749:GXU327750 HHQ327749:HHQ327750 HRM327749:HRM327750 IBI327749:IBI327750 ILE327749:ILE327750 IVA327749:IVA327750 JEW327749:JEW327750 JOS327749:JOS327750 JYO327749:JYO327750 KIK327749:KIK327750 KSG327749:KSG327750 LCC327749:LCC327750 LLY327749:LLY327750 LVU327749:LVU327750 MFQ327749:MFQ327750 MPM327749:MPM327750 MZI327749:MZI327750 NJE327749:NJE327750 NTA327749:NTA327750 OCW327749:OCW327750 OMS327749:OMS327750 OWO327749:OWO327750 PGK327749:PGK327750 PQG327749:PQG327750 QAC327749:QAC327750 QJY327749:QJY327750 QTU327749:QTU327750 RDQ327749:RDQ327750 RNM327749:RNM327750 RXI327749:RXI327750 SHE327749:SHE327750 SRA327749:SRA327750 TAW327749:TAW327750 TKS327749:TKS327750 TUO327749:TUO327750 UEK327749:UEK327750 UOG327749:UOG327750 UYC327749:UYC327750 VHY327749:VHY327750 VRU327749:VRU327750 WBQ327749:WBQ327750 WLM327749:WLM327750 WVI327749:WVI327750 L393286:L393287 IW393285:IW393286 SS393285:SS393286 ACO393285:ACO393286 AMK393285:AMK393286 AWG393285:AWG393286 BGC393285:BGC393286 BPY393285:BPY393286 BZU393285:BZU393286 CJQ393285:CJQ393286 CTM393285:CTM393286 DDI393285:DDI393286 DNE393285:DNE393286 DXA393285:DXA393286 EGW393285:EGW393286 EQS393285:EQS393286 FAO393285:FAO393286 FKK393285:FKK393286 FUG393285:FUG393286 GEC393285:GEC393286 GNY393285:GNY393286 GXU393285:GXU393286 HHQ393285:HHQ393286 HRM393285:HRM393286 IBI393285:IBI393286 ILE393285:ILE393286 IVA393285:IVA393286 JEW393285:JEW393286 JOS393285:JOS393286 JYO393285:JYO393286 KIK393285:KIK393286 KSG393285:KSG393286 LCC393285:LCC393286 LLY393285:LLY393286 LVU393285:LVU393286 MFQ393285:MFQ393286 MPM393285:MPM393286 MZI393285:MZI393286 NJE393285:NJE393286 NTA393285:NTA393286 OCW393285:OCW393286 OMS393285:OMS393286 OWO393285:OWO393286 PGK393285:PGK393286 PQG393285:PQG393286 QAC393285:QAC393286 QJY393285:QJY393286 QTU393285:QTU393286 RDQ393285:RDQ393286 RNM393285:RNM393286 RXI393285:RXI393286 SHE393285:SHE393286 SRA393285:SRA393286 TAW393285:TAW393286 TKS393285:TKS393286 TUO393285:TUO393286 UEK393285:UEK393286 UOG393285:UOG393286 UYC393285:UYC393286 VHY393285:VHY393286 VRU393285:VRU393286 WBQ393285:WBQ393286 WLM393285:WLM393286 WVI393285:WVI393286 L458822:L458823 IW458821:IW458822 SS458821:SS458822 ACO458821:ACO458822 AMK458821:AMK458822 AWG458821:AWG458822 BGC458821:BGC458822 BPY458821:BPY458822 BZU458821:BZU458822 CJQ458821:CJQ458822 CTM458821:CTM458822 DDI458821:DDI458822 DNE458821:DNE458822 DXA458821:DXA458822 EGW458821:EGW458822 EQS458821:EQS458822 FAO458821:FAO458822 FKK458821:FKK458822 FUG458821:FUG458822 GEC458821:GEC458822 GNY458821:GNY458822 GXU458821:GXU458822 HHQ458821:HHQ458822 HRM458821:HRM458822 IBI458821:IBI458822 ILE458821:ILE458822 IVA458821:IVA458822 JEW458821:JEW458822 JOS458821:JOS458822 JYO458821:JYO458822 KIK458821:KIK458822 KSG458821:KSG458822 LCC458821:LCC458822 LLY458821:LLY458822 LVU458821:LVU458822 MFQ458821:MFQ458822 MPM458821:MPM458822 MZI458821:MZI458822 NJE458821:NJE458822 NTA458821:NTA458822 OCW458821:OCW458822 OMS458821:OMS458822 OWO458821:OWO458822 PGK458821:PGK458822 PQG458821:PQG458822 QAC458821:QAC458822 QJY458821:QJY458822 QTU458821:QTU458822 RDQ458821:RDQ458822 RNM458821:RNM458822 RXI458821:RXI458822 SHE458821:SHE458822 SRA458821:SRA458822 TAW458821:TAW458822 TKS458821:TKS458822 TUO458821:TUO458822 UEK458821:UEK458822 UOG458821:UOG458822 UYC458821:UYC458822 VHY458821:VHY458822 VRU458821:VRU458822 WBQ458821:WBQ458822 WLM458821:WLM458822 WVI458821:WVI458822 L524358:L524359 IW524357:IW524358 SS524357:SS524358 ACO524357:ACO524358 AMK524357:AMK524358 AWG524357:AWG524358 BGC524357:BGC524358 BPY524357:BPY524358 BZU524357:BZU524358 CJQ524357:CJQ524358 CTM524357:CTM524358 DDI524357:DDI524358 DNE524357:DNE524358 DXA524357:DXA524358 EGW524357:EGW524358 EQS524357:EQS524358 FAO524357:FAO524358 FKK524357:FKK524358 FUG524357:FUG524358 GEC524357:GEC524358 GNY524357:GNY524358 GXU524357:GXU524358 HHQ524357:HHQ524358 HRM524357:HRM524358 IBI524357:IBI524358 ILE524357:ILE524358 IVA524357:IVA524358 JEW524357:JEW524358 JOS524357:JOS524358 JYO524357:JYO524358 KIK524357:KIK524358 KSG524357:KSG524358 LCC524357:LCC524358 LLY524357:LLY524358 LVU524357:LVU524358 MFQ524357:MFQ524358 MPM524357:MPM524358 MZI524357:MZI524358 NJE524357:NJE524358 NTA524357:NTA524358 OCW524357:OCW524358 OMS524357:OMS524358 OWO524357:OWO524358 PGK524357:PGK524358 PQG524357:PQG524358 QAC524357:QAC524358 QJY524357:QJY524358 QTU524357:QTU524358 RDQ524357:RDQ524358 RNM524357:RNM524358 RXI524357:RXI524358 SHE524357:SHE524358 SRA524357:SRA524358 TAW524357:TAW524358 TKS524357:TKS524358 TUO524357:TUO524358 UEK524357:UEK524358 UOG524357:UOG524358 UYC524357:UYC524358 VHY524357:VHY524358 VRU524357:VRU524358 WBQ524357:WBQ524358 WLM524357:WLM524358 WVI524357:WVI524358 L589894:L589895 IW589893:IW589894 SS589893:SS589894 ACO589893:ACO589894 AMK589893:AMK589894 AWG589893:AWG589894 BGC589893:BGC589894 BPY589893:BPY589894 BZU589893:BZU589894 CJQ589893:CJQ589894 CTM589893:CTM589894 DDI589893:DDI589894 DNE589893:DNE589894 DXA589893:DXA589894 EGW589893:EGW589894 EQS589893:EQS589894 FAO589893:FAO589894 FKK589893:FKK589894 FUG589893:FUG589894 GEC589893:GEC589894 GNY589893:GNY589894 GXU589893:GXU589894 HHQ589893:HHQ589894 HRM589893:HRM589894 IBI589893:IBI589894 ILE589893:ILE589894 IVA589893:IVA589894 JEW589893:JEW589894 JOS589893:JOS589894 JYO589893:JYO589894 KIK589893:KIK589894 KSG589893:KSG589894 LCC589893:LCC589894 LLY589893:LLY589894 LVU589893:LVU589894 MFQ589893:MFQ589894 MPM589893:MPM589894 MZI589893:MZI589894 NJE589893:NJE589894 NTA589893:NTA589894 OCW589893:OCW589894 OMS589893:OMS589894 OWO589893:OWO589894 PGK589893:PGK589894 PQG589893:PQG589894 QAC589893:QAC589894 QJY589893:QJY589894 QTU589893:QTU589894 RDQ589893:RDQ589894 RNM589893:RNM589894 RXI589893:RXI589894 SHE589893:SHE589894 SRA589893:SRA589894 TAW589893:TAW589894 TKS589893:TKS589894 TUO589893:TUO589894 UEK589893:UEK589894 UOG589893:UOG589894 UYC589893:UYC589894 VHY589893:VHY589894 VRU589893:VRU589894 WBQ589893:WBQ589894 WLM589893:WLM589894 WVI589893:WVI589894 L655430:L655431 IW655429:IW655430 SS655429:SS655430 ACO655429:ACO655430 AMK655429:AMK655430 AWG655429:AWG655430 BGC655429:BGC655430 BPY655429:BPY655430 BZU655429:BZU655430 CJQ655429:CJQ655430 CTM655429:CTM655430 DDI655429:DDI655430 DNE655429:DNE655430 DXA655429:DXA655430 EGW655429:EGW655430 EQS655429:EQS655430 FAO655429:FAO655430 FKK655429:FKK655430 FUG655429:FUG655430 GEC655429:GEC655430 GNY655429:GNY655430 GXU655429:GXU655430 HHQ655429:HHQ655430 HRM655429:HRM655430 IBI655429:IBI655430 ILE655429:ILE655430 IVA655429:IVA655430 JEW655429:JEW655430 JOS655429:JOS655430 JYO655429:JYO655430 KIK655429:KIK655430 KSG655429:KSG655430 LCC655429:LCC655430 LLY655429:LLY655430 LVU655429:LVU655430 MFQ655429:MFQ655430 MPM655429:MPM655430 MZI655429:MZI655430 NJE655429:NJE655430 NTA655429:NTA655430 OCW655429:OCW655430 OMS655429:OMS655430 OWO655429:OWO655430 PGK655429:PGK655430 PQG655429:PQG655430 QAC655429:QAC655430 QJY655429:QJY655430 QTU655429:QTU655430 RDQ655429:RDQ655430 RNM655429:RNM655430 RXI655429:RXI655430 SHE655429:SHE655430 SRA655429:SRA655430 TAW655429:TAW655430 TKS655429:TKS655430 TUO655429:TUO655430 UEK655429:UEK655430 UOG655429:UOG655430 UYC655429:UYC655430 VHY655429:VHY655430 VRU655429:VRU655430 WBQ655429:WBQ655430 WLM655429:WLM655430 WVI655429:WVI655430 L720966:L720967 IW720965:IW720966 SS720965:SS720966 ACO720965:ACO720966 AMK720965:AMK720966 AWG720965:AWG720966 BGC720965:BGC720966 BPY720965:BPY720966 BZU720965:BZU720966 CJQ720965:CJQ720966 CTM720965:CTM720966 DDI720965:DDI720966 DNE720965:DNE720966 DXA720965:DXA720966 EGW720965:EGW720966 EQS720965:EQS720966 FAO720965:FAO720966 FKK720965:FKK720966 FUG720965:FUG720966 GEC720965:GEC720966 GNY720965:GNY720966 GXU720965:GXU720966 HHQ720965:HHQ720966 HRM720965:HRM720966 IBI720965:IBI720966 ILE720965:ILE720966 IVA720965:IVA720966 JEW720965:JEW720966 JOS720965:JOS720966 JYO720965:JYO720966 KIK720965:KIK720966 KSG720965:KSG720966 LCC720965:LCC720966 LLY720965:LLY720966 LVU720965:LVU720966 MFQ720965:MFQ720966 MPM720965:MPM720966 MZI720965:MZI720966 NJE720965:NJE720966 NTA720965:NTA720966 OCW720965:OCW720966 OMS720965:OMS720966 OWO720965:OWO720966 PGK720965:PGK720966 PQG720965:PQG720966 QAC720965:QAC720966 QJY720965:QJY720966 QTU720965:QTU720966 RDQ720965:RDQ720966 RNM720965:RNM720966 RXI720965:RXI720966 SHE720965:SHE720966 SRA720965:SRA720966 TAW720965:TAW720966 TKS720965:TKS720966 TUO720965:TUO720966 UEK720965:UEK720966 UOG720965:UOG720966 UYC720965:UYC720966 VHY720965:VHY720966 VRU720965:VRU720966 WBQ720965:WBQ720966 WLM720965:WLM720966 WVI720965:WVI720966 L786502:L786503 IW786501:IW786502 SS786501:SS786502 ACO786501:ACO786502 AMK786501:AMK786502 AWG786501:AWG786502 BGC786501:BGC786502 BPY786501:BPY786502 BZU786501:BZU786502 CJQ786501:CJQ786502 CTM786501:CTM786502 DDI786501:DDI786502 DNE786501:DNE786502 DXA786501:DXA786502 EGW786501:EGW786502 EQS786501:EQS786502 FAO786501:FAO786502 FKK786501:FKK786502 FUG786501:FUG786502 GEC786501:GEC786502 GNY786501:GNY786502 GXU786501:GXU786502 HHQ786501:HHQ786502 HRM786501:HRM786502 IBI786501:IBI786502 ILE786501:ILE786502 IVA786501:IVA786502 JEW786501:JEW786502 JOS786501:JOS786502 JYO786501:JYO786502 KIK786501:KIK786502 KSG786501:KSG786502 LCC786501:LCC786502 LLY786501:LLY786502 LVU786501:LVU786502 MFQ786501:MFQ786502 MPM786501:MPM786502 MZI786501:MZI786502 NJE786501:NJE786502 NTA786501:NTA786502 OCW786501:OCW786502 OMS786501:OMS786502 OWO786501:OWO786502 PGK786501:PGK786502 PQG786501:PQG786502 QAC786501:QAC786502 QJY786501:QJY786502 QTU786501:QTU786502 RDQ786501:RDQ786502 RNM786501:RNM786502 RXI786501:RXI786502 SHE786501:SHE786502 SRA786501:SRA786502 TAW786501:TAW786502 TKS786501:TKS786502 TUO786501:TUO786502 UEK786501:UEK786502 UOG786501:UOG786502 UYC786501:UYC786502 VHY786501:VHY786502 VRU786501:VRU786502 WBQ786501:WBQ786502 WLM786501:WLM786502 WVI786501:WVI786502 L852038:L852039 IW852037:IW852038 SS852037:SS852038 ACO852037:ACO852038 AMK852037:AMK852038 AWG852037:AWG852038 BGC852037:BGC852038 BPY852037:BPY852038 BZU852037:BZU852038 CJQ852037:CJQ852038 CTM852037:CTM852038 DDI852037:DDI852038 DNE852037:DNE852038 DXA852037:DXA852038 EGW852037:EGW852038 EQS852037:EQS852038 FAO852037:FAO852038 FKK852037:FKK852038 FUG852037:FUG852038 GEC852037:GEC852038 GNY852037:GNY852038 GXU852037:GXU852038 HHQ852037:HHQ852038 HRM852037:HRM852038 IBI852037:IBI852038 ILE852037:ILE852038 IVA852037:IVA852038 JEW852037:JEW852038 JOS852037:JOS852038 JYO852037:JYO852038 KIK852037:KIK852038 KSG852037:KSG852038 LCC852037:LCC852038 LLY852037:LLY852038 LVU852037:LVU852038 MFQ852037:MFQ852038 MPM852037:MPM852038 MZI852037:MZI852038 NJE852037:NJE852038 NTA852037:NTA852038 OCW852037:OCW852038 OMS852037:OMS852038 OWO852037:OWO852038 PGK852037:PGK852038 PQG852037:PQG852038 QAC852037:QAC852038 QJY852037:QJY852038 QTU852037:QTU852038 RDQ852037:RDQ852038 RNM852037:RNM852038 RXI852037:RXI852038 SHE852037:SHE852038 SRA852037:SRA852038 TAW852037:TAW852038 TKS852037:TKS852038 TUO852037:TUO852038 UEK852037:UEK852038 UOG852037:UOG852038 UYC852037:UYC852038 VHY852037:VHY852038 VRU852037:VRU852038 WBQ852037:WBQ852038 WLM852037:WLM852038 WVI852037:WVI852038 L917574:L917575 IW917573:IW917574 SS917573:SS917574 ACO917573:ACO917574 AMK917573:AMK917574 AWG917573:AWG917574 BGC917573:BGC917574 BPY917573:BPY917574 BZU917573:BZU917574 CJQ917573:CJQ917574 CTM917573:CTM917574 DDI917573:DDI917574 DNE917573:DNE917574 DXA917573:DXA917574 EGW917573:EGW917574 EQS917573:EQS917574 FAO917573:FAO917574 FKK917573:FKK917574 FUG917573:FUG917574 GEC917573:GEC917574 GNY917573:GNY917574 GXU917573:GXU917574 HHQ917573:HHQ917574 HRM917573:HRM917574 IBI917573:IBI917574 ILE917573:ILE917574 IVA917573:IVA917574 JEW917573:JEW917574 JOS917573:JOS917574 JYO917573:JYO917574 KIK917573:KIK917574 KSG917573:KSG917574 LCC917573:LCC917574 LLY917573:LLY917574 LVU917573:LVU917574 MFQ917573:MFQ917574 MPM917573:MPM917574 MZI917573:MZI917574 NJE917573:NJE917574 NTA917573:NTA917574 OCW917573:OCW917574 OMS917573:OMS917574 OWO917573:OWO917574 PGK917573:PGK917574 PQG917573:PQG917574 QAC917573:QAC917574 QJY917573:QJY917574 QTU917573:QTU917574 RDQ917573:RDQ917574 RNM917573:RNM917574 RXI917573:RXI917574 SHE917573:SHE917574 SRA917573:SRA917574 TAW917573:TAW917574 TKS917573:TKS917574 TUO917573:TUO917574 UEK917573:UEK917574 UOG917573:UOG917574 UYC917573:UYC917574 VHY917573:VHY917574 VRU917573:VRU917574 WBQ917573:WBQ917574 WLM917573:WLM917574 WVI917573:WVI917574 L983110:L983111 IW983109:IW983110 SS983109:SS983110 ACO983109:ACO983110 AMK983109:AMK983110 AWG983109:AWG983110 BGC983109:BGC983110 BPY983109:BPY983110 BZU983109:BZU983110 CJQ983109:CJQ983110 CTM983109:CTM983110 DDI983109:DDI983110 DNE983109:DNE983110 DXA983109:DXA983110 EGW983109:EGW983110 EQS983109:EQS983110 FAO983109:FAO983110 FKK983109:FKK983110 FUG983109:FUG983110 GEC983109:GEC983110 GNY983109:GNY983110 GXU983109:GXU983110 HHQ983109:HHQ983110 HRM983109:HRM983110 IBI983109:IBI983110 ILE983109:ILE983110 IVA983109:IVA983110 JEW983109:JEW983110 JOS983109:JOS983110 JYO983109:JYO983110 KIK983109:KIK983110 KSG983109:KSG983110 LCC983109:LCC983110 LLY983109:LLY983110 LVU983109:LVU983110 MFQ983109:MFQ983110 MPM983109:MPM983110 MZI983109:MZI983110 NJE983109:NJE983110 NTA983109:NTA983110 OCW983109:OCW983110 OMS983109:OMS983110 OWO983109:OWO983110 PGK983109:PGK983110 PQG983109:PQG983110 QAC983109:QAC983110 QJY983109:QJY983110 QTU983109:QTU983110 RDQ983109:RDQ983110 RNM983109:RNM983110 RXI983109:RXI983110 SHE983109:SHE983110 SRA983109:SRA983110 TAW983109:TAW983110 TKS983109:TKS983110 TUO983109:TUO983110 UEK983109:UEK983110 UOG983109:UOG983110 UYC983109:UYC983110 VHY983109:VHY983110 VRU983109:VRU983110 WBQ983109:WBQ983110 WLM983109:WLM983110 WVI983109:WVI983110 N65606:N65607 IZ65605:IZ65606 SV65605:SV65606 ACR65605:ACR65606 AMN65605:AMN65606 AWJ65605:AWJ65606 BGF65605:BGF65606 BQB65605:BQB65606 BZX65605:BZX65606 CJT65605:CJT65606 CTP65605:CTP65606 DDL65605:DDL65606 DNH65605:DNH65606 DXD65605:DXD65606 EGZ65605:EGZ65606 EQV65605:EQV65606 FAR65605:FAR65606 FKN65605:FKN65606 FUJ65605:FUJ65606 GEF65605:GEF65606 GOB65605:GOB65606 GXX65605:GXX65606 HHT65605:HHT65606 HRP65605:HRP65606 IBL65605:IBL65606 ILH65605:ILH65606 IVD65605:IVD65606 JEZ65605:JEZ65606 JOV65605:JOV65606 JYR65605:JYR65606 KIN65605:KIN65606 KSJ65605:KSJ65606 LCF65605:LCF65606 LMB65605:LMB65606 LVX65605:LVX65606 MFT65605:MFT65606 MPP65605:MPP65606 MZL65605:MZL65606 NJH65605:NJH65606 NTD65605:NTD65606 OCZ65605:OCZ65606 OMV65605:OMV65606 OWR65605:OWR65606 PGN65605:PGN65606 PQJ65605:PQJ65606 QAF65605:QAF65606 QKB65605:QKB65606 QTX65605:QTX65606 RDT65605:RDT65606 RNP65605:RNP65606 RXL65605:RXL65606 SHH65605:SHH65606 SRD65605:SRD65606 TAZ65605:TAZ65606 TKV65605:TKV65606 TUR65605:TUR65606 UEN65605:UEN65606 UOJ65605:UOJ65606 UYF65605:UYF65606 VIB65605:VIB65606 VRX65605:VRX65606 WBT65605:WBT65606 WLP65605:WLP65606 WVL65605:WVL65606 N131142:N131143 IZ131141:IZ131142 SV131141:SV131142 ACR131141:ACR131142 AMN131141:AMN131142 AWJ131141:AWJ131142 BGF131141:BGF131142 BQB131141:BQB131142 BZX131141:BZX131142 CJT131141:CJT131142 CTP131141:CTP131142 DDL131141:DDL131142 DNH131141:DNH131142 DXD131141:DXD131142 EGZ131141:EGZ131142 EQV131141:EQV131142 FAR131141:FAR131142 FKN131141:FKN131142 FUJ131141:FUJ131142 GEF131141:GEF131142 GOB131141:GOB131142 GXX131141:GXX131142 HHT131141:HHT131142 HRP131141:HRP131142 IBL131141:IBL131142 ILH131141:ILH131142 IVD131141:IVD131142 JEZ131141:JEZ131142 JOV131141:JOV131142 JYR131141:JYR131142 KIN131141:KIN131142 KSJ131141:KSJ131142 LCF131141:LCF131142 LMB131141:LMB131142 LVX131141:LVX131142 MFT131141:MFT131142 MPP131141:MPP131142 MZL131141:MZL131142 NJH131141:NJH131142 NTD131141:NTD131142 OCZ131141:OCZ131142 OMV131141:OMV131142 OWR131141:OWR131142 PGN131141:PGN131142 PQJ131141:PQJ131142 QAF131141:QAF131142 QKB131141:QKB131142 QTX131141:QTX131142 RDT131141:RDT131142 RNP131141:RNP131142 RXL131141:RXL131142 SHH131141:SHH131142 SRD131141:SRD131142 TAZ131141:TAZ131142 TKV131141:TKV131142 TUR131141:TUR131142 UEN131141:UEN131142 UOJ131141:UOJ131142 UYF131141:UYF131142 VIB131141:VIB131142 VRX131141:VRX131142 WBT131141:WBT131142 WLP131141:WLP131142 WVL131141:WVL131142 N196678:N196679 IZ196677:IZ196678 SV196677:SV196678 ACR196677:ACR196678 AMN196677:AMN196678 AWJ196677:AWJ196678 BGF196677:BGF196678 BQB196677:BQB196678 BZX196677:BZX196678 CJT196677:CJT196678 CTP196677:CTP196678 DDL196677:DDL196678 DNH196677:DNH196678 DXD196677:DXD196678 EGZ196677:EGZ196678 EQV196677:EQV196678 FAR196677:FAR196678 FKN196677:FKN196678 FUJ196677:FUJ196678 GEF196677:GEF196678 GOB196677:GOB196678 GXX196677:GXX196678 HHT196677:HHT196678 HRP196677:HRP196678 IBL196677:IBL196678 ILH196677:ILH196678 IVD196677:IVD196678 JEZ196677:JEZ196678 JOV196677:JOV196678 JYR196677:JYR196678 KIN196677:KIN196678 KSJ196677:KSJ196678 LCF196677:LCF196678 LMB196677:LMB196678 LVX196677:LVX196678 MFT196677:MFT196678 MPP196677:MPP196678 MZL196677:MZL196678 NJH196677:NJH196678 NTD196677:NTD196678 OCZ196677:OCZ196678 OMV196677:OMV196678 OWR196677:OWR196678 PGN196677:PGN196678 PQJ196677:PQJ196678 QAF196677:QAF196678 QKB196677:QKB196678 QTX196677:QTX196678 RDT196677:RDT196678 RNP196677:RNP196678 RXL196677:RXL196678 SHH196677:SHH196678 SRD196677:SRD196678 TAZ196677:TAZ196678 TKV196677:TKV196678 TUR196677:TUR196678 UEN196677:UEN196678 UOJ196677:UOJ196678 UYF196677:UYF196678 VIB196677:VIB196678 VRX196677:VRX196678 WBT196677:WBT196678 WLP196677:WLP196678 WVL196677:WVL196678 N262214:N262215 IZ262213:IZ262214 SV262213:SV262214 ACR262213:ACR262214 AMN262213:AMN262214 AWJ262213:AWJ262214 BGF262213:BGF262214 BQB262213:BQB262214 BZX262213:BZX262214 CJT262213:CJT262214 CTP262213:CTP262214 DDL262213:DDL262214 DNH262213:DNH262214 DXD262213:DXD262214 EGZ262213:EGZ262214 EQV262213:EQV262214 FAR262213:FAR262214 FKN262213:FKN262214 FUJ262213:FUJ262214 GEF262213:GEF262214 GOB262213:GOB262214 GXX262213:GXX262214 HHT262213:HHT262214 HRP262213:HRP262214 IBL262213:IBL262214 ILH262213:ILH262214 IVD262213:IVD262214 JEZ262213:JEZ262214 JOV262213:JOV262214 JYR262213:JYR262214 KIN262213:KIN262214 KSJ262213:KSJ262214 LCF262213:LCF262214 LMB262213:LMB262214 LVX262213:LVX262214 MFT262213:MFT262214 MPP262213:MPP262214 MZL262213:MZL262214 NJH262213:NJH262214 NTD262213:NTD262214 OCZ262213:OCZ262214 OMV262213:OMV262214 OWR262213:OWR262214 PGN262213:PGN262214 PQJ262213:PQJ262214 QAF262213:QAF262214 QKB262213:QKB262214 QTX262213:QTX262214 RDT262213:RDT262214 RNP262213:RNP262214 RXL262213:RXL262214 SHH262213:SHH262214 SRD262213:SRD262214 TAZ262213:TAZ262214 TKV262213:TKV262214 TUR262213:TUR262214 UEN262213:UEN262214 UOJ262213:UOJ262214 UYF262213:UYF262214 VIB262213:VIB262214 VRX262213:VRX262214 WBT262213:WBT262214 WLP262213:WLP262214 WVL262213:WVL262214 N327750:N327751 IZ327749:IZ327750 SV327749:SV327750 ACR327749:ACR327750 AMN327749:AMN327750 AWJ327749:AWJ327750 BGF327749:BGF327750 BQB327749:BQB327750 BZX327749:BZX327750 CJT327749:CJT327750 CTP327749:CTP327750 DDL327749:DDL327750 DNH327749:DNH327750 DXD327749:DXD327750 EGZ327749:EGZ327750 EQV327749:EQV327750 FAR327749:FAR327750 FKN327749:FKN327750 FUJ327749:FUJ327750 GEF327749:GEF327750 GOB327749:GOB327750 GXX327749:GXX327750 HHT327749:HHT327750 HRP327749:HRP327750 IBL327749:IBL327750 ILH327749:ILH327750 IVD327749:IVD327750 JEZ327749:JEZ327750 JOV327749:JOV327750 JYR327749:JYR327750 KIN327749:KIN327750 KSJ327749:KSJ327750 LCF327749:LCF327750 LMB327749:LMB327750 LVX327749:LVX327750 MFT327749:MFT327750 MPP327749:MPP327750 MZL327749:MZL327750 NJH327749:NJH327750 NTD327749:NTD327750 OCZ327749:OCZ327750 OMV327749:OMV327750 OWR327749:OWR327750 PGN327749:PGN327750 PQJ327749:PQJ327750 QAF327749:QAF327750 QKB327749:QKB327750 QTX327749:QTX327750 RDT327749:RDT327750 RNP327749:RNP327750 RXL327749:RXL327750 SHH327749:SHH327750 SRD327749:SRD327750 TAZ327749:TAZ327750 TKV327749:TKV327750 TUR327749:TUR327750 UEN327749:UEN327750 UOJ327749:UOJ327750 UYF327749:UYF327750 VIB327749:VIB327750 VRX327749:VRX327750 WBT327749:WBT327750 WLP327749:WLP327750 WVL327749:WVL327750 N393286:N393287 IZ393285:IZ393286 SV393285:SV393286 ACR393285:ACR393286 AMN393285:AMN393286 AWJ393285:AWJ393286 BGF393285:BGF393286 BQB393285:BQB393286 BZX393285:BZX393286 CJT393285:CJT393286 CTP393285:CTP393286 DDL393285:DDL393286 DNH393285:DNH393286 DXD393285:DXD393286 EGZ393285:EGZ393286 EQV393285:EQV393286 FAR393285:FAR393286 FKN393285:FKN393286 FUJ393285:FUJ393286 GEF393285:GEF393286 GOB393285:GOB393286 GXX393285:GXX393286 HHT393285:HHT393286 HRP393285:HRP393286 IBL393285:IBL393286 ILH393285:ILH393286 IVD393285:IVD393286 JEZ393285:JEZ393286 JOV393285:JOV393286 JYR393285:JYR393286 KIN393285:KIN393286 KSJ393285:KSJ393286 LCF393285:LCF393286 LMB393285:LMB393286 LVX393285:LVX393286 MFT393285:MFT393286 MPP393285:MPP393286 MZL393285:MZL393286 NJH393285:NJH393286 NTD393285:NTD393286 OCZ393285:OCZ393286 OMV393285:OMV393286 OWR393285:OWR393286 PGN393285:PGN393286 PQJ393285:PQJ393286 QAF393285:QAF393286 QKB393285:QKB393286 QTX393285:QTX393286 RDT393285:RDT393286 RNP393285:RNP393286 RXL393285:RXL393286 SHH393285:SHH393286 SRD393285:SRD393286 TAZ393285:TAZ393286 TKV393285:TKV393286 TUR393285:TUR393286 UEN393285:UEN393286 UOJ393285:UOJ393286 UYF393285:UYF393286 VIB393285:VIB393286 VRX393285:VRX393286 WBT393285:WBT393286 WLP393285:WLP393286 WVL393285:WVL393286 N458822:N458823 IZ458821:IZ458822 SV458821:SV458822 ACR458821:ACR458822 AMN458821:AMN458822 AWJ458821:AWJ458822 BGF458821:BGF458822 BQB458821:BQB458822 BZX458821:BZX458822 CJT458821:CJT458822 CTP458821:CTP458822 DDL458821:DDL458822 DNH458821:DNH458822 DXD458821:DXD458822 EGZ458821:EGZ458822 EQV458821:EQV458822 FAR458821:FAR458822 FKN458821:FKN458822 FUJ458821:FUJ458822 GEF458821:GEF458822 GOB458821:GOB458822 GXX458821:GXX458822 HHT458821:HHT458822 HRP458821:HRP458822 IBL458821:IBL458822 ILH458821:ILH458822 IVD458821:IVD458822 JEZ458821:JEZ458822 JOV458821:JOV458822 JYR458821:JYR458822 KIN458821:KIN458822 KSJ458821:KSJ458822 LCF458821:LCF458822 LMB458821:LMB458822 LVX458821:LVX458822 MFT458821:MFT458822 MPP458821:MPP458822 MZL458821:MZL458822 NJH458821:NJH458822 NTD458821:NTD458822 OCZ458821:OCZ458822 OMV458821:OMV458822 OWR458821:OWR458822 PGN458821:PGN458822 PQJ458821:PQJ458822 QAF458821:QAF458822 QKB458821:QKB458822 QTX458821:QTX458822 RDT458821:RDT458822 RNP458821:RNP458822 RXL458821:RXL458822 SHH458821:SHH458822 SRD458821:SRD458822 TAZ458821:TAZ458822 TKV458821:TKV458822 TUR458821:TUR458822 UEN458821:UEN458822 UOJ458821:UOJ458822 UYF458821:UYF458822 VIB458821:VIB458822 VRX458821:VRX458822 WBT458821:WBT458822 WLP458821:WLP458822 WVL458821:WVL458822 N524358:N524359 IZ524357:IZ524358 SV524357:SV524358 ACR524357:ACR524358 AMN524357:AMN524358 AWJ524357:AWJ524358 BGF524357:BGF524358 BQB524357:BQB524358 BZX524357:BZX524358 CJT524357:CJT524358 CTP524357:CTP524358 DDL524357:DDL524358 DNH524357:DNH524358 DXD524357:DXD524358 EGZ524357:EGZ524358 EQV524357:EQV524358 FAR524357:FAR524358 FKN524357:FKN524358 FUJ524357:FUJ524358 GEF524357:GEF524358 GOB524357:GOB524358 GXX524357:GXX524358 HHT524357:HHT524358 HRP524357:HRP524358 IBL524357:IBL524358 ILH524357:ILH524358 IVD524357:IVD524358 JEZ524357:JEZ524358 JOV524357:JOV524358 JYR524357:JYR524358 KIN524357:KIN524358 KSJ524357:KSJ524358 LCF524357:LCF524358 LMB524357:LMB524358 LVX524357:LVX524358 MFT524357:MFT524358 MPP524357:MPP524358 MZL524357:MZL524358 NJH524357:NJH524358 NTD524357:NTD524358 OCZ524357:OCZ524358 OMV524357:OMV524358 OWR524357:OWR524358 PGN524357:PGN524358 PQJ524357:PQJ524358 QAF524357:QAF524358 QKB524357:QKB524358 QTX524357:QTX524358 RDT524357:RDT524358 RNP524357:RNP524358 RXL524357:RXL524358 SHH524357:SHH524358 SRD524357:SRD524358 TAZ524357:TAZ524358 TKV524357:TKV524358 TUR524357:TUR524358 UEN524357:UEN524358 UOJ524357:UOJ524358 UYF524357:UYF524358 VIB524357:VIB524358 VRX524357:VRX524358 WBT524357:WBT524358 WLP524357:WLP524358 WVL524357:WVL524358 N589894:N589895 IZ589893:IZ589894 SV589893:SV589894 ACR589893:ACR589894 AMN589893:AMN589894 AWJ589893:AWJ589894 BGF589893:BGF589894 BQB589893:BQB589894 BZX589893:BZX589894 CJT589893:CJT589894 CTP589893:CTP589894 DDL589893:DDL589894 DNH589893:DNH589894 DXD589893:DXD589894 EGZ589893:EGZ589894 EQV589893:EQV589894 FAR589893:FAR589894 FKN589893:FKN589894 FUJ589893:FUJ589894 GEF589893:GEF589894 GOB589893:GOB589894 GXX589893:GXX589894 HHT589893:HHT589894 HRP589893:HRP589894 IBL589893:IBL589894 ILH589893:ILH589894 IVD589893:IVD589894 JEZ589893:JEZ589894 JOV589893:JOV589894 JYR589893:JYR589894 KIN589893:KIN589894 KSJ589893:KSJ589894 LCF589893:LCF589894 LMB589893:LMB589894 LVX589893:LVX589894 MFT589893:MFT589894 MPP589893:MPP589894 MZL589893:MZL589894 NJH589893:NJH589894 NTD589893:NTD589894 OCZ589893:OCZ589894 OMV589893:OMV589894 OWR589893:OWR589894 PGN589893:PGN589894 PQJ589893:PQJ589894 QAF589893:QAF589894 QKB589893:QKB589894 QTX589893:QTX589894 RDT589893:RDT589894 RNP589893:RNP589894 RXL589893:RXL589894 SHH589893:SHH589894 SRD589893:SRD589894 TAZ589893:TAZ589894 TKV589893:TKV589894 TUR589893:TUR589894 UEN589893:UEN589894 UOJ589893:UOJ589894 UYF589893:UYF589894 VIB589893:VIB589894 VRX589893:VRX589894 WBT589893:WBT589894 WLP589893:WLP589894 WVL589893:WVL589894 N655430:N655431 IZ655429:IZ655430 SV655429:SV655430 ACR655429:ACR655430 AMN655429:AMN655430 AWJ655429:AWJ655430 BGF655429:BGF655430 BQB655429:BQB655430 BZX655429:BZX655430 CJT655429:CJT655430 CTP655429:CTP655430 DDL655429:DDL655430 DNH655429:DNH655430 DXD655429:DXD655430 EGZ655429:EGZ655430 EQV655429:EQV655430 FAR655429:FAR655430 FKN655429:FKN655430 FUJ655429:FUJ655430 GEF655429:GEF655430 GOB655429:GOB655430 GXX655429:GXX655430 HHT655429:HHT655430 HRP655429:HRP655430 IBL655429:IBL655430 ILH655429:ILH655430 IVD655429:IVD655430 JEZ655429:JEZ655430 JOV655429:JOV655430 JYR655429:JYR655430 KIN655429:KIN655430 KSJ655429:KSJ655430 LCF655429:LCF655430 LMB655429:LMB655430 LVX655429:LVX655430 MFT655429:MFT655430 MPP655429:MPP655430 MZL655429:MZL655430 NJH655429:NJH655430 NTD655429:NTD655430 OCZ655429:OCZ655430 OMV655429:OMV655430 OWR655429:OWR655430 PGN655429:PGN655430 PQJ655429:PQJ655430 QAF655429:QAF655430 QKB655429:QKB655430 QTX655429:QTX655430 RDT655429:RDT655430 RNP655429:RNP655430 RXL655429:RXL655430 SHH655429:SHH655430 SRD655429:SRD655430 TAZ655429:TAZ655430 TKV655429:TKV655430 TUR655429:TUR655430 UEN655429:UEN655430 UOJ655429:UOJ655430 UYF655429:UYF655430 VIB655429:VIB655430 VRX655429:VRX655430 WBT655429:WBT655430 WLP655429:WLP655430 WVL655429:WVL655430 N720966:N720967 IZ720965:IZ720966 SV720965:SV720966 ACR720965:ACR720966 AMN720965:AMN720966 AWJ720965:AWJ720966 BGF720965:BGF720966 BQB720965:BQB720966 BZX720965:BZX720966 CJT720965:CJT720966 CTP720965:CTP720966 DDL720965:DDL720966 DNH720965:DNH720966 DXD720965:DXD720966 EGZ720965:EGZ720966 EQV720965:EQV720966 FAR720965:FAR720966 FKN720965:FKN720966 FUJ720965:FUJ720966 GEF720965:GEF720966 GOB720965:GOB720966 GXX720965:GXX720966 HHT720965:HHT720966 HRP720965:HRP720966 IBL720965:IBL720966 ILH720965:ILH720966 IVD720965:IVD720966 JEZ720965:JEZ720966 JOV720965:JOV720966 JYR720965:JYR720966 KIN720965:KIN720966 KSJ720965:KSJ720966 LCF720965:LCF720966 LMB720965:LMB720966 LVX720965:LVX720966 MFT720965:MFT720966 MPP720965:MPP720966 MZL720965:MZL720966 NJH720965:NJH720966 NTD720965:NTD720966 OCZ720965:OCZ720966 OMV720965:OMV720966 OWR720965:OWR720966 PGN720965:PGN720966 PQJ720965:PQJ720966 QAF720965:QAF720966 QKB720965:QKB720966 QTX720965:QTX720966 RDT720965:RDT720966 RNP720965:RNP720966 RXL720965:RXL720966 SHH720965:SHH720966 SRD720965:SRD720966 TAZ720965:TAZ720966 TKV720965:TKV720966 TUR720965:TUR720966 UEN720965:UEN720966 UOJ720965:UOJ720966 UYF720965:UYF720966 VIB720965:VIB720966 VRX720965:VRX720966 WBT720965:WBT720966 WLP720965:WLP720966 WVL720965:WVL720966 N786502:N786503 IZ786501:IZ786502 SV786501:SV786502 ACR786501:ACR786502 AMN786501:AMN786502 AWJ786501:AWJ786502 BGF786501:BGF786502 BQB786501:BQB786502 BZX786501:BZX786502 CJT786501:CJT786502 CTP786501:CTP786502 DDL786501:DDL786502 DNH786501:DNH786502 DXD786501:DXD786502 EGZ786501:EGZ786502 EQV786501:EQV786502 FAR786501:FAR786502 FKN786501:FKN786502 FUJ786501:FUJ786502 GEF786501:GEF786502 GOB786501:GOB786502 GXX786501:GXX786502 HHT786501:HHT786502 HRP786501:HRP786502 IBL786501:IBL786502 ILH786501:ILH786502 IVD786501:IVD786502 JEZ786501:JEZ786502 JOV786501:JOV786502 JYR786501:JYR786502 KIN786501:KIN786502 KSJ786501:KSJ786502 LCF786501:LCF786502 LMB786501:LMB786502 LVX786501:LVX786502 MFT786501:MFT786502 MPP786501:MPP786502 MZL786501:MZL786502 NJH786501:NJH786502 NTD786501:NTD786502 OCZ786501:OCZ786502 OMV786501:OMV786502 OWR786501:OWR786502 PGN786501:PGN786502 PQJ786501:PQJ786502 QAF786501:QAF786502 QKB786501:QKB786502 QTX786501:QTX786502 RDT786501:RDT786502 RNP786501:RNP786502 RXL786501:RXL786502 SHH786501:SHH786502 SRD786501:SRD786502 TAZ786501:TAZ786502 TKV786501:TKV786502 TUR786501:TUR786502 UEN786501:UEN786502 UOJ786501:UOJ786502 UYF786501:UYF786502 VIB786501:VIB786502 VRX786501:VRX786502 WBT786501:WBT786502 WLP786501:WLP786502 WVL786501:WVL786502 N852038:N852039 IZ852037:IZ852038 SV852037:SV852038 ACR852037:ACR852038 AMN852037:AMN852038 AWJ852037:AWJ852038 BGF852037:BGF852038 BQB852037:BQB852038 BZX852037:BZX852038 CJT852037:CJT852038 CTP852037:CTP852038 DDL852037:DDL852038 DNH852037:DNH852038 DXD852037:DXD852038 EGZ852037:EGZ852038 EQV852037:EQV852038 FAR852037:FAR852038 FKN852037:FKN852038 FUJ852037:FUJ852038 GEF852037:GEF852038 GOB852037:GOB852038 GXX852037:GXX852038 HHT852037:HHT852038 HRP852037:HRP852038 IBL852037:IBL852038 ILH852037:ILH852038 IVD852037:IVD852038 JEZ852037:JEZ852038 JOV852037:JOV852038 JYR852037:JYR852038 KIN852037:KIN852038 KSJ852037:KSJ852038 LCF852037:LCF852038 LMB852037:LMB852038 LVX852037:LVX852038 MFT852037:MFT852038 MPP852037:MPP852038 MZL852037:MZL852038 NJH852037:NJH852038 NTD852037:NTD852038 OCZ852037:OCZ852038 OMV852037:OMV852038 OWR852037:OWR852038 PGN852037:PGN852038 PQJ852037:PQJ852038 QAF852037:QAF852038 QKB852037:QKB852038 QTX852037:QTX852038 RDT852037:RDT852038 RNP852037:RNP852038 RXL852037:RXL852038 SHH852037:SHH852038 SRD852037:SRD852038 TAZ852037:TAZ852038 TKV852037:TKV852038 TUR852037:TUR852038 UEN852037:UEN852038 UOJ852037:UOJ852038 UYF852037:UYF852038 VIB852037:VIB852038 VRX852037:VRX852038 WBT852037:WBT852038 WLP852037:WLP852038 WVL852037:WVL852038 N917574:N917575 IZ917573:IZ917574 SV917573:SV917574 ACR917573:ACR917574 AMN917573:AMN917574 AWJ917573:AWJ917574 BGF917573:BGF917574 BQB917573:BQB917574 BZX917573:BZX917574 CJT917573:CJT917574 CTP917573:CTP917574 DDL917573:DDL917574 DNH917573:DNH917574 DXD917573:DXD917574 EGZ917573:EGZ917574 EQV917573:EQV917574 FAR917573:FAR917574 FKN917573:FKN917574 FUJ917573:FUJ917574 GEF917573:GEF917574 GOB917573:GOB917574 GXX917573:GXX917574 HHT917573:HHT917574 HRP917573:HRP917574 IBL917573:IBL917574 ILH917573:ILH917574 IVD917573:IVD917574 JEZ917573:JEZ917574 JOV917573:JOV917574 JYR917573:JYR917574 KIN917573:KIN917574 KSJ917573:KSJ917574 LCF917573:LCF917574 LMB917573:LMB917574 LVX917573:LVX917574 MFT917573:MFT917574 MPP917573:MPP917574 MZL917573:MZL917574 NJH917573:NJH917574 NTD917573:NTD917574 OCZ917573:OCZ917574 OMV917573:OMV917574 OWR917573:OWR917574 PGN917573:PGN917574 PQJ917573:PQJ917574 QAF917573:QAF917574 QKB917573:QKB917574 QTX917573:QTX917574 RDT917573:RDT917574 RNP917573:RNP917574 RXL917573:RXL917574 SHH917573:SHH917574 SRD917573:SRD917574 TAZ917573:TAZ917574 TKV917573:TKV917574 TUR917573:TUR917574 UEN917573:UEN917574 UOJ917573:UOJ917574 UYF917573:UYF917574 VIB917573:VIB917574 VRX917573:VRX917574 WBT917573:WBT917574 WLP917573:WLP917574 WVL917573:WVL917574 N983110:N983111 IZ983109:IZ983110 SV983109:SV983110 ACR983109:ACR983110 AMN983109:AMN983110 AWJ983109:AWJ983110 BGF983109:BGF983110 BQB983109:BQB983110 BZX983109:BZX983110 CJT983109:CJT983110 CTP983109:CTP983110 DDL983109:DDL983110 DNH983109:DNH983110 DXD983109:DXD983110 EGZ983109:EGZ983110 EQV983109:EQV983110 FAR983109:FAR983110 FKN983109:FKN983110 FUJ983109:FUJ983110 GEF983109:GEF983110 GOB983109:GOB983110 GXX983109:GXX983110 HHT983109:HHT983110 HRP983109:HRP983110 IBL983109:IBL983110 ILH983109:ILH983110 IVD983109:IVD983110 JEZ983109:JEZ983110 JOV983109:JOV983110 JYR983109:JYR983110 KIN983109:KIN983110 KSJ983109:KSJ983110 LCF983109:LCF983110 LMB983109:LMB983110 LVX983109:LVX983110 MFT983109:MFT983110 MPP983109:MPP983110 MZL983109:MZL983110 NJH983109:NJH983110 NTD983109:NTD983110 OCZ983109:OCZ983110 OMV983109:OMV983110 OWR983109:OWR983110 PGN983109:PGN983110 PQJ983109:PQJ983110 QAF983109:QAF983110 QKB983109:QKB983110 QTX983109:QTX983110 RDT983109:RDT983110 RNP983109:RNP983110 RXL983109:RXL983110 SHH983109:SHH983110 SRD983109:SRD983110 TAZ983109:TAZ983110 TKV983109:TKV983110 TUR983109:TUR983110 UEN983109:UEN983110 UOJ983109:UOJ983110 UYF983109:UYF983110 VIB983109:VIB983110 VRX983109:VRX983110 WBT983109:WBT983110 WLP983109:WLP983110 WVL983109:WVL983110 P65606:P65607 JC65605:JC65606 SY65605:SY65606 ACU65605:ACU65606 AMQ65605:AMQ65606 AWM65605:AWM65606 BGI65605:BGI65606 BQE65605:BQE65606 CAA65605:CAA65606 CJW65605:CJW65606 CTS65605:CTS65606 DDO65605:DDO65606 DNK65605:DNK65606 DXG65605:DXG65606 EHC65605:EHC65606 EQY65605:EQY65606 FAU65605:FAU65606 FKQ65605:FKQ65606 FUM65605:FUM65606 GEI65605:GEI65606 GOE65605:GOE65606 GYA65605:GYA65606 HHW65605:HHW65606 HRS65605:HRS65606 IBO65605:IBO65606 ILK65605:ILK65606 IVG65605:IVG65606 JFC65605:JFC65606 JOY65605:JOY65606 JYU65605:JYU65606 KIQ65605:KIQ65606 KSM65605:KSM65606 LCI65605:LCI65606 LME65605:LME65606 LWA65605:LWA65606 MFW65605:MFW65606 MPS65605:MPS65606 MZO65605:MZO65606 NJK65605:NJK65606 NTG65605:NTG65606 ODC65605:ODC65606 OMY65605:OMY65606 OWU65605:OWU65606 PGQ65605:PGQ65606 PQM65605:PQM65606 QAI65605:QAI65606 QKE65605:QKE65606 QUA65605:QUA65606 RDW65605:RDW65606 RNS65605:RNS65606 RXO65605:RXO65606 SHK65605:SHK65606 SRG65605:SRG65606 TBC65605:TBC65606 TKY65605:TKY65606 TUU65605:TUU65606 UEQ65605:UEQ65606 UOM65605:UOM65606 UYI65605:UYI65606 VIE65605:VIE65606 VSA65605:VSA65606 WBW65605:WBW65606 WLS65605:WLS65606 WVO65605:WVO65606 P131142:P131143 JC131141:JC131142 SY131141:SY131142 ACU131141:ACU131142 AMQ131141:AMQ131142 AWM131141:AWM131142 BGI131141:BGI131142 BQE131141:BQE131142 CAA131141:CAA131142 CJW131141:CJW131142 CTS131141:CTS131142 DDO131141:DDO131142 DNK131141:DNK131142 DXG131141:DXG131142 EHC131141:EHC131142 EQY131141:EQY131142 FAU131141:FAU131142 FKQ131141:FKQ131142 FUM131141:FUM131142 GEI131141:GEI131142 GOE131141:GOE131142 GYA131141:GYA131142 HHW131141:HHW131142 HRS131141:HRS131142 IBO131141:IBO131142 ILK131141:ILK131142 IVG131141:IVG131142 JFC131141:JFC131142 JOY131141:JOY131142 JYU131141:JYU131142 KIQ131141:KIQ131142 KSM131141:KSM131142 LCI131141:LCI131142 LME131141:LME131142 LWA131141:LWA131142 MFW131141:MFW131142 MPS131141:MPS131142 MZO131141:MZO131142 NJK131141:NJK131142 NTG131141:NTG131142 ODC131141:ODC131142 OMY131141:OMY131142 OWU131141:OWU131142 PGQ131141:PGQ131142 PQM131141:PQM131142 QAI131141:QAI131142 QKE131141:QKE131142 QUA131141:QUA131142 RDW131141:RDW131142 RNS131141:RNS131142 RXO131141:RXO131142 SHK131141:SHK131142 SRG131141:SRG131142 TBC131141:TBC131142 TKY131141:TKY131142 TUU131141:TUU131142 UEQ131141:UEQ131142 UOM131141:UOM131142 UYI131141:UYI131142 VIE131141:VIE131142 VSA131141:VSA131142 WBW131141:WBW131142 WLS131141:WLS131142 WVO131141:WVO131142 P196678:P196679 JC196677:JC196678 SY196677:SY196678 ACU196677:ACU196678 AMQ196677:AMQ196678 AWM196677:AWM196678 BGI196677:BGI196678 BQE196677:BQE196678 CAA196677:CAA196678 CJW196677:CJW196678 CTS196677:CTS196678 DDO196677:DDO196678 DNK196677:DNK196678 DXG196677:DXG196678 EHC196677:EHC196678 EQY196677:EQY196678 FAU196677:FAU196678 FKQ196677:FKQ196678 FUM196677:FUM196678 GEI196677:GEI196678 GOE196677:GOE196678 GYA196677:GYA196678 HHW196677:HHW196678 HRS196677:HRS196678 IBO196677:IBO196678 ILK196677:ILK196678 IVG196677:IVG196678 JFC196677:JFC196678 JOY196677:JOY196678 JYU196677:JYU196678 KIQ196677:KIQ196678 KSM196677:KSM196678 LCI196677:LCI196678 LME196677:LME196678 LWA196677:LWA196678 MFW196677:MFW196678 MPS196677:MPS196678 MZO196677:MZO196678 NJK196677:NJK196678 NTG196677:NTG196678 ODC196677:ODC196678 OMY196677:OMY196678 OWU196677:OWU196678 PGQ196677:PGQ196678 PQM196677:PQM196678 QAI196677:QAI196678 QKE196677:QKE196678 QUA196677:QUA196678 RDW196677:RDW196678 RNS196677:RNS196678 RXO196677:RXO196678 SHK196677:SHK196678 SRG196677:SRG196678 TBC196677:TBC196678 TKY196677:TKY196678 TUU196677:TUU196678 UEQ196677:UEQ196678 UOM196677:UOM196678 UYI196677:UYI196678 VIE196677:VIE196678 VSA196677:VSA196678 WBW196677:WBW196678 WLS196677:WLS196678 WVO196677:WVO196678 P262214:P262215 JC262213:JC262214 SY262213:SY262214 ACU262213:ACU262214 AMQ262213:AMQ262214 AWM262213:AWM262214 BGI262213:BGI262214 BQE262213:BQE262214 CAA262213:CAA262214 CJW262213:CJW262214 CTS262213:CTS262214 DDO262213:DDO262214 DNK262213:DNK262214 DXG262213:DXG262214 EHC262213:EHC262214 EQY262213:EQY262214 FAU262213:FAU262214 FKQ262213:FKQ262214 FUM262213:FUM262214 GEI262213:GEI262214 GOE262213:GOE262214 GYA262213:GYA262214 HHW262213:HHW262214 HRS262213:HRS262214 IBO262213:IBO262214 ILK262213:ILK262214 IVG262213:IVG262214 JFC262213:JFC262214 JOY262213:JOY262214 JYU262213:JYU262214 KIQ262213:KIQ262214 KSM262213:KSM262214 LCI262213:LCI262214 LME262213:LME262214 LWA262213:LWA262214 MFW262213:MFW262214 MPS262213:MPS262214 MZO262213:MZO262214 NJK262213:NJK262214 NTG262213:NTG262214 ODC262213:ODC262214 OMY262213:OMY262214 OWU262213:OWU262214 PGQ262213:PGQ262214 PQM262213:PQM262214 QAI262213:QAI262214 QKE262213:QKE262214 QUA262213:QUA262214 RDW262213:RDW262214 RNS262213:RNS262214 RXO262213:RXO262214 SHK262213:SHK262214 SRG262213:SRG262214 TBC262213:TBC262214 TKY262213:TKY262214 TUU262213:TUU262214 UEQ262213:UEQ262214 UOM262213:UOM262214 UYI262213:UYI262214 VIE262213:VIE262214 VSA262213:VSA262214 WBW262213:WBW262214 WLS262213:WLS262214 WVO262213:WVO262214 P327750:P327751 JC327749:JC327750 SY327749:SY327750 ACU327749:ACU327750 AMQ327749:AMQ327750 AWM327749:AWM327750 BGI327749:BGI327750 BQE327749:BQE327750 CAA327749:CAA327750 CJW327749:CJW327750 CTS327749:CTS327750 DDO327749:DDO327750 DNK327749:DNK327750 DXG327749:DXG327750 EHC327749:EHC327750 EQY327749:EQY327750 FAU327749:FAU327750 FKQ327749:FKQ327750 FUM327749:FUM327750 GEI327749:GEI327750 GOE327749:GOE327750 GYA327749:GYA327750 HHW327749:HHW327750 HRS327749:HRS327750 IBO327749:IBO327750 ILK327749:ILK327750 IVG327749:IVG327750 JFC327749:JFC327750 JOY327749:JOY327750 JYU327749:JYU327750 KIQ327749:KIQ327750 KSM327749:KSM327750 LCI327749:LCI327750 LME327749:LME327750 LWA327749:LWA327750 MFW327749:MFW327750 MPS327749:MPS327750 MZO327749:MZO327750 NJK327749:NJK327750 NTG327749:NTG327750 ODC327749:ODC327750 OMY327749:OMY327750 OWU327749:OWU327750 PGQ327749:PGQ327750 PQM327749:PQM327750 QAI327749:QAI327750 QKE327749:QKE327750 QUA327749:QUA327750 RDW327749:RDW327750 RNS327749:RNS327750 RXO327749:RXO327750 SHK327749:SHK327750 SRG327749:SRG327750 TBC327749:TBC327750 TKY327749:TKY327750 TUU327749:TUU327750 UEQ327749:UEQ327750 UOM327749:UOM327750 UYI327749:UYI327750 VIE327749:VIE327750 VSA327749:VSA327750 WBW327749:WBW327750 WLS327749:WLS327750 WVO327749:WVO327750 P393286:P393287 JC393285:JC393286 SY393285:SY393286 ACU393285:ACU393286 AMQ393285:AMQ393286 AWM393285:AWM393286 BGI393285:BGI393286 BQE393285:BQE393286 CAA393285:CAA393286 CJW393285:CJW393286 CTS393285:CTS393286 DDO393285:DDO393286 DNK393285:DNK393286 DXG393285:DXG393286 EHC393285:EHC393286 EQY393285:EQY393286 FAU393285:FAU393286 FKQ393285:FKQ393286 FUM393285:FUM393286 GEI393285:GEI393286 GOE393285:GOE393286 GYA393285:GYA393286 HHW393285:HHW393286 HRS393285:HRS393286 IBO393285:IBO393286 ILK393285:ILK393286 IVG393285:IVG393286 JFC393285:JFC393286 JOY393285:JOY393286 JYU393285:JYU393286 KIQ393285:KIQ393286 KSM393285:KSM393286 LCI393285:LCI393286 LME393285:LME393286 LWA393285:LWA393286 MFW393285:MFW393286 MPS393285:MPS393286 MZO393285:MZO393286 NJK393285:NJK393286 NTG393285:NTG393286 ODC393285:ODC393286 OMY393285:OMY393286 OWU393285:OWU393286 PGQ393285:PGQ393286 PQM393285:PQM393286 QAI393285:QAI393286 QKE393285:QKE393286 QUA393285:QUA393286 RDW393285:RDW393286 RNS393285:RNS393286 RXO393285:RXO393286 SHK393285:SHK393286 SRG393285:SRG393286 TBC393285:TBC393286 TKY393285:TKY393286 TUU393285:TUU393286 UEQ393285:UEQ393286 UOM393285:UOM393286 UYI393285:UYI393286 VIE393285:VIE393286 VSA393285:VSA393286 WBW393285:WBW393286 WLS393285:WLS393286 WVO393285:WVO393286 P458822:P458823 JC458821:JC458822 SY458821:SY458822 ACU458821:ACU458822 AMQ458821:AMQ458822 AWM458821:AWM458822 BGI458821:BGI458822 BQE458821:BQE458822 CAA458821:CAA458822 CJW458821:CJW458822 CTS458821:CTS458822 DDO458821:DDO458822 DNK458821:DNK458822 DXG458821:DXG458822 EHC458821:EHC458822 EQY458821:EQY458822 FAU458821:FAU458822 FKQ458821:FKQ458822 FUM458821:FUM458822 GEI458821:GEI458822 GOE458821:GOE458822 GYA458821:GYA458822 HHW458821:HHW458822 HRS458821:HRS458822 IBO458821:IBO458822 ILK458821:ILK458822 IVG458821:IVG458822 JFC458821:JFC458822 JOY458821:JOY458822 JYU458821:JYU458822 KIQ458821:KIQ458822 KSM458821:KSM458822 LCI458821:LCI458822 LME458821:LME458822 LWA458821:LWA458822 MFW458821:MFW458822 MPS458821:MPS458822 MZO458821:MZO458822 NJK458821:NJK458822 NTG458821:NTG458822 ODC458821:ODC458822 OMY458821:OMY458822 OWU458821:OWU458822 PGQ458821:PGQ458822 PQM458821:PQM458822 QAI458821:QAI458822 QKE458821:QKE458822 QUA458821:QUA458822 RDW458821:RDW458822 RNS458821:RNS458822 RXO458821:RXO458822 SHK458821:SHK458822 SRG458821:SRG458822 TBC458821:TBC458822 TKY458821:TKY458822 TUU458821:TUU458822 UEQ458821:UEQ458822 UOM458821:UOM458822 UYI458821:UYI458822 VIE458821:VIE458822 VSA458821:VSA458822 WBW458821:WBW458822 WLS458821:WLS458822 WVO458821:WVO458822 P524358:P524359 JC524357:JC524358 SY524357:SY524358 ACU524357:ACU524358 AMQ524357:AMQ524358 AWM524357:AWM524358 BGI524357:BGI524358 BQE524357:BQE524358 CAA524357:CAA524358 CJW524357:CJW524358 CTS524357:CTS524358 DDO524357:DDO524358 DNK524357:DNK524358 DXG524357:DXG524358 EHC524357:EHC524358 EQY524357:EQY524358 FAU524357:FAU524358 FKQ524357:FKQ524358 FUM524357:FUM524358 GEI524357:GEI524358 GOE524357:GOE524358 GYA524357:GYA524358 HHW524357:HHW524358 HRS524357:HRS524358 IBO524357:IBO524358 ILK524357:ILK524358 IVG524357:IVG524358 JFC524357:JFC524358 JOY524357:JOY524358 JYU524357:JYU524358 KIQ524357:KIQ524358 KSM524357:KSM524358 LCI524357:LCI524358 LME524357:LME524358 LWA524357:LWA524358 MFW524357:MFW524358 MPS524357:MPS524358 MZO524357:MZO524358 NJK524357:NJK524358 NTG524357:NTG524358 ODC524357:ODC524358 OMY524357:OMY524358 OWU524357:OWU524358 PGQ524357:PGQ524358 PQM524357:PQM524358 QAI524357:QAI524358 QKE524357:QKE524358 QUA524357:QUA524358 RDW524357:RDW524358 RNS524357:RNS524358 RXO524357:RXO524358 SHK524357:SHK524358 SRG524357:SRG524358 TBC524357:TBC524358 TKY524357:TKY524358 TUU524357:TUU524358 UEQ524357:UEQ524358 UOM524357:UOM524358 UYI524357:UYI524358 VIE524357:VIE524358 VSA524357:VSA524358 WBW524357:WBW524358 WLS524357:WLS524358 WVO524357:WVO524358 P589894:P589895 JC589893:JC589894 SY589893:SY589894 ACU589893:ACU589894 AMQ589893:AMQ589894 AWM589893:AWM589894 BGI589893:BGI589894 BQE589893:BQE589894 CAA589893:CAA589894 CJW589893:CJW589894 CTS589893:CTS589894 DDO589893:DDO589894 DNK589893:DNK589894 DXG589893:DXG589894 EHC589893:EHC589894 EQY589893:EQY589894 FAU589893:FAU589894 FKQ589893:FKQ589894 FUM589893:FUM589894 GEI589893:GEI589894 GOE589893:GOE589894 GYA589893:GYA589894 HHW589893:HHW589894 HRS589893:HRS589894 IBO589893:IBO589894 ILK589893:ILK589894 IVG589893:IVG589894 JFC589893:JFC589894 JOY589893:JOY589894 JYU589893:JYU589894 KIQ589893:KIQ589894 KSM589893:KSM589894 LCI589893:LCI589894 LME589893:LME589894 LWA589893:LWA589894 MFW589893:MFW589894 MPS589893:MPS589894 MZO589893:MZO589894 NJK589893:NJK589894 NTG589893:NTG589894 ODC589893:ODC589894 OMY589893:OMY589894 OWU589893:OWU589894 PGQ589893:PGQ589894 PQM589893:PQM589894 QAI589893:QAI589894 QKE589893:QKE589894 QUA589893:QUA589894 RDW589893:RDW589894 RNS589893:RNS589894 RXO589893:RXO589894 SHK589893:SHK589894 SRG589893:SRG589894 TBC589893:TBC589894 TKY589893:TKY589894 TUU589893:TUU589894 UEQ589893:UEQ589894 UOM589893:UOM589894 UYI589893:UYI589894 VIE589893:VIE589894 VSA589893:VSA589894 WBW589893:WBW589894 WLS589893:WLS589894 WVO589893:WVO589894 P655430:P655431 JC655429:JC655430 SY655429:SY655430 ACU655429:ACU655430 AMQ655429:AMQ655430 AWM655429:AWM655430 BGI655429:BGI655430 BQE655429:BQE655430 CAA655429:CAA655430 CJW655429:CJW655430 CTS655429:CTS655430 DDO655429:DDO655430 DNK655429:DNK655430 DXG655429:DXG655430 EHC655429:EHC655430 EQY655429:EQY655430 FAU655429:FAU655430 FKQ655429:FKQ655430 FUM655429:FUM655430 GEI655429:GEI655430 GOE655429:GOE655430 GYA655429:GYA655430 HHW655429:HHW655430 HRS655429:HRS655430 IBO655429:IBO655430 ILK655429:ILK655430 IVG655429:IVG655430 JFC655429:JFC655430 JOY655429:JOY655430 JYU655429:JYU655430 KIQ655429:KIQ655430 KSM655429:KSM655430 LCI655429:LCI655430 LME655429:LME655430 LWA655429:LWA655430 MFW655429:MFW655430 MPS655429:MPS655430 MZO655429:MZO655430 NJK655429:NJK655430 NTG655429:NTG655430 ODC655429:ODC655430 OMY655429:OMY655430 OWU655429:OWU655430 PGQ655429:PGQ655430 PQM655429:PQM655430 QAI655429:QAI655430 QKE655429:QKE655430 QUA655429:QUA655430 RDW655429:RDW655430 RNS655429:RNS655430 RXO655429:RXO655430 SHK655429:SHK655430 SRG655429:SRG655430 TBC655429:TBC655430 TKY655429:TKY655430 TUU655429:TUU655430 UEQ655429:UEQ655430 UOM655429:UOM655430 UYI655429:UYI655430 VIE655429:VIE655430 VSA655429:VSA655430 WBW655429:WBW655430 WLS655429:WLS655430 WVO655429:WVO655430 P720966:P720967 JC720965:JC720966 SY720965:SY720966 ACU720965:ACU720966 AMQ720965:AMQ720966 AWM720965:AWM720966 BGI720965:BGI720966 BQE720965:BQE720966 CAA720965:CAA720966 CJW720965:CJW720966 CTS720965:CTS720966 DDO720965:DDO720966 DNK720965:DNK720966 DXG720965:DXG720966 EHC720965:EHC720966 EQY720965:EQY720966 FAU720965:FAU720966 FKQ720965:FKQ720966 FUM720965:FUM720966 GEI720965:GEI720966 GOE720965:GOE720966 GYA720965:GYA720966 HHW720965:HHW720966 HRS720965:HRS720966 IBO720965:IBO720966 ILK720965:ILK720966 IVG720965:IVG720966 JFC720965:JFC720966 JOY720965:JOY720966 JYU720965:JYU720966 KIQ720965:KIQ720966 KSM720965:KSM720966 LCI720965:LCI720966 LME720965:LME720966 LWA720965:LWA720966 MFW720965:MFW720966 MPS720965:MPS720966 MZO720965:MZO720966 NJK720965:NJK720966 NTG720965:NTG720966 ODC720965:ODC720966 OMY720965:OMY720966 OWU720965:OWU720966 PGQ720965:PGQ720966 PQM720965:PQM720966 QAI720965:QAI720966 QKE720965:QKE720966 QUA720965:QUA720966 RDW720965:RDW720966 RNS720965:RNS720966 RXO720965:RXO720966 SHK720965:SHK720966 SRG720965:SRG720966 TBC720965:TBC720966 TKY720965:TKY720966 TUU720965:TUU720966 UEQ720965:UEQ720966 UOM720965:UOM720966 UYI720965:UYI720966 VIE720965:VIE720966 VSA720965:VSA720966 WBW720965:WBW720966 WLS720965:WLS720966 WVO720965:WVO720966 P786502:P786503 JC786501:JC786502 SY786501:SY786502 ACU786501:ACU786502 AMQ786501:AMQ786502 AWM786501:AWM786502 BGI786501:BGI786502 BQE786501:BQE786502 CAA786501:CAA786502 CJW786501:CJW786502 CTS786501:CTS786502 DDO786501:DDO786502 DNK786501:DNK786502 DXG786501:DXG786502 EHC786501:EHC786502 EQY786501:EQY786502 FAU786501:FAU786502 FKQ786501:FKQ786502 FUM786501:FUM786502 GEI786501:GEI786502 GOE786501:GOE786502 GYA786501:GYA786502 HHW786501:HHW786502 HRS786501:HRS786502 IBO786501:IBO786502 ILK786501:ILK786502 IVG786501:IVG786502 JFC786501:JFC786502 JOY786501:JOY786502 JYU786501:JYU786502 KIQ786501:KIQ786502 KSM786501:KSM786502 LCI786501:LCI786502 LME786501:LME786502 LWA786501:LWA786502 MFW786501:MFW786502 MPS786501:MPS786502 MZO786501:MZO786502 NJK786501:NJK786502 NTG786501:NTG786502 ODC786501:ODC786502 OMY786501:OMY786502 OWU786501:OWU786502 PGQ786501:PGQ786502 PQM786501:PQM786502 QAI786501:QAI786502 QKE786501:QKE786502 QUA786501:QUA786502 RDW786501:RDW786502 RNS786501:RNS786502 RXO786501:RXO786502 SHK786501:SHK786502 SRG786501:SRG786502 TBC786501:TBC786502 TKY786501:TKY786502 TUU786501:TUU786502 UEQ786501:UEQ786502 UOM786501:UOM786502 UYI786501:UYI786502 VIE786501:VIE786502 VSA786501:VSA786502 WBW786501:WBW786502 WLS786501:WLS786502 WVO786501:WVO786502 P852038:P852039 JC852037:JC852038 SY852037:SY852038 ACU852037:ACU852038 AMQ852037:AMQ852038 AWM852037:AWM852038 BGI852037:BGI852038 BQE852037:BQE852038 CAA852037:CAA852038 CJW852037:CJW852038 CTS852037:CTS852038 DDO852037:DDO852038 DNK852037:DNK852038 DXG852037:DXG852038 EHC852037:EHC852038 EQY852037:EQY852038 FAU852037:FAU852038 FKQ852037:FKQ852038 FUM852037:FUM852038 GEI852037:GEI852038 GOE852037:GOE852038 GYA852037:GYA852038 HHW852037:HHW852038 HRS852037:HRS852038 IBO852037:IBO852038 ILK852037:ILK852038 IVG852037:IVG852038 JFC852037:JFC852038 JOY852037:JOY852038 JYU852037:JYU852038 KIQ852037:KIQ852038 KSM852037:KSM852038 LCI852037:LCI852038 LME852037:LME852038 LWA852037:LWA852038 MFW852037:MFW852038 MPS852037:MPS852038 MZO852037:MZO852038 NJK852037:NJK852038 NTG852037:NTG852038 ODC852037:ODC852038 OMY852037:OMY852038 OWU852037:OWU852038 PGQ852037:PGQ852038 PQM852037:PQM852038 QAI852037:QAI852038 QKE852037:QKE852038 QUA852037:QUA852038 RDW852037:RDW852038 RNS852037:RNS852038 RXO852037:RXO852038 SHK852037:SHK852038 SRG852037:SRG852038 TBC852037:TBC852038 TKY852037:TKY852038 TUU852037:TUU852038 UEQ852037:UEQ852038 UOM852037:UOM852038 UYI852037:UYI852038 VIE852037:VIE852038 VSA852037:VSA852038 WBW852037:WBW852038 WLS852037:WLS852038 WVO852037:WVO852038 P917574:P917575 JC917573:JC917574 SY917573:SY917574 ACU917573:ACU917574 AMQ917573:AMQ917574 AWM917573:AWM917574 BGI917573:BGI917574 BQE917573:BQE917574 CAA917573:CAA917574 CJW917573:CJW917574 CTS917573:CTS917574 DDO917573:DDO917574 DNK917573:DNK917574 DXG917573:DXG917574 EHC917573:EHC917574 EQY917573:EQY917574 FAU917573:FAU917574 FKQ917573:FKQ917574 FUM917573:FUM917574 GEI917573:GEI917574 GOE917573:GOE917574 GYA917573:GYA917574 HHW917573:HHW917574 HRS917573:HRS917574 IBO917573:IBO917574 ILK917573:ILK917574 IVG917573:IVG917574 JFC917573:JFC917574 JOY917573:JOY917574 JYU917573:JYU917574 KIQ917573:KIQ917574 KSM917573:KSM917574 LCI917573:LCI917574 LME917573:LME917574 LWA917573:LWA917574 MFW917573:MFW917574 MPS917573:MPS917574 MZO917573:MZO917574 NJK917573:NJK917574 NTG917573:NTG917574 ODC917573:ODC917574 OMY917573:OMY917574 OWU917573:OWU917574 PGQ917573:PGQ917574 PQM917573:PQM917574 QAI917573:QAI917574 QKE917573:QKE917574 QUA917573:QUA917574 RDW917573:RDW917574 RNS917573:RNS917574 RXO917573:RXO917574 SHK917573:SHK917574 SRG917573:SRG917574 TBC917573:TBC917574 TKY917573:TKY917574 TUU917573:TUU917574 UEQ917573:UEQ917574 UOM917573:UOM917574 UYI917573:UYI917574 VIE917573:VIE917574 VSA917573:VSA917574 WBW917573:WBW917574 WLS917573:WLS917574 WVO917573:WVO917574 P983110:P983111 JC983109:JC983110 SY983109:SY983110 ACU983109:ACU983110 AMQ983109:AMQ983110 AWM983109:AWM983110 BGI983109:BGI983110 BQE983109:BQE983110 CAA983109:CAA983110 CJW983109:CJW983110 CTS983109:CTS983110 DDO983109:DDO983110 DNK983109:DNK983110 DXG983109:DXG983110 EHC983109:EHC983110 EQY983109:EQY983110 FAU983109:FAU983110 FKQ983109:FKQ983110 FUM983109:FUM983110 GEI983109:GEI983110 GOE983109:GOE983110 GYA983109:GYA983110 HHW983109:HHW983110 HRS983109:HRS983110 IBO983109:IBO983110 ILK983109:ILK983110 IVG983109:IVG983110 JFC983109:JFC983110 JOY983109:JOY983110 JYU983109:JYU983110 KIQ983109:KIQ983110 KSM983109:KSM983110 LCI983109:LCI983110 LME983109:LME983110 LWA983109:LWA983110 MFW983109:MFW983110 MPS983109:MPS983110 MZO983109:MZO983110 NJK983109:NJK983110 NTG983109:NTG983110 ODC983109:ODC983110 OMY983109:OMY983110 OWU983109:OWU983110 PGQ983109:PGQ983110 PQM983109:PQM983110 QAI983109:QAI983110 QKE983109:QKE983110 QUA983109:QUA983110 RDW983109:RDW983110 RNS983109:RNS983110 RXO983109:RXO983110 SHK983109:SHK983110 SRG983109:SRG983110 TBC983109:TBC983110 TKY983109:TKY983110 TUU983109:TUU983110 UEQ983109:UEQ983110 UOM983109:UOM983110 UYI983109:UYI983110 VIE983109:VIE983110 VSA983109:VSA983110 WBW983109:WBW983110 WLS983109:WLS983110 WVO983109:WVO983110 R65606:R65607 JF65605:JF65606 TB65605:TB65606 ACX65605:ACX65606 AMT65605:AMT65606 AWP65605:AWP65606 BGL65605:BGL65606 BQH65605:BQH65606 CAD65605:CAD65606 CJZ65605:CJZ65606 CTV65605:CTV65606 DDR65605:DDR65606 DNN65605:DNN65606 DXJ65605:DXJ65606 EHF65605:EHF65606 ERB65605:ERB65606 FAX65605:FAX65606 FKT65605:FKT65606 FUP65605:FUP65606 GEL65605:GEL65606 GOH65605:GOH65606 GYD65605:GYD65606 HHZ65605:HHZ65606 HRV65605:HRV65606 IBR65605:IBR65606 ILN65605:ILN65606 IVJ65605:IVJ65606 JFF65605:JFF65606 JPB65605:JPB65606 JYX65605:JYX65606 KIT65605:KIT65606 KSP65605:KSP65606 LCL65605:LCL65606 LMH65605:LMH65606 LWD65605:LWD65606 MFZ65605:MFZ65606 MPV65605:MPV65606 MZR65605:MZR65606 NJN65605:NJN65606 NTJ65605:NTJ65606 ODF65605:ODF65606 ONB65605:ONB65606 OWX65605:OWX65606 PGT65605:PGT65606 PQP65605:PQP65606 QAL65605:QAL65606 QKH65605:QKH65606 QUD65605:QUD65606 RDZ65605:RDZ65606 RNV65605:RNV65606 RXR65605:RXR65606 SHN65605:SHN65606 SRJ65605:SRJ65606 TBF65605:TBF65606 TLB65605:TLB65606 TUX65605:TUX65606 UET65605:UET65606 UOP65605:UOP65606 UYL65605:UYL65606 VIH65605:VIH65606 VSD65605:VSD65606 WBZ65605:WBZ65606 WLV65605:WLV65606 WVR65605:WVR65606 R131142:R131143 JF131141:JF131142 TB131141:TB131142 ACX131141:ACX131142 AMT131141:AMT131142 AWP131141:AWP131142 BGL131141:BGL131142 BQH131141:BQH131142 CAD131141:CAD131142 CJZ131141:CJZ131142 CTV131141:CTV131142 DDR131141:DDR131142 DNN131141:DNN131142 DXJ131141:DXJ131142 EHF131141:EHF131142 ERB131141:ERB131142 FAX131141:FAX131142 FKT131141:FKT131142 FUP131141:FUP131142 GEL131141:GEL131142 GOH131141:GOH131142 GYD131141:GYD131142 HHZ131141:HHZ131142 HRV131141:HRV131142 IBR131141:IBR131142 ILN131141:ILN131142 IVJ131141:IVJ131142 JFF131141:JFF131142 JPB131141:JPB131142 JYX131141:JYX131142 KIT131141:KIT131142 KSP131141:KSP131142 LCL131141:LCL131142 LMH131141:LMH131142 LWD131141:LWD131142 MFZ131141:MFZ131142 MPV131141:MPV131142 MZR131141:MZR131142 NJN131141:NJN131142 NTJ131141:NTJ131142 ODF131141:ODF131142 ONB131141:ONB131142 OWX131141:OWX131142 PGT131141:PGT131142 PQP131141:PQP131142 QAL131141:QAL131142 QKH131141:QKH131142 QUD131141:QUD131142 RDZ131141:RDZ131142 RNV131141:RNV131142 RXR131141:RXR131142 SHN131141:SHN131142 SRJ131141:SRJ131142 TBF131141:TBF131142 TLB131141:TLB131142 TUX131141:TUX131142 UET131141:UET131142 UOP131141:UOP131142 UYL131141:UYL131142 VIH131141:VIH131142 VSD131141:VSD131142 WBZ131141:WBZ131142 WLV131141:WLV131142 WVR131141:WVR131142 R196678:R196679 JF196677:JF196678 TB196677:TB196678 ACX196677:ACX196678 AMT196677:AMT196678 AWP196677:AWP196678 BGL196677:BGL196678 BQH196677:BQH196678 CAD196677:CAD196678 CJZ196677:CJZ196678 CTV196677:CTV196678 DDR196677:DDR196678 DNN196677:DNN196678 DXJ196677:DXJ196678 EHF196677:EHF196678 ERB196677:ERB196678 FAX196677:FAX196678 FKT196677:FKT196678 FUP196677:FUP196678 GEL196677:GEL196678 GOH196677:GOH196678 GYD196677:GYD196678 HHZ196677:HHZ196678 HRV196677:HRV196678 IBR196677:IBR196678 ILN196677:ILN196678 IVJ196677:IVJ196678 JFF196677:JFF196678 JPB196677:JPB196678 JYX196677:JYX196678 KIT196677:KIT196678 KSP196677:KSP196678 LCL196677:LCL196678 LMH196677:LMH196678 LWD196677:LWD196678 MFZ196677:MFZ196678 MPV196677:MPV196678 MZR196677:MZR196678 NJN196677:NJN196678 NTJ196677:NTJ196678 ODF196677:ODF196678 ONB196677:ONB196678 OWX196677:OWX196678 PGT196677:PGT196678 PQP196677:PQP196678 QAL196677:QAL196678 QKH196677:QKH196678 QUD196677:QUD196678 RDZ196677:RDZ196678 RNV196677:RNV196678 RXR196677:RXR196678 SHN196677:SHN196678 SRJ196677:SRJ196678 TBF196677:TBF196678 TLB196677:TLB196678 TUX196677:TUX196678 UET196677:UET196678 UOP196677:UOP196678 UYL196677:UYL196678 VIH196677:VIH196678 VSD196677:VSD196678 WBZ196677:WBZ196678 WLV196677:WLV196678 WVR196677:WVR196678 R262214:R262215 JF262213:JF262214 TB262213:TB262214 ACX262213:ACX262214 AMT262213:AMT262214 AWP262213:AWP262214 BGL262213:BGL262214 BQH262213:BQH262214 CAD262213:CAD262214 CJZ262213:CJZ262214 CTV262213:CTV262214 DDR262213:DDR262214 DNN262213:DNN262214 DXJ262213:DXJ262214 EHF262213:EHF262214 ERB262213:ERB262214 FAX262213:FAX262214 FKT262213:FKT262214 FUP262213:FUP262214 GEL262213:GEL262214 GOH262213:GOH262214 GYD262213:GYD262214 HHZ262213:HHZ262214 HRV262213:HRV262214 IBR262213:IBR262214 ILN262213:ILN262214 IVJ262213:IVJ262214 JFF262213:JFF262214 JPB262213:JPB262214 JYX262213:JYX262214 KIT262213:KIT262214 KSP262213:KSP262214 LCL262213:LCL262214 LMH262213:LMH262214 LWD262213:LWD262214 MFZ262213:MFZ262214 MPV262213:MPV262214 MZR262213:MZR262214 NJN262213:NJN262214 NTJ262213:NTJ262214 ODF262213:ODF262214 ONB262213:ONB262214 OWX262213:OWX262214 PGT262213:PGT262214 PQP262213:PQP262214 QAL262213:QAL262214 QKH262213:QKH262214 QUD262213:QUD262214 RDZ262213:RDZ262214 RNV262213:RNV262214 RXR262213:RXR262214 SHN262213:SHN262214 SRJ262213:SRJ262214 TBF262213:TBF262214 TLB262213:TLB262214 TUX262213:TUX262214 UET262213:UET262214 UOP262213:UOP262214 UYL262213:UYL262214 VIH262213:VIH262214 VSD262213:VSD262214 WBZ262213:WBZ262214 WLV262213:WLV262214 WVR262213:WVR262214 R327750:R327751 JF327749:JF327750 TB327749:TB327750 ACX327749:ACX327750 AMT327749:AMT327750 AWP327749:AWP327750 BGL327749:BGL327750 BQH327749:BQH327750 CAD327749:CAD327750 CJZ327749:CJZ327750 CTV327749:CTV327750 DDR327749:DDR327750 DNN327749:DNN327750 DXJ327749:DXJ327750 EHF327749:EHF327750 ERB327749:ERB327750 FAX327749:FAX327750 FKT327749:FKT327750 FUP327749:FUP327750 GEL327749:GEL327750 GOH327749:GOH327750 GYD327749:GYD327750 HHZ327749:HHZ327750 HRV327749:HRV327750 IBR327749:IBR327750 ILN327749:ILN327750 IVJ327749:IVJ327750 JFF327749:JFF327750 JPB327749:JPB327750 JYX327749:JYX327750 KIT327749:KIT327750 KSP327749:KSP327750 LCL327749:LCL327750 LMH327749:LMH327750 LWD327749:LWD327750 MFZ327749:MFZ327750 MPV327749:MPV327750 MZR327749:MZR327750 NJN327749:NJN327750 NTJ327749:NTJ327750 ODF327749:ODF327750 ONB327749:ONB327750 OWX327749:OWX327750 PGT327749:PGT327750 PQP327749:PQP327750 QAL327749:QAL327750 QKH327749:QKH327750 QUD327749:QUD327750 RDZ327749:RDZ327750 RNV327749:RNV327750 RXR327749:RXR327750 SHN327749:SHN327750 SRJ327749:SRJ327750 TBF327749:TBF327750 TLB327749:TLB327750 TUX327749:TUX327750 UET327749:UET327750 UOP327749:UOP327750 UYL327749:UYL327750 VIH327749:VIH327750 VSD327749:VSD327750 WBZ327749:WBZ327750 WLV327749:WLV327750 WVR327749:WVR327750 R393286:R393287 JF393285:JF393286 TB393285:TB393286 ACX393285:ACX393286 AMT393285:AMT393286 AWP393285:AWP393286 BGL393285:BGL393286 BQH393285:BQH393286 CAD393285:CAD393286 CJZ393285:CJZ393286 CTV393285:CTV393286 DDR393285:DDR393286 DNN393285:DNN393286 DXJ393285:DXJ393286 EHF393285:EHF393286 ERB393285:ERB393286 FAX393285:FAX393286 FKT393285:FKT393286 FUP393285:FUP393286 GEL393285:GEL393286 GOH393285:GOH393286 GYD393285:GYD393286 HHZ393285:HHZ393286 HRV393285:HRV393286 IBR393285:IBR393286 ILN393285:ILN393286 IVJ393285:IVJ393286 JFF393285:JFF393286 JPB393285:JPB393286 JYX393285:JYX393286 KIT393285:KIT393286 KSP393285:KSP393286 LCL393285:LCL393286 LMH393285:LMH393286 LWD393285:LWD393286 MFZ393285:MFZ393286 MPV393285:MPV393286 MZR393285:MZR393286 NJN393285:NJN393286 NTJ393285:NTJ393286 ODF393285:ODF393286 ONB393285:ONB393286 OWX393285:OWX393286 PGT393285:PGT393286 PQP393285:PQP393286 QAL393285:QAL393286 QKH393285:QKH393286 QUD393285:QUD393286 RDZ393285:RDZ393286 RNV393285:RNV393286 RXR393285:RXR393286 SHN393285:SHN393286 SRJ393285:SRJ393286 TBF393285:TBF393286 TLB393285:TLB393286 TUX393285:TUX393286 UET393285:UET393286 UOP393285:UOP393286 UYL393285:UYL393286 VIH393285:VIH393286 VSD393285:VSD393286 WBZ393285:WBZ393286 WLV393285:WLV393286 WVR393285:WVR393286 R458822:R458823 JF458821:JF458822 TB458821:TB458822 ACX458821:ACX458822 AMT458821:AMT458822 AWP458821:AWP458822 BGL458821:BGL458822 BQH458821:BQH458822 CAD458821:CAD458822 CJZ458821:CJZ458822 CTV458821:CTV458822 DDR458821:DDR458822 DNN458821:DNN458822 DXJ458821:DXJ458822 EHF458821:EHF458822 ERB458821:ERB458822 FAX458821:FAX458822 FKT458821:FKT458822 FUP458821:FUP458822 GEL458821:GEL458822 GOH458821:GOH458822 GYD458821:GYD458822 HHZ458821:HHZ458822 HRV458821:HRV458822 IBR458821:IBR458822 ILN458821:ILN458822 IVJ458821:IVJ458822 JFF458821:JFF458822 JPB458821:JPB458822 JYX458821:JYX458822 KIT458821:KIT458822 KSP458821:KSP458822 LCL458821:LCL458822 LMH458821:LMH458822 LWD458821:LWD458822 MFZ458821:MFZ458822 MPV458821:MPV458822 MZR458821:MZR458822 NJN458821:NJN458822 NTJ458821:NTJ458822 ODF458821:ODF458822 ONB458821:ONB458822 OWX458821:OWX458822 PGT458821:PGT458822 PQP458821:PQP458822 QAL458821:QAL458822 QKH458821:QKH458822 QUD458821:QUD458822 RDZ458821:RDZ458822 RNV458821:RNV458822 RXR458821:RXR458822 SHN458821:SHN458822 SRJ458821:SRJ458822 TBF458821:TBF458822 TLB458821:TLB458822 TUX458821:TUX458822 UET458821:UET458822 UOP458821:UOP458822 UYL458821:UYL458822 VIH458821:VIH458822 VSD458821:VSD458822 WBZ458821:WBZ458822 WLV458821:WLV458822 WVR458821:WVR458822 R524358:R524359 JF524357:JF524358 TB524357:TB524358 ACX524357:ACX524358 AMT524357:AMT524358 AWP524357:AWP524358 BGL524357:BGL524358 BQH524357:BQH524358 CAD524357:CAD524358 CJZ524357:CJZ524358 CTV524357:CTV524358 DDR524357:DDR524358 DNN524357:DNN524358 DXJ524357:DXJ524358 EHF524357:EHF524358 ERB524357:ERB524358 FAX524357:FAX524358 FKT524357:FKT524358 FUP524357:FUP524358 GEL524357:GEL524358 GOH524357:GOH524358 GYD524357:GYD524358 HHZ524357:HHZ524358 HRV524357:HRV524358 IBR524357:IBR524358 ILN524357:ILN524358 IVJ524357:IVJ524358 JFF524357:JFF524358 JPB524357:JPB524358 JYX524357:JYX524358 KIT524357:KIT524358 KSP524357:KSP524358 LCL524357:LCL524358 LMH524357:LMH524358 LWD524357:LWD524358 MFZ524357:MFZ524358 MPV524357:MPV524358 MZR524357:MZR524358 NJN524357:NJN524358 NTJ524357:NTJ524358 ODF524357:ODF524358 ONB524357:ONB524358 OWX524357:OWX524358 PGT524357:PGT524358 PQP524357:PQP524358 QAL524357:QAL524358 QKH524357:QKH524358 QUD524357:QUD524358 RDZ524357:RDZ524358 RNV524357:RNV524358 RXR524357:RXR524358 SHN524357:SHN524358 SRJ524357:SRJ524358 TBF524357:TBF524358 TLB524357:TLB524358 TUX524357:TUX524358 UET524357:UET524358 UOP524357:UOP524358 UYL524357:UYL524358 VIH524357:VIH524358 VSD524357:VSD524358 WBZ524357:WBZ524358 WLV524357:WLV524358 WVR524357:WVR524358 R589894:R589895 JF589893:JF589894 TB589893:TB589894 ACX589893:ACX589894 AMT589893:AMT589894 AWP589893:AWP589894 BGL589893:BGL589894 BQH589893:BQH589894 CAD589893:CAD589894 CJZ589893:CJZ589894 CTV589893:CTV589894 DDR589893:DDR589894 DNN589893:DNN589894 DXJ589893:DXJ589894 EHF589893:EHF589894 ERB589893:ERB589894 FAX589893:FAX589894 FKT589893:FKT589894 FUP589893:FUP589894 GEL589893:GEL589894 GOH589893:GOH589894 GYD589893:GYD589894 HHZ589893:HHZ589894 HRV589893:HRV589894 IBR589893:IBR589894 ILN589893:ILN589894 IVJ589893:IVJ589894 JFF589893:JFF589894 JPB589893:JPB589894 JYX589893:JYX589894 KIT589893:KIT589894 KSP589893:KSP589894 LCL589893:LCL589894 LMH589893:LMH589894 LWD589893:LWD589894 MFZ589893:MFZ589894 MPV589893:MPV589894 MZR589893:MZR589894 NJN589893:NJN589894 NTJ589893:NTJ589894 ODF589893:ODF589894 ONB589893:ONB589894 OWX589893:OWX589894 PGT589893:PGT589894 PQP589893:PQP589894 QAL589893:QAL589894 QKH589893:QKH589894 QUD589893:QUD589894 RDZ589893:RDZ589894 RNV589893:RNV589894 RXR589893:RXR589894 SHN589893:SHN589894 SRJ589893:SRJ589894 TBF589893:TBF589894 TLB589893:TLB589894 TUX589893:TUX589894 UET589893:UET589894 UOP589893:UOP589894 UYL589893:UYL589894 VIH589893:VIH589894 VSD589893:VSD589894 WBZ589893:WBZ589894 WLV589893:WLV589894 WVR589893:WVR589894 R655430:R655431 JF655429:JF655430 TB655429:TB655430 ACX655429:ACX655430 AMT655429:AMT655430 AWP655429:AWP655430 BGL655429:BGL655430 BQH655429:BQH655430 CAD655429:CAD655430 CJZ655429:CJZ655430 CTV655429:CTV655430 DDR655429:DDR655430 DNN655429:DNN655430 DXJ655429:DXJ655430 EHF655429:EHF655430 ERB655429:ERB655430 FAX655429:FAX655430 FKT655429:FKT655430 FUP655429:FUP655430 GEL655429:GEL655430 GOH655429:GOH655430 GYD655429:GYD655430 HHZ655429:HHZ655430 HRV655429:HRV655430 IBR655429:IBR655430 ILN655429:ILN655430 IVJ655429:IVJ655430 JFF655429:JFF655430 JPB655429:JPB655430 JYX655429:JYX655430 KIT655429:KIT655430 KSP655429:KSP655430 LCL655429:LCL655430 LMH655429:LMH655430 LWD655429:LWD655430 MFZ655429:MFZ655430 MPV655429:MPV655430 MZR655429:MZR655430 NJN655429:NJN655430 NTJ655429:NTJ655430 ODF655429:ODF655430 ONB655429:ONB655430 OWX655429:OWX655430 PGT655429:PGT655430 PQP655429:PQP655430 QAL655429:QAL655430 QKH655429:QKH655430 QUD655429:QUD655430 RDZ655429:RDZ655430 RNV655429:RNV655430 RXR655429:RXR655430 SHN655429:SHN655430 SRJ655429:SRJ655430 TBF655429:TBF655430 TLB655429:TLB655430 TUX655429:TUX655430 UET655429:UET655430 UOP655429:UOP655430 UYL655429:UYL655430 VIH655429:VIH655430 VSD655429:VSD655430 WBZ655429:WBZ655430 WLV655429:WLV655430 WVR655429:WVR655430 R720966:R720967 JF720965:JF720966 TB720965:TB720966 ACX720965:ACX720966 AMT720965:AMT720966 AWP720965:AWP720966 BGL720965:BGL720966 BQH720965:BQH720966 CAD720965:CAD720966 CJZ720965:CJZ720966 CTV720965:CTV720966 DDR720965:DDR720966 DNN720965:DNN720966 DXJ720965:DXJ720966 EHF720965:EHF720966 ERB720965:ERB720966 FAX720965:FAX720966 FKT720965:FKT720966 FUP720965:FUP720966 GEL720965:GEL720966 GOH720965:GOH720966 GYD720965:GYD720966 HHZ720965:HHZ720966 HRV720965:HRV720966 IBR720965:IBR720966 ILN720965:ILN720966 IVJ720965:IVJ720966 JFF720965:JFF720966 JPB720965:JPB720966 JYX720965:JYX720966 KIT720965:KIT720966 KSP720965:KSP720966 LCL720965:LCL720966 LMH720965:LMH720966 LWD720965:LWD720966 MFZ720965:MFZ720966 MPV720965:MPV720966 MZR720965:MZR720966 NJN720965:NJN720966 NTJ720965:NTJ720966 ODF720965:ODF720966 ONB720965:ONB720966 OWX720965:OWX720966 PGT720965:PGT720966 PQP720965:PQP720966 QAL720965:QAL720966 QKH720965:QKH720966 QUD720965:QUD720966 RDZ720965:RDZ720966 RNV720965:RNV720966 RXR720965:RXR720966 SHN720965:SHN720966 SRJ720965:SRJ720966 TBF720965:TBF720966 TLB720965:TLB720966 TUX720965:TUX720966 UET720965:UET720966 UOP720965:UOP720966 UYL720965:UYL720966 VIH720965:VIH720966 VSD720965:VSD720966 WBZ720965:WBZ720966 WLV720965:WLV720966 WVR720965:WVR720966 R786502:R786503 JF786501:JF786502 TB786501:TB786502 ACX786501:ACX786502 AMT786501:AMT786502 AWP786501:AWP786502 BGL786501:BGL786502 BQH786501:BQH786502 CAD786501:CAD786502 CJZ786501:CJZ786502 CTV786501:CTV786502 DDR786501:DDR786502 DNN786501:DNN786502 DXJ786501:DXJ786502 EHF786501:EHF786502 ERB786501:ERB786502 FAX786501:FAX786502 FKT786501:FKT786502 FUP786501:FUP786502 GEL786501:GEL786502 GOH786501:GOH786502 GYD786501:GYD786502 HHZ786501:HHZ786502 HRV786501:HRV786502 IBR786501:IBR786502 ILN786501:ILN786502 IVJ786501:IVJ786502 JFF786501:JFF786502 JPB786501:JPB786502 JYX786501:JYX786502 KIT786501:KIT786502 KSP786501:KSP786502 LCL786501:LCL786502 LMH786501:LMH786502 LWD786501:LWD786502 MFZ786501:MFZ786502 MPV786501:MPV786502 MZR786501:MZR786502 NJN786501:NJN786502 NTJ786501:NTJ786502 ODF786501:ODF786502 ONB786501:ONB786502 OWX786501:OWX786502 PGT786501:PGT786502 PQP786501:PQP786502 QAL786501:QAL786502 QKH786501:QKH786502 QUD786501:QUD786502 RDZ786501:RDZ786502 RNV786501:RNV786502 RXR786501:RXR786502 SHN786501:SHN786502 SRJ786501:SRJ786502 TBF786501:TBF786502 TLB786501:TLB786502 TUX786501:TUX786502 UET786501:UET786502 UOP786501:UOP786502 UYL786501:UYL786502 VIH786501:VIH786502 VSD786501:VSD786502 WBZ786501:WBZ786502 WLV786501:WLV786502 WVR786501:WVR786502 R852038:R852039 JF852037:JF852038 TB852037:TB852038 ACX852037:ACX852038 AMT852037:AMT852038 AWP852037:AWP852038 BGL852037:BGL852038 BQH852037:BQH852038 CAD852037:CAD852038 CJZ852037:CJZ852038 CTV852037:CTV852038 DDR852037:DDR852038 DNN852037:DNN852038 DXJ852037:DXJ852038 EHF852037:EHF852038 ERB852037:ERB852038 FAX852037:FAX852038 FKT852037:FKT852038 FUP852037:FUP852038 GEL852037:GEL852038 GOH852037:GOH852038 GYD852037:GYD852038 HHZ852037:HHZ852038 HRV852037:HRV852038 IBR852037:IBR852038 ILN852037:ILN852038 IVJ852037:IVJ852038 JFF852037:JFF852038 JPB852037:JPB852038 JYX852037:JYX852038 KIT852037:KIT852038 KSP852037:KSP852038 LCL852037:LCL852038 LMH852037:LMH852038 LWD852037:LWD852038 MFZ852037:MFZ852038 MPV852037:MPV852038 MZR852037:MZR852038 NJN852037:NJN852038 NTJ852037:NTJ852038 ODF852037:ODF852038 ONB852037:ONB852038 OWX852037:OWX852038 PGT852037:PGT852038 PQP852037:PQP852038 QAL852037:QAL852038 QKH852037:QKH852038 QUD852037:QUD852038 RDZ852037:RDZ852038 RNV852037:RNV852038 RXR852037:RXR852038 SHN852037:SHN852038 SRJ852037:SRJ852038 TBF852037:TBF852038 TLB852037:TLB852038 TUX852037:TUX852038 UET852037:UET852038 UOP852037:UOP852038 UYL852037:UYL852038 VIH852037:VIH852038 VSD852037:VSD852038 WBZ852037:WBZ852038 WLV852037:WLV852038 WVR852037:WVR852038 R917574:R917575 JF917573:JF917574 TB917573:TB917574 ACX917573:ACX917574 AMT917573:AMT917574 AWP917573:AWP917574 BGL917573:BGL917574 BQH917573:BQH917574 CAD917573:CAD917574 CJZ917573:CJZ917574 CTV917573:CTV917574 DDR917573:DDR917574 DNN917573:DNN917574 DXJ917573:DXJ917574 EHF917573:EHF917574 ERB917573:ERB917574 FAX917573:FAX917574 FKT917573:FKT917574 FUP917573:FUP917574 GEL917573:GEL917574 GOH917573:GOH917574 GYD917573:GYD917574 HHZ917573:HHZ917574 HRV917573:HRV917574 IBR917573:IBR917574 ILN917573:ILN917574 IVJ917573:IVJ917574 JFF917573:JFF917574 JPB917573:JPB917574 JYX917573:JYX917574 KIT917573:KIT917574 KSP917573:KSP917574 LCL917573:LCL917574 LMH917573:LMH917574 LWD917573:LWD917574 MFZ917573:MFZ917574 MPV917573:MPV917574 MZR917573:MZR917574 NJN917573:NJN917574 NTJ917573:NTJ917574 ODF917573:ODF917574 ONB917573:ONB917574 OWX917573:OWX917574 PGT917573:PGT917574 PQP917573:PQP917574 QAL917573:QAL917574 QKH917573:QKH917574 QUD917573:QUD917574 RDZ917573:RDZ917574 RNV917573:RNV917574 RXR917573:RXR917574 SHN917573:SHN917574 SRJ917573:SRJ917574 TBF917573:TBF917574 TLB917573:TLB917574 TUX917573:TUX917574 UET917573:UET917574 UOP917573:UOP917574 UYL917573:UYL917574 VIH917573:VIH917574 VSD917573:VSD917574 WBZ917573:WBZ917574 WLV917573:WLV917574 WVR917573:WVR917574 R983110:R983111 JF983109:JF983110 TB983109:TB983110 ACX983109:ACX983110 AMT983109:AMT983110 AWP983109:AWP983110 BGL983109:BGL983110 BQH983109:BQH983110 CAD983109:CAD983110 CJZ983109:CJZ983110 CTV983109:CTV983110 DDR983109:DDR983110 DNN983109:DNN983110 DXJ983109:DXJ983110 EHF983109:EHF983110 ERB983109:ERB983110 FAX983109:FAX983110 FKT983109:FKT983110 FUP983109:FUP983110 GEL983109:GEL983110 GOH983109:GOH983110 GYD983109:GYD983110 HHZ983109:HHZ983110 HRV983109:HRV983110 IBR983109:IBR983110 ILN983109:ILN983110 IVJ983109:IVJ983110 JFF983109:JFF983110 JPB983109:JPB983110 JYX983109:JYX983110 KIT983109:KIT983110 KSP983109:KSP983110 LCL983109:LCL983110 LMH983109:LMH983110 LWD983109:LWD983110 MFZ983109:MFZ983110 MPV983109:MPV983110 MZR983109:MZR983110 NJN983109:NJN983110 NTJ983109:NTJ983110 ODF983109:ODF983110 ONB983109:ONB983110 OWX983109:OWX983110 PGT983109:PGT983110 PQP983109:PQP983110 QAL983109:QAL983110 QKH983109:QKH983110 QUD983109:QUD983110 RDZ983109:RDZ983110 RNV983109:RNV983110 RXR983109:RXR983110 SHN983109:SHN983110 SRJ983109:SRJ983110 TBF983109:TBF983110 TLB983109:TLB983110 TUX983109:TUX983110 UET983109:UET983110 UOP983109:UOP983110 UYL983109:UYL983110 VIH983109:VIH983110 VSD983109:VSD983110 WBZ983109:WBZ983110 WLV983109:WLV983110 WVR983109:WVR983110 T65606:T65607 JI65605:JI65606 TE65605:TE65606 ADA65605:ADA65606 AMW65605:AMW65606 AWS65605:AWS65606 BGO65605:BGO65606 BQK65605:BQK65606 CAG65605:CAG65606 CKC65605:CKC65606 CTY65605:CTY65606 DDU65605:DDU65606 DNQ65605:DNQ65606 DXM65605:DXM65606 EHI65605:EHI65606 ERE65605:ERE65606 FBA65605:FBA65606 FKW65605:FKW65606 FUS65605:FUS65606 GEO65605:GEO65606 GOK65605:GOK65606 GYG65605:GYG65606 HIC65605:HIC65606 HRY65605:HRY65606 IBU65605:IBU65606 ILQ65605:ILQ65606 IVM65605:IVM65606 JFI65605:JFI65606 JPE65605:JPE65606 JZA65605:JZA65606 KIW65605:KIW65606 KSS65605:KSS65606 LCO65605:LCO65606 LMK65605:LMK65606 LWG65605:LWG65606 MGC65605:MGC65606 MPY65605:MPY65606 MZU65605:MZU65606 NJQ65605:NJQ65606 NTM65605:NTM65606 ODI65605:ODI65606 ONE65605:ONE65606 OXA65605:OXA65606 PGW65605:PGW65606 PQS65605:PQS65606 QAO65605:QAO65606 QKK65605:QKK65606 QUG65605:QUG65606 REC65605:REC65606 RNY65605:RNY65606 RXU65605:RXU65606 SHQ65605:SHQ65606 SRM65605:SRM65606 TBI65605:TBI65606 TLE65605:TLE65606 TVA65605:TVA65606 UEW65605:UEW65606 UOS65605:UOS65606 UYO65605:UYO65606 VIK65605:VIK65606 VSG65605:VSG65606 WCC65605:WCC65606 WLY65605:WLY65606 WVU65605:WVU65606 T131142:T131143 JI131141:JI131142 TE131141:TE131142 ADA131141:ADA131142 AMW131141:AMW131142 AWS131141:AWS131142 BGO131141:BGO131142 BQK131141:BQK131142 CAG131141:CAG131142 CKC131141:CKC131142 CTY131141:CTY131142 DDU131141:DDU131142 DNQ131141:DNQ131142 DXM131141:DXM131142 EHI131141:EHI131142 ERE131141:ERE131142 FBA131141:FBA131142 FKW131141:FKW131142 FUS131141:FUS131142 GEO131141:GEO131142 GOK131141:GOK131142 GYG131141:GYG131142 HIC131141:HIC131142 HRY131141:HRY131142 IBU131141:IBU131142 ILQ131141:ILQ131142 IVM131141:IVM131142 JFI131141:JFI131142 JPE131141:JPE131142 JZA131141:JZA131142 KIW131141:KIW131142 KSS131141:KSS131142 LCO131141:LCO131142 LMK131141:LMK131142 LWG131141:LWG131142 MGC131141:MGC131142 MPY131141:MPY131142 MZU131141:MZU131142 NJQ131141:NJQ131142 NTM131141:NTM131142 ODI131141:ODI131142 ONE131141:ONE131142 OXA131141:OXA131142 PGW131141:PGW131142 PQS131141:PQS131142 QAO131141:QAO131142 QKK131141:QKK131142 QUG131141:QUG131142 REC131141:REC131142 RNY131141:RNY131142 RXU131141:RXU131142 SHQ131141:SHQ131142 SRM131141:SRM131142 TBI131141:TBI131142 TLE131141:TLE131142 TVA131141:TVA131142 UEW131141:UEW131142 UOS131141:UOS131142 UYO131141:UYO131142 VIK131141:VIK131142 VSG131141:VSG131142 WCC131141:WCC131142 WLY131141:WLY131142 WVU131141:WVU131142 T196678:T196679 JI196677:JI196678 TE196677:TE196678 ADA196677:ADA196678 AMW196677:AMW196678 AWS196677:AWS196678 BGO196677:BGO196678 BQK196677:BQK196678 CAG196677:CAG196678 CKC196677:CKC196678 CTY196677:CTY196678 DDU196677:DDU196678 DNQ196677:DNQ196678 DXM196677:DXM196678 EHI196677:EHI196678 ERE196677:ERE196678 FBA196677:FBA196678 FKW196677:FKW196678 FUS196677:FUS196678 GEO196677:GEO196678 GOK196677:GOK196678 GYG196677:GYG196678 HIC196677:HIC196678 HRY196677:HRY196678 IBU196677:IBU196678 ILQ196677:ILQ196678 IVM196677:IVM196678 JFI196677:JFI196678 JPE196677:JPE196678 JZA196677:JZA196678 KIW196677:KIW196678 KSS196677:KSS196678 LCO196677:LCO196678 LMK196677:LMK196678 LWG196677:LWG196678 MGC196677:MGC196678 MPY196677:MPY196678 MZU196677:MZU196678 NJQ196677:NJQ196678 NTM196677:NTM196678 ODI196677:ODI196678 ONE196677:ONE196678 OXA196677:OXA196678 PGW196677:PGW196678 PQS196677:PQS196678 QAO196677:QAO196678 QKK196677:QKK196678 QUG196677:QUG196678 REC196677:REC196678 RNY196677:RNY196678 RXU196677:RXU196678 SHQ196677:SHQ196678 SRM196677:SRM196678 TBI196677:TBI196678 TLE196677:TLE196678 TVA196677:TVA196678 UEW196677:UEW196678 UOS196677:UOS196678 UYO196677:UYO196678 VIK196677:VIK196678 VSG196677:VSG196678 WCC196677:WCC196678 WLY196677:WLY196678 WVU196677:WVU196678 T262214:T262215 JI262213:JI262214 TE262213:TE262214 ADA262213:ADA262214 AMW262213:AMW262214 AWS262213:AWS262214 BGO262213:BGO262214 BQK262213:BQK262214 CAG262213:CAG262214 CKC262213:CKC262214 CTY262213:CTY262214 DDU262213:DDU262214 DNQ262213:DNQ262214 DXM262213:DXM262214 EHI262213:EHI262214 ERE262213:ERE262214 FBA262213:FBA262214 FKW262213:FKW262214 FUS262213:FUS262214 GEO262213:GEO262214 GOK262213:GOK262214 GYG262213:GYG262214 HIC262213:HIC262214 HRY262213:HRY262214 IBU262213:IBU262214 ILQ262213:ILQ262214 IVM262213:IVM262214 JFI262213:JFI262214 JPE262213:JPE262214 JZA262213:JZA262214 KIW262213:KIW262214 KSS262213:KSS262214 LCO262213:LCO262214 LMK262213:LMK262214 LWG262213:LWG262214 MGC262213:MGC262214 MPY262213:MPY262214 MZU262213:MZU262214 NJQ262213:NJQ262214 NTM262213:NTM262214 ODI262213:ODI262214 ONE262213:ONE262214 OXA262213:OXA262214 PGW262213:PGW262214 PQS262213:PQS262214 QAO262213:QAO262214 QKK262213:QKK262214 QUG262213:QUG262214 REC262213:REC262214 RNY262213:RNY262214 RXU262213:RXU262214 SHQ262213:SHQ262214 SRM262213:SRM262214 TBI262213:TBI262214 TLE262213:TLE262214 TVA262213:TVA262214 UEW262213:UEW262214 UOS262213:UOS262214 UYO262213:UYO262214 VIK262213:VIK262214 VSG262213:VSG262214 WCC262213:WCC262214 WLY262213:WLY262214 WVU262213:WVU262214 T327750:T327751 JI327749:JI327750 TE327749:TE327750 ADA327749:ADA327750 AMW327749:AMW327750 AWS327749:AWS327750 BGO327749:BGO327750 BQK327749:BQK327750 CAG327749:CAG327750 CKC327749:CKC327750 CTY327749:CTY327750 DDU327749:DDU327750 DNQ327749:DNQ327750 DXM327749:DXM327750 EHI327749:EHI327750 ERE327749:ERE327750 FBA327749:FBA327750 FKW327749:FKW327750 FUS327749:FUS327750 GEO327749:GEO327750 GOK327749:GOK327750 GYG327749:GYG327750 HIC327749:HIC327750 HRY327749:HRY327750 IBU327749:IBU327750 ILQ327749:ILQ327750 IVM327749:IVM327750 JFI327749:JFI327750 JPE327749:JPE327750 JZA327749:JZA327750 KIW327749:KIW327750 KSS327749:KSS327750 LCO327749:LCO327750 LMK327749:LMK327750 LWG327749:LWG327750 MGC327749:MGC327750 MPY327749:MPY327750 MZU327749:MZU327750 NJQ327749:NJQ327750 NTM327749:NTM327750 ODI327749:ODI327750 ONE327749:ONE327750 OXA327749:OXA327750 PGW327749:PGW327750 PQS327749:PQS327750 QAO327749:QAO327750 QKK327749:QKK327750 QUG327749:QUG327750 REC327749:REC327750 RNY327749:RNY327750 RXU327749:RXU327750 SHQ327749:SHQ327750 SRM327749:SRM327750 TBI327749:TBI327750 TLE327749:TLE327750 TVA327749:TVA327750 UEW327749:UEW327750 UOS327749:UOS327750 UYO327749:UYO327750 VIK327749:VIK327750 VSG327749:VSG327750 WCC327749:WCC327750 WLY327749:WLY327750 WVU327749:WVU327750 T393286:T393287 JI393285:JI393286 TE393285:TE393286 ADA393285:ADA393286 AMW393285:AMW393286 AWS393285:AWS393286 BGO393285:BGO393286 BQK393285:BQK393286 CAG393285:CAG393286 CKC393285:CKC393286 CTY393285:CTY393286 DDU393285:DDU393286 DNQ393285:DNQ393286 DXM393285:DXM393286 EHI393285:EHI393286 ERE393285:ERE393286 FBA393285:FBA393286 FKW393285:FKW393286 FUS393285:FUS393286 GEO393285:GEO393286 GOK393285:GOK393286 GYG393285:GYG393286 HIC393285:HIC393286 HRY393285:HRY393286 IBU393285:IBU393286 ILQ393285:ILQ393286 IVM393285:IVM393286 JFI393285:JFI393286 JPE393285:JPE393286 JZA393285:JZA393286 KIW393285:KIW393286 KSS393285:KSS393286 LCO393285:LCO393286 LMK393285:LMK393286 LWG393285:LWG393286 MGC393285:MGC393286 MPY393285:MPY393286 MZU393285:MZU393286 NJQ393285:NJQ393286 NTM393285:NTM393286 ODI393285:ODI393286 ONE393285:ONE393286 OXA393285:OXA393286 PGW393285:PGW393286 PQS393285:PQS393286 QAO393285:QAO393286 QKK393285:QKK393286 QUG393285:QUG393286 REC393285:REC393286 RNY393285:RNY393286 RXU393285:RXU393286 SHQ393285:SHQ393286 SRM393285:SRM393286 TBI393285:TBI393286 TLE393285:TLE393286 TVA393285:TVA393286 UEW393285:UEW393286 UOS393285:UOS393286 UYO393285:UYO393286 VIK393285:VIK393286 VSG393285:VSG393286 WCC393285:WCC393286 WLY393285:WLY393286 WVU393285:WVU393286 T458822:T458823 JI458821:JI458822 TE458821:TE458822 ADA458821:ADA458822 AMW458821:AMW458822 AWS458821:AWS458822 BGO458821:BGO458822 BQK458821:BQK458822 CAG458821:CAG458822 CKC458821:CKC458822 CTY458821:CTY458822 DDU458821:DDU458822 DNQ458821:DNQ458822 DXM458821:DXM458822 EHI458821:EHI458822 ERE458821:ERE458822 FBA458821:FBA458822 FKW458821:FKW458822 FUS458821:FUS458822 GEO458821:GEO458822 GOK458821:GOK458822 GYG458821:GYG458822 HIC458821:HIC458822 HRY458821:HRY458822 IBU458821:IBU458822 ILQ458821:ILQ458822 IVM458821:IVM458822 JFI458821:JFI458822 JPE458821:JPE458822 JZA458821:JZA458822 KIW458821:KIW458822 KSS458821:KSS458822 LCO458821:LCO458822 LMK458821:LMK458822 LWG458821:LWG458822 MGC458821:MGC458822 MPY458821:MPY458822 MZU458821:MZU458822 NJQ458821:NJQ458822 NTM458821:NTM458822 ODI458821:ODI458822 ONE458821:ONE458822 OXA458821:OXA458822 PGW458821:PGW458822 PQS458821:PQS458822 QAO458821:QAO458822 QKK458821:QKK458822 QUG458821:QUG458822 REC458821:REC458822 RNY458821:RNY458822 RXU458821:RXU458822 SHQ458821:SHQ458822 SRM458821:SRM458822 TBI458821:TBI458822 TLE458821:TLE458822 TVA458821:TVA458822 UEW458821:UEW458822 UOS458821:UOS458822 UYO458821:UYO458822 VIK458821:VIK458822 VSG458821:VSG458822 WCC458821:WCC458822 WLY458821:WLY458822 WVU458821:WVU458822 T524358:T524359 JI524357:JI524358 TE524357:TE524358 ADA524357:ADA524358 AMW524357:AMW524358 AWS524357:AWS524358 BGO524357:BGO524358 BQK524357:BQK524358 CAG524357:CAG524358 CKC524357:CKC524358 CTY524357:CTY524358 DDU524357:DDU524358 DNQ524357:DNQ524358 DXM524357:DXM524358 EHI524357:EHI524358 ERE524357:ERE524358 FBA524357:FBA524358 FKW524357:FKW524358 FUS524357:FUS524358 GEO524357:GEO524358 GOK524357:GOK524358 GYG524357:GYG524358 HIC524357:HIC524358 HRY524357:HRY524358 IBU524357:IBU524358 ILQ524357:ILQ524358 IVM524357:IVM524358 JFI524357:JFI524358 JPE524357:JPE524358 JZA524357:JZA524358 KIW524357:KIW524358 KSS524357:KSS524358 LCO524357:LCO524358 LMK524357:LMK524358 LWG524357:LWG524358 MGC524357:MGC524358 MPY524357:MPY524358 MZU524357:MZU524358 NJQ524357:NJQ524358 NTM524357:NTM524358 ODI524357:ODI524358 ONE524357:ONE524358 OXA524357:OXA524358 PGW524357:PGW524358 PQS524357:PQS524358 QAO524357:QAO524358 QKK524357:QKK524358 QUG524357:QUG524358 REC524357:REC524358 RNY524357:RNY524358 RXU524357:RXU524358 SHQ524357:SHQ524358 SRM524357:SRM524358 TBI524357:TBI524358 TLE524357:TLE524358 TVA524357:TVA524358 UEW524357:UEW524358 UOS524357:UOS524358 UYO524357:UYO524358 VIK524357:VIK524358 VSG524357:VSG524358 WCC524357:WCC524358 WLY524357:WLY524358 WVU524357:WVU524358 T589894:T589895 JI589893:JI589894 TE589893:TE589894 ADA589893:ADA589894 AMW589893:AMW589894 AWS589893:AWS589894 BGO589893:BGO589894 BQK589893:BQK589894 CAG589893:CAG589894 CKC589893:CKC589894 CTY589893:CTY589894 DDU589893:DDU589894 DNQ589893:DNQ589894 DXM589893:DXM589894 EHI589893:EHI589894 ERE589893:ERE589894 FBA589893:FBA589894 FKW589893:FKW589894 FUS589893:FUS589894 GEO589893:GEO589894 GOK589893:GOK589894 GYG589893:GYG589894 HIC589893:HIC589894 HRY589893:HRY589894 IBU589893:IBU589894 ILQ589893:ILQ589894 IVM589893:IVM589894 JFI589893:JFI589894 JPE589893:JPE589894 JZA589893:JZA589894 KIW589893:KIW589894 KSS589893:KSS589894 LCO589893:LCO589894 LMK589893:LMK589894 LWG589893:LWG589894 MGC589893:MGC589894 MPY589893:MPY589894 MZU589893:MZU589894 NJQ589893:NJQ589894 NTM589893:NTM589894 ODI589893:ODI589894 ONE589893:ONE589894 OXA589893:OXA589894 PGW589893:PGW589894 PQS589893:PQS589894 QAO589893:QAO589894 QKK589893:QKK589894 QUG589893:QUG589894 REC589893:REC589894 RNY589893:RNY589894 RXU589893:RXU589894 SHQ589893:SHQ589894 SRM589893:SRM589894 TBI589893:TBI589894 TLE589893:TLE589894 TVA589893:TVA589894 UEW589893:UEW589894 UOS589893:UOS589894 UYO589893:UYO589894 VIK589893:VIK589894 VSG589893:VSG589894 WCC589893:WCC589894 WLY589893:WLY589894 WVU589893:WVU589894 T655430:T655431 JI655429:JI655430 TE655429:TE655430 ADA655429:ADA655430 AMW655429:AMW655430 AWS655429:AWS655430 BGO655429:BGO655430 BQK655429:BQK655430 CAG655429:CAG655430 CKC655429:CKC655430 CTY655429:CTY655430 DDU655429:DDU655430 DNQ655429:DNQ655430 DXM655429:DXM655430 EHI655429:EHI655430 ERE655429:ERE655430 FBA655429:FBA655430 FKW655429:FKW655430 FUS655429:FUS655430 GEO655429:GEO655430 GOK655429:GOK655430 GYG655429:GYG655430 HIC655429:HIC655430 HRY655429:HRY655430 IBU655429:IBU655430 ILQ655429:ILQ655430 IVM655429:IVM655430 JFI655429:JFI655430 JPE655429:JPE655430 JZA655429:JZA655430 KIW655429:KIW655430 KSS655429:KSS655430 LCO655429:LCO655430 LMK655429:LMK655430 LWG655429:LWG655430 MGC655429:MGC655430 MPY655429:MPY655430 MZU655429:MZU655430 NJQ655429:NJQ655430 NTM655429:NTM655430 ODI655429:ODI655430 ONE655429:ONE655430 OXA655429:OXA655430 PGW655429:PGW655430 PQS655429:PQS655430 QAO655429:QAO655430 QKK655429:QKK655430 QUG655429:QUG655430 REC655429:REC655430 RNY655429:RNY655430 RXU655429:RXU655430 SHQ655429:SHQ655430 SRM655429:SRM655430 TBI655429:TBI655430 TLE655429:TLE655430 TVA655429:TVA655430 UEW655429:UEW655430 UOS655429:UOS655430 UYO655429:UYO655430 VIK655429:VIK655430 VSG655429:VSG655430 WCC655429:WCC655430 WLY655429:WLY655430 WVU655429:WVU655430 T720966:T720967 JI720965:JI720966 TE720965:TE720966 ADA720965:ADA720966 AMW720965:AMW720966 AWS720965:AWS720966 BGO720965:BGO720966 BQK720965:BQK720966 CAG720965:CAG720966 CKC720965:CKC720966 CTY720965:CTY720966 DDU720965:DDU720966 DNQ720965:DNQ720966 DXM720965:DXM720966 EHI720965:EHI720966 ERE720965:ERE720966 FBA720965:FBA720966 FKW720965:FKW720966 FUS720965:FUS720966 GEO720965:GEO720966 GOK720965:GOK720966 GYG720965:GYG720966 HIC720965:HIC720966 HRY720965:HRY720966 IBU720965:IBU720966 ILQ720965:ILQ720966 IVM720965:IVM720966 JFI720965:JFI720966 JPE720965:JPE720966 JZA720965:JZA720966 KIW720965:KIW720966 KSS720965:KSS720966 LCO720965:LCO720966 LMK720965:LMK720966 LWG720965:LWG720966 MGC720965:MGC720966 MPY720965:MPY720966 MZU720965:MZU720966 NJQ720965:NJQ720966 NTM720965:NTM720966 ODI720965:ODI720966 ONE720965:ONE720966 OXA720965:OXA720966 PGW720965:PGW720966 PQS720965:PQS720966 QAO720965:QAO720966 QKK720965:QKK720966 QUG720965:QUG720966 REC720965:REC720966 RNY720965:RNY720966 RXU720965:RXU720966 SHQ720965:SHQ720966 SRM720965:SRM720966 TBI720965:TBI720966 TLE720965:TLE720966 TVA720965:TVA720966 UEW720965:UEW720966 UOS720965:UOS720966 UYO720965:UYO720966 VIK720965:VIK720966 VSG720965:VSG720966 WCC720965:WCC720966 WLY720965:WLY720966 WVU720965:WVU720966 T786502:T786503 JI786501:JI786502 TE786501:TE786502 ADA786501:ADA786502 AMW786501:AMW786502 AWS786501:AWS786502 BGO786501:BGO786502 BQK786501:BQK786502 CAG786501:CAG786502 CKC786501:CKC786502 CTY786501:CTY786502 DDU786501:DDU786502 DNQ786501:DNQ786502 DXM786501:DXM786502 EHI786501:EHI786502 ERE786501:ERE786502 FBA786501:FBA786502 FKW786501:FKW786502 FUS786501:FUS786502 GEO786501:GEO786502 GOK786501:GOK786502 GYG786501:GYG786502 HIC786501:HIC786502 HRY786501:HRY786502 IBU786501:IBU786502 ILQ786501:ILQ786502 IVM786501:IVM786502 JFI786501:JFI786502 JPE786501:JPE786502 JZA786501:JZA786502 KIW786501:KIW786502 KSS786501:KSS786502 LCO786501:LCO786502 LMK786501:LMK786502 LWG786501:LWG786502 MGC786501:MGC786502 MPY786501:MPY786502 MZU786501:MZU786502 NJQ786501:NJQ786502 NTM786501:NTM786502 ODI786501:ODI786502 ONE786501:ONE786502 OXA786501:OXA786502 PGW786501:PGW786502 PQS786501:PQS786502 QAO786501:QAO786502 QKK786501:QKK786502 QUG786501:QUG786502 REC786501:REC786502 RNY786501:RNY786502 RXU786501:RXU786502 SHQ786501:SHQ786502 SRM786501:SRM786502 TBI786501:TBI786502 TLE786501:TLE786502 TVA786501:TVA786502 UEW786501:UEW786502 UOS786501:UOS786502 UYO786501:UYO786502 VIK786501:VIK786502 VSG786501:VSG786502 WCC786501:WCC786502 WLY786501:WLY786502 WVU786501:WVU786502 T852038:T852039 JI852037:JI852038 TE852037:TE852038 ADA852037:ADA852038 AMW852037:AMW852038 AWS852037:AWS852038 BGO852037:BGO852038 BQK852037:BQK852038 CAG852037:CAG852038 CKC852037:CKC852038 CTY852037:CTY852038 DDU852037:DDU852038 DNQ852037:DNQ852038 DXM852037:DXM852038 EHI852037:EHI852038 ERE852037:ERE852038 FBA852037:FBA852038 FKW852037:FKW852038 FUS852037:FUS852038 GEO852037:GEO852038 GOK852037:GOK852038 GYG852037:GYG852038 HIC852037:HIC852038 HRY852037:HRY852038 IBU852037:IBU852038 ILQ852037:ILQ852038 IVM852037:IVM852038 JFI852037:JFI852038 JPE852037:JPE852038 JZA852037:JZA852038 KIW852037:KIW852038 KSS852037:KSS852038 LCO852037:LCO852038 LMK852037:LMK852038 LWG852037:LWG852038 MGC852037:MGC852038 MPY852037:MPY852038 MZU852037:MZU852038 NJQ852037:NJQ852038 NTM852037:NTM852038 ODI852037:ODI852038 ONE852037:ONE852038 OXA852037:OXA852038 PGW852037:PGW852038 PQS852037:PQS852038 QAO852037:QAO852038 QKK852037:QKK852038 QUG852037:QUG852038 REC852037:REC852038 RNY852037:RNY852038 RXU852037:RXU852038 SHQ852037:SHQ852038 SRM852037:SRM852038 TBI852037:TBI852038 TLE852037:TLE852038 TVA852037:TVA852038 UEW852037:UEW852038 UOS852037:UOS852038 UYO852037:UYO852038 VIK852037:VIK852038 VSG852037:VSG852038 WCC852037:WCC852038 WLY852037:WLY852038 WVU852037:WVU852038 T917574:T917575 JI917573:JI917574 TE917573:TE917574 ADA917573:ADA917574 AMW917573:AMW917574 AWS917573:AWS917574 BGO917573:BGO917574 BQK917573:BQK917574 CAG917573:CAG917574 CKC917573:CKC917574 CTY917573:CTY917574 DDU917573:DDU917574 DNQ917573:DNQ917574 DXM917573:DXM917574 EHI917573:EHI917574 ERE917573:ERE917574 FBA917573:FBA917574 FKW917573:FKW917574 FUS917573:FUS917574 GEO917573:GEO917574 GOK917573:GOK917574 GYG917573:GYG917574 HIC917573:HIC917574 HRY917573:HRY917574 IBU917573:IBU917574 ILQ917573:ILQ917574 IVM917573:IVM917574 JFI917573:JFI917574 JPE917573:JPE917574 JZA917573:JZA917574 KIW917573:KIW917574 KSS917573:KSS917574 LCO917573:LCO917574 LMK917573:LMK917574 LWG917573:LWG917574 MGC917573:MGC917574 MPY917573:MPY917574 MZU917573:MZU917574 NJQ917573:NJQ917574 NTM917573:NTM917574 ODI917573:ODI917574 ONE917573:ONE917574 OXA917573:OXA917574 PGW917573:PGW917574 PQS917573:PQS917574 QAO917573:QAO917574 QKK917573:QKK917574 QUG917573:QUG917574 REC917573:REC917574 RNY917573:RNY917574 RXU917573:RXU917574 SHQ917573:SHQ917574 SRM917573:SRM917574 TBI917573:TBI917574 TLE917573:TLE917574 TVA917573:TVA917574 UEW917573:UEW917574 UOS917573:UOS917574 UYO917573:UYO917574 VIK917573:VIK917574 VSG917573:VSG917574 WCC917573:WCC917574 WLY917573:WLY917574 WVU917573:WVU917574 T983110:T983111 JI983109:JI983110 TE983109:TE983110 ADA983109:ADA983110 AMW983109:AMW983110 AWS983109:AWS983110 BGO983109:BGO983110 BQK983109:BQK983110 CAG983109:CAG983110 CKC983109:CKC983110 CTY983109:CTY983110 DDU983109:DDU983110 DNQ983109:DNQ983110 DXM983109:DXM983110 EHI983109:EHI983110 ERE983109:ERE983110 FBA983109:FBA983110 FKW983109:FKW983110 FUS983109:FUS983110 GEO983109:GEO983110 GOK983109:GOK983110 GYG983109:GYG983110 HIC983109:HIC983110 HRY983109:HRY983110 IBU983109:IBU983110 ILQ983109:ILQ983110 IVM983109:IVM983110 JFI983109:JFI983110 JPE983109:JPE983110 JZA983109:JZA983110 KIW983109:KIW983110 KSS983109:KSS983110 LCO983109:LCO983110 LMK983109:LMK983110 LWG983109:LWG983110 MGC983109:MGC983110 MPY983109:MPY983110 MZU983109:MZU983110 NJQ983109:NJQ983110 NTM983109:NTM983110 ODI983109:ODI983110 ONE983109:ONE983110 OXA983109:OXA983110 PGW983109:PGW983110 PQS983109:PQS983110 QAO983109:QAO983110 QKK983109:QKK983110 QUG983109:QUG983110 REC983109:REC983110 RNY983109:RNY983110 RXU983109:RXU983110 SHQ983109:SHQ983110 SRM983109:SRM983110 TBI983109:TBI983110 TLE983109:TLE983110 TVA983109:TVA983110 UEW983109:UEW983110 UOS983109:UOS983110 UYO983109:UYO983110 VIK983109:VIK983110 VSG983109:VSG983110 WCC983109:WCC983110 WLY983109:WLY983110 WVU983109:WVU983110 V65606:V65607 JL65605:JL65606 TH65605:TH65606 ADD65605:ADD65606 AMZ65605:AMZ65606 AWV65605:AWV65606 BGR65605:BGR65606 BQN65605:BQN65606 CAJ65605:CAJ65606 CKF65605:CKF65606 CUB65605:CUB65606 DDX65605:DDX65606 DNT65605:DNT65606 DXP65605:DXP65606 EHL65605:EHL65606 ERH65605:ERH65606 FBD65605:FBD65606 FKZ65605:FKZ65606 FUV65605:FUV65606 GER65605:GER65606 GON65605:GON65606 GYJ65605:GYJ65606 HIF65605:HIF65606 HSB65605:HSB65606 IBX65605:IBX65606 ILT65605:ILT65606 IVP65605:IVP65606 JFL65605:JFL65606 JPH65605:JPH65606 JZD65605:JZD65606 KIZ65605:KIZ65606 KSV65605:KSV65606 LCR65605:LCR65606 LMN65605:LMN65606 LWJ65605:LWJ65606 MGF65605:MGF65606 MQB65605:MQB65606 MZX65605:MZX65606 NJT65605:NJT65606 NTP65605:NTP65606 ODL65605:ODL65606 ONH65605:ONH65606 OXD65605:OXD65606 PGZ65605:PGZ65606 PQV65605:PQV65606 QAR65605:QAR65606 QKN65605:QKN65606 QUJ65605:QUJ65606 REF65605:REF65606 ROB65605:ROB65606 RXX65605:RXX65606 SHT65605:SHT65606 SRP65605:SRP65606 TBL65605:TBL65606 TLH65605:TLH65606 TVD65605:TVD65606 UEZ65605:UEZ65606 UOV65605:UOV65606 UYR65605:UYR65606 VIN65605:VIN65606 VSJ65605:VSJ65606 WCF65605:WCF65606 WMB65605:WMB65606 WVX65605:WVX65606 V131142:V131143 JL131141:JL131142 TH131141:TH131142 ADD131141:ADD131142 AMZ131141:AMZ131142 AWV131141:AWV131142 BGR131141:BGR131142 BQN131141:BQN131142 CAJ131141:CAJ131142 CKF131141:CKF131142 CUB131141:CUB131142 DDX131141:DDX131142 DNT131141:DNT131142 DXP131141:DXP131142 EHL131141:EHL131142 ERH131141:ERH131142 FBD131141:FBD131142 FKZ131141:FKZ131142 FUV131141:FUV131142 GER131141:GER131142 GON131141:GON131142 GYJ131141:GYJ131142 HIF131141:HIF131142 HSB131141:HSB131142 IBX131141:IBX131142 ILT131141:ILT131142 IVP131141:IVP131142 JFL131141:JFL131142 JPH131141:JPH131142 JZD131141:JZD131142 KIZ131141:KIZ131142 KSV131141:KSV131142 LCR131141:LCR131142 LMN131141:LMN131142 LWJ131141:LWJ131142 MGF131141:MGF131142 MQB131141:MQB131142 MZX131141:MZX131142 NJT131141:NJT131142 NTP131141:NTP131142 ODL131141:ODL131142 ONH131141:ONH131142 OXD131141:OXD131142 PGZ131141:PGZ131142 PQV131141:PQV131142 QAR131141:QAR131142 QKN131141:QKN131142 QUJ131141:QUJ131142 REF131141:REF131142 ROB131141:ROB131142 RXX131141:RXX131142 SHT131141:SHT131142 SRP131141:SRP131142 TBL131141:TBL131142 TLH131141:TLH131142 TVD131141:TVD131142 UEZ131141:UEZ131142 UOV131141:UOV131142 UYR131141:UYR131142 VIN131141:VIN131142 VSJ131141:VSJ131142 WCF131141:WCF131142 WMB131141:WMB131142 WVX131141:WVX131142 V196678:V196679 JL196677:JL196678 TH196677:TH196678 ADD196677:ADD196678 AMZ196677:AMZ196678 AWV196677:AWV196678 BGR196677:BGR196678 BQN196677:BQN196678 CAJ196677:CAJ196678 CKF196677:CKF196678 CUB196677:CUB196678 DDX196677:DDX196678 DNT196677:DNT196678 DXP196677:DXP196678 EHL196677:EHL196678 ERH196677:ERH196678 FBD196677:FBD196678 FKZ196677:FKZ196678 FUV196677:FUV196678 GER196677:GER196678 GON196677:GON196678 GYJ196677:GYJ196678 HIF196677:HIF196678 HSB196677:HSB196678 IBX196677:IBX196678 ILT196677:ILT196678 IVP196677:IVP196678 JFL196677:JFL196678 JPH196677:JPH196678 JZD196677:JZD196678 KIZ196677:KIZ196678 KSV196677:KSV196678 LCR196677:LCR196678 LMN196677:LMN196678 LWJ196677:LWJ196678 MGF196677:MGF196678 MQB196677:MQB196678 MZX196677:MZX196678 NJT196677:NJT196678 NTP196677:NTP196678 ODL196677:ODL196678 ONH196677:ONH196678 OXD196677:OXD196678 PGZ196677:PGZ196678 PQV196677:PQV196678 QAR196677:QAR196678 QKN196677:QKN196678 QUJ196677:QUJ196678 REF196677:REF196678 ROB196677:ROB196678 RXX196677:RXX196678 SHT196677:SHT196678 SRP196677:SRP196678 TBL196677:TBL196678 TLH196677:TLH196678 TVD196677:TVD196678 UEZ196677:UEZ196678 UOV196677:UOV196678 UYR196677:UYR196678 VIN196677:VIN196678 VSJ196677:VSJ196678 WCF196677:WCF196678 WMB196677:WMB196678 WVX196677:WVX196678 V262214:V262215 JL262213:JL262214 TH262213:TH262214 ADD262213:ADD262214 AMZ262213:AMZ262214 AWV262213:AWV262214 BGR262213:BGR262214 BQN262213:BQN262214 CAJ262213:CAJ262214 CKF262213:CKF262214 CUB262213:CUB262214 DDX262213:DDX262214 DNT262213:DNT262214 DXP262213:DXP262214 EHL262213:EHL262214 ERH262213:ERH262214 FBD262213:FBD262214 FKZ262213:FKZ262214 FUV262213:FUV262214 GER262213:GER262214 GON262213:GON262214 GYJ262213:GYJ262214 HIF262213:HIF262214 HSB262213:HSB262214 IBX262213:IBX262214 ILT262213:ILT262214 IVP262213:IVP262214 JFL262213:JFL262214 JPH262213:JPH262214 JZD262213:JZD262214 KIZ262213:KIZ262214 KSV262213:KSV262214 LCR262213:LCR262214 LMN262213:LMN262214 LWJ262213:LWJ262214 MGF262213:MGF262214 MQB262213:MQB262214 MZX262213:MZX262214 NJT262213:NJT262214 NTP262213:NTP262214 ODL262213:ODL262214 ONH262213:ONH262214 OXD262213:OXD262214 PGZ262213:PGZ262214 PQV262213:PQV262214 QAR262213:QAR262214 QKN262213:QKN262214 QUJ262213:QUJ262214 REF262213:REF262214 ROB262213:ROB262214 RXX262213:RXX262214 SHT262213:SHT262214 SRP262213:SRP262214 TBL262213:TBL262214 TLH262213:TLH262214 TVD262213:TVD262214 UEZ262213:UEZ262214 UOV262213:UOV262214 UYR262213:UYR262214 VIN262213:VIN262214 VSJ262213:VSJ262214 WCF262213:WCF262214 WMB262213:WMB262214 WVX262213:WVX262214 V327750:V327751 JL327749:JL327750 TH327749:TH327750 ADD327749:ADD327750 AMZ327749:AMZ327750 AWV327749:AWV327750 BGR327749:BGR327750 BQN327749:BQN327750 CAJ327749:CAJ327750 CKF327749:CKF327750 CUB327749:CUB327750 DDX327749:DDX327750 DNT327749:DNT327750 DXP327749:DXP327750 EHL327749:EHL327750 ERH327749:ERH327750 FBD327749:FBD327750 FKZ327749:FKZ327750 FUV327749:FUV327750 GER327749:GER327750 GON327749:GON327750 GYJ327749:GYJ327750 HIF327749:HIF327750 HSB327749:HSB327750 IBX327749:IBX327750 ILT327749:ILT327750 IVP327749:IVP327750 JFL327749:JFL327750 JPH327749:JPH327750 JZD327749:JZD327750 KIZ327749:KIZ327750 KSV327749:KSV327750 LCR327749:LCR327750 LMN327749:LMN327750 LWJ327749:LWJ327750 MGF327749:MGF327750 MQB327749:MQB327750 MZX327749:MZX327750 NJT327749:NJT327750 NTP327749:NTP327750 ODL327749:ODL327750 ONH327749:ONH327750 OXD327749:OXD327750 PGZ327749:PGZ327750 PQV327749:PQV327750 QAR327749:QAR327750 QKN327749:QKN327750 QUJ327749:QUJ327750 REF327749:REF327750 ROB327749:ROB327750 RXX327749:RXX327750 SHT327749:SHT327750 SRP327749:SRP327750 TBL327749:TBL327750 TLH327749:TLH327750 TVD327749:TVD327750 UEZ327749:UEZ327750 UOV327749:UOV327750 UYR327749:UYR327750 VIN327749:VIN327750 VSJ327749:VSJ327750 WCF327749:WCF327750 WMB327749:WMB327750 WVX327749:WVX327750 V393286:V393287 JL393285:JL393286 TH393285:TH393286 ADD393285:ADD393286 AMZ393285:AMZ393286 AWV393285:AWV393286 BGR393285:BGR393286 BQN393285:BQN393286 CAJ393285:CAJ393286 CKF393285:CKF393286 CUB393285:CUB393286 DDX393285:DDX393286 DNT393285:DNT393286 DXP393285:DXP393286 EHL393285:EHL393286 ERH393285:ERH393286 FBD393285:FBD393286 FKZ393285:FKZ393286 FUV393285:FUV393286 GER393285:GER393286 GON393285:GON393286 GYJ393285:GYJ393286 HIF393285:HIF393286 HSB393285:HSB393286 IBX393285:IBX393286 ILT393285:ILT393286 IVP393285:IVP393286 JFL393285:JFL393286 JPH393285:JPH393286 JZD393285:JZD393286 KIZ393285:KIZ393286 KSV393285:KSV393286 LCR393285:LCR393286 LMN393285:LMN393286 LWJ393285:LWJ393286 MGF393285:MGF393286 MQB393285:MQB393286 MZX393285:MZX393286 NJT393285:NJT393286 NTP393285:NTP393286 ODL393285:ODL393286 ONH393285:ONH393286 OXD393285:OXD393286 PGZ393285:PGZ393286 PQV393285:PQV393286 QAR393285:QAR393286 QKN393285:QKN393286 QUJ393285:QUJ393286 REF393285:REF393286 ROB393285:ROB393286 RXX393285:RXX393286 SHT393285:SHT393286 SRP393285:SRP393286 TBL393285:TBL393286 TLH393285:TLH393286 TVD393285:TVD393286 UEZ393285:UEZ393286 UOV393285:UOV393286 UYR393285:UYR393286 VIN393285:VIN393286 VSJ393285:VSJ393286 WCF393285:WCF393286 WMB393285:WMB393286 WVX393285:WVX393286 V458822:V458823 JL458821:JL458822 TH458821:TH458822 ADD458821:ADD458822 AMZ458821:AMZ458822 AWV458821:AWV458822 BGR458821:BGR458822 BQN458821:BQN458822 CAJ458821:CAJ458822 CKF458821:CKF458822 CUB458821:CUB458822 DDX458821:DDX458822 DNT458821:DNT458822 DXP458821:DXP458822 EHL458821:EHL458822 ERH458821:ERH458822 FBD458821:FBD458822 FKZ458821:FKZ458822 FUV458821:FUV458822 GER458821:GER458822 GON458821:GON458822 GYJ458821:GYJ458822 HIF458821:HIF458822 HSB458821:HSB458822 IBX458821:IBX458822 ILT458821:ILT458822 IVP458821:IVP458822 JFL458821:JFL458822 JPH458821:JPH458822 JZD458821:JZD458822 KIZ458821:KIZ458822 KSV458821:KSV458822 LCR458821:LCR458822 LMN458821:LMN458822 LWJ458821:LWJ458822 MGF458821:MGF458822 MQB458821:MQB458822 MZX458821:MZX458822 NJT458821:NJT458822 NTP458821:NTP458822 ODL458821:ODL458822 ONH458821:ONH458822 OXD458821:OXD458822 PGZ458821:PGZ458822 PQV458821:PQV458822 QAR458821:QAR458822 QKN458821:QKN458822 QUJ458821:QUJ458822 REF458821:REF458822 ROB458821:ROB458822 RXX458821:RXX458822 SHT458821:SHT458822 SRP458821:SRP458822 TBL458821:TBL458822 TLH458821:TLH458822 TVD458821:TVD458822 UEZ458821:UEZ458822 UOV458821:UOV458822 UYR458821:UYR458822 VIN458821:VIN458822 VSJ458821:VSJ458822 WCF458821:WCF458822 WMB458821:WMB458822 WVX458821:WVX458822 V524358:V524359 JL524357:JL524358 TH524357:TH524358 ADD524357:ADD524358 AMZ524357:AMZ524358 AWV524357:AWV524358 BGR524357:BGR524358 BQN524357:BQN524358 CAJ524357:CAJ524358 CKF524357:CKF524358 CUB524357:CUB524358 DDX524357:DDX524358 DNT524357:DNT524358 DXP524357:DXP524358 EHL524357:EHL524358 ERH524357:ERH524358 FBD524357:FBD524358 FKZ524357:FKZ524358 FUV524357:FUV524358 GER524357:GER524358 GON524357:GON524358 GYJ524357:GYJ524358 HIF524357:HIF524358 HSB524357:HSB524358 IBX524357:IBX524358 ILT524357:ILT524358 IVP524357:IVP524358 JFL524357:JFL524358 JPH524357:JPH524358 JZD524357:JZD524358 KIZ524357:KIZ524358 KSV524357:KSV524358 LCR524357:LCR524358 LMN524357:LMN524358 LWJ524357:LWJ524358 MGF524357:MGF524358 MQB524357:MQB524358 MZX524357:MZX524358 NJT524357:NJT524358 NTP524357:NTP524358 ODL524357:ODL524358 ONH524357:ONH524358 OXD524357:OXD524358 PGZ524357:PGZ524358 PQV524357:PQV524358 QAR524357:QAR524358 QKN524357:QKN524358 QUJ524357:QUJ524358 REF524357:REF524358 ROB524357:ROB524358 RXX524357:RXX524358 SHT524357:SHT524358 SRP524357:SRP524358 TBL524357:TBL524358 TLH524357:TLH524358 TVD524357:TVD524358 UEZ524357:UEZ524358 UOV524357:UOV524358 UYR524357:UYR524358 VIN524357:VIN524358 VSJ524357:VSJ524358 WCF524357:WCF524358 WMB524357:WMB524358 WVX524357:WVX524358 V589894:V589895 JL589893:JL589894 TH589893:TH589894 ADD589893:ADD589894 AMZ589893:AMZ589894 AWV589893:AWV589894 BGR589893:BGR589894 BQN589893:BQN589894 CAJ589893:CAJ589894 CKF589893:CKF589894 CUB589893:CUB589894 DDX589893:DDX589894 DNT589893:DNT589894 DXP589893:DXP589894 EHL589893:EHL589894 ERH589893:ERH589894 FBD589893:FBD589894 FKZ589893:FKZ589894 FUV589893:FUV589894 GER589893:GER589894 GON589893:GON589894 GYJ589893:GYJ589894 HIF589893:HIF589894 HSB589893:HSB589894 IBX589893:IBX589894 ILT589893:ILT589894 IVP589893:IVP589894 JFL589893:JFL589894 JPH589893:JPH589894 JZD589893:JZD589894 KIZ589893:KIZ589894 KSV589893:KSV589894 LCR589893:LCR589894 LMN589893:LMN589894 LWJ589893:LWJ589894 MGF589893:MGF589894 MQB589893:MQB589894 MZX589893:MZX589894 NJT589893:NJT589894 NTP589893:NTP589894 ODL589893:ODL589894 ONH589893:ONH589894 OXD589893:OXD589894 PGZ589893:PGZ589894 PQV589893:PQV589894 QAR589893:QAR589894 QKN589893:QKN589894 QUJ589893:QUJ589894 REF589893:REF589894 ROB589893:ROB589894 RXX589893:RXX589894 SHT589893:SHT589894 SRP589893:SRP589894 TBL589893:TBL589894 TLH589893:TLH589894 TVD589893:TVD589894 UEZ589893:UEZ589894 UOV589893:UOV589894 UYR589893:UYR589894 VIN589893:VIN589894 VSJ589893:VSJ589894 WCF589893:WCF589894 WMB589893:WMB589894 WVX589893:WVX589894 V655430:V655431 JL655429:JL655430 TH655429:TH655430 ADD655429:ADD655430 AMZ655429:AMZ655430 AWV655429:AWV655430 BGR655429:BGR655430 BQN655429:BQN655430 CAJ655429:CAJ655430 CKF655429:CKF655430 CUB655429:CUB655430 DDX655429:DDX655430 DNT655429:DNT655430 DXP655429:DXP655430 EHL655429:EHL655430 ERH655429:ERH655430 FBD655429:FBD655430 FKZ655429:FKZ655430 FUV655429:FUV655430 GER655429:GER655430 GON655429:GON655430 GYJ655429:GYJ655430 HIF655429:HIF655430 HSB655429:HSB655430 IBX655429:IBX655430 ILT655429:ILT655430 IVP655429:IVP655430 JFL655429:JFL655430 JPH655429:JPH655430 JZD655429:JZD655430 KIZ655429:KIZ655430 KSV655429:KSV655430 LCR655429:LCR655430 LMN655429:LMN655430 LWJ655429:LWJ655430 MGF655429:MGF655430 MQB655429:MQB655430 MZX655429:MZX655430 NJT655429:NJT655430 NTP655429:NTP655430 ODL655429:ODL655430 ONH655429:ONH655430 OXD655429:OXD655430 PGZ655429:PGZ655430 PQV655429:PQV655430 QAR655429:QAR655430 QKN655429:QKN655430 QUJ655429:QUJ655430 REF655429:REF655430 ROB655429:ROB655430 RXX655429:RXX655430 SHT655429:SHT655430 SRP655429:SRP655430 TBL655429:TBL655430 TLH655429:TLH655430 TVD655429:TVD655430 UEZ655429:UEZ655430 UOV655429:UOV655430 UYR655429:UYR655430 VIN655429:VIN655430 VSJ655429:VSJ655430 WCF655429:WCF655430 WMB655429:WMB655430 WVX655429:WVX655430 V720966:V720967 JL720965:JL720966 TH720965:TH720966 ADD720965:ADD720966 AMZ720965:AMZ720966 AWV720965:AWV720966 BGR720965:BGR720966 BQN720965:BQN720966 CAJ720965:CAJ720966 CKF720965:CKF720966 CUB720965:CUB720966 DDX720965:DDX720966 DNT720965:DNT720966 DXP720965:DXP720966 EHL720965:EHL720966 ERH720965:ERH720966 FBD720965:FBD720966 FKZ720965:FKZ720966 FUV720965:FUV720966 GER720965:GER720966 GON720965:GON720966 GYJ720965:GYJ720966 HIF720965:HIF720966 HSB720965:HSB720966 IBX720965:IBX720966 ILT720965:ILT720966 IVP720965:IVP720966 JFL720965:JFL720966 JPH720965:JPH720966 JZD720965:JZD720966 KIZ720965:KIZ720966 KSV720965:KSV720966 LCR720965:LCR720966 LMN720965:LMN720966 LWJ720965:LWJ720966 MGF720965:MGF720966 MQB720965:MQB720966 MZX720965:MZX720966 NJT720965:NJT720966 NTP720965:NTP720966 ODL720965:ODL720966 ONH720965:ONH720966 OXD720965:OXD720966 PGZ720965:PGZ720966 PQV720965:PQV720966 QAR720965:QAR720966 QKN720965:QKN720966 QUJ720965:QUJ720966 REF720965:REF720966 ROB720965:ROB720966 RXX720965:RXX720966 SHT720965:SHT720966 SRP720965:SRP720966 TBL720965:TBL720966 TLH720965:TLH720966 TVD720965:TVD720966 UEZ720965:UEZ720966 UOV720965:UOV720966 UYR720965:UYR720966 VIN720965:VIN720966 VSJ720965:VSJ720966 WCF720965:WCF720966 WMB720965:WMB720966 WVX720965:WVX720966 V786502:V786503 JL786501:JL786502 TH786501:TH786502 ADD786501:ADD786502 AMZ786501:AMZ786502 AWV786501:AWV786502 BGR786501:BGR786502 BQN786501:BQN786502 CAJ786501:CAJ786502 CKF786501:CKF786502 CUB786501:CUB786502 DDX786501:DDX786502 DNT786501:DNT786502 DXP786501:DXP786502 EHL786501:EHL786502 ERH786501:ERH786502 FBD786501:FBD786502 FKZ786501:FKZ786502 FUV786501:FUV786502 GER786501:GER786502 GON786501:GON786502 GYJ786501:GYJ786502 HIF786501:HIF786502 HSB786501:HSB786502 IBX786501:IBX786502 ILT786501:ILT786502 IVP786501:IVP786502 JFL786501:JFL786502 JPH786501:JPH786502 JZD786501:JZD786502 KIZ786501:KIZ786502 KSV786501:KSV786502 LCR786501:LCR786502 LMN786501:LMN786502 LWJ786501:LWJ786502 MGF786501:MGF786502 MQB786501:MQB786502 MZX786501:MZX786502 NJT786501:NJT786502 NTP786501:NTP786502 ODL786501:ODL786502 ONH786501:ONH786502 OXD786501:OXD786502 PGZ786501:PGZ786502 PQV786501:PQV786502 QAR786501:QAR786502 QKN786501:QKN786502 QUJ786501:QUJ786502 REF786501:REF786502 ROB786501:ROB786502 RXX786501:RXX786502 SHT786501:SHT786502 SRP786501:SRP786502 TBL786501:TBL786502 TLH786501:TLH786502 TVD786501:TVD786502 UEZ786501:UEZ786502 UOV786501:UOV786502 UYR786501:UYR786502 VIN786501:VIN786502 VSJ786501:VSJ786502 WCF786501:WCF786502 WMB786501:WMB786502 WVX786501:WVX786502 V852038:V852039 JL852037:JL852038 TH852037:TH852038 ADD852037:ADD852038 AMZ852037:AMZ852038 AWV852037:AWV852038 BGR852037:BGR852038 BQN852037:BQN852038 CAJ852037:CAJ852038 CKF852037:CKF852038 CUB852037:CUB852038 DDX852037:DDX852038 DNT852037:DNT852038 DXP852037:DXP852038 EHL852037:EHL852038 ERH852037:ERH852038 FBD852037:FBD852038 FKZ852037:FKZ852038 FUV852037:FUV852038 GER852037:GER852038 GON852037:GON852038 GYJ852037:GYJ852038 HIF852037:HIF852038 HSB852037:HSB852038 IBX852037:IBX852038 ILT852037:ILT852038 IVP852037:IVP852038 JFL852037:JFL852038 JPH852037:JPH852038 JZD852037:JZD852038 KIZ852037:KIZ852038 KSV852037:KSV852038 LCR852037:LCR852038 LMN852037:LMN852038 LWJ852037:LWJ852038 MGF852037:MGF852038 MQB852037:MQB852038 MZX852037:MZX852038 NJT852037:NJT852038 NTP852037:NTP852038 ODL852037:ODL852038 ONH852037:ONH852038 OXD852037:OXD852038 PGZ852037:PGZ852038 PQV852037:PQV852038 QAR852037:QAR852038 QKN852037:QKN852038 QUJ852037:QUJ852038 REF852037:REF852038 ROB852037:ROB852038 RXX852037:RXX852038 SHT852037:SHT852038 SRP852037:SRP852038 TBL852037:TBL852038 TLH852037:TLH852038 TVD852037:TVD852038 UEZ852037:UEZ852038 UOV852037:UOV852038 UYR852037:UYR852038 VIN852037:VIN852038 VSJ852037:VSJ852038 WCF852037:WCF852038 WMB852037:WMB852038 WVX852037:WVX852038 V917574:V917575 JL917573:JL917574 TH917573:TH917574 ADD917573:ADD917574 AMZ917573:AMZ917574 AWV917573:AWV917574 BGR917573:BGR917574 BQN917573:BQN917574 CAJ917573:CAJ917574 CKF917573:CKF917574 CUB917573:CUB917574 DDX917573:DDX917574 DNT917573:DNT917574 DXP917573:DXP917574 EHL917573:EHL917574 ERH917573:ERH917574 FBD917573:FBD917574 FKZ917573:FKZ917574 FUV917573:FUV917574 GER917573:GER917574 GON917573:GON917574 GYJ917573:GYJ917574 HIF917573:HIF917574 HSB917573:HSB917574 IBX917573:IBX917574 ILT917573:ILT917574 IVP917573:IVP917574 JFL917573:JFL917574 JPH917573:JPH917574 JZD917573:JZD917574 KIZ917573:KIZ917574 KSV917573:KSV917574 LCR917573:LCR917574 LMN917573:LMN917574 LWJ917573:LWJ917574 MGF917573:MGF917574 MQB917573:MQB917574 MZX917573:MZX917574 NJT917573:NJT917574 NTP917573:NTP917574 ODL917573:ODL917574 ONH917573:ONH917574 OXD917573:OXD917574 PGZ917573:PGZ917574 PQV917573:PQV917574 QAR917573:QAR917574 QKN917573:QKN917574 QUJ917573:QUJ917574 REF917573:REF917574 ROB917573:ROB917574 RXX917573:RXX917574 SHT917573:SHT917574 SRP917573:SRP917574 TBL917573:TBL917574 TLH917573:TLH917574 TVD917573:TVD917574 UEZ917573:UEZ917574 UOV917573:UOV917574 UYR917573:UYR917574 VIN917573:VIN917574 VSJ917573:VSJ917574 WCF917573:WCF917574 WMB917573:WMB917574 WVX917573:WVX917574 V983110:V983111 JL983109:JL983110 TH983109:TH983110 ADD983109:ADD983110 AMZ983109:AMZ983110 AWV983109:AWV983110 BGR983109:BGR983110 BQN983109:BQN983110 CAJ983109:CAJ983110 CKF983109:CKF983110 CUB983109:CUB983110 DDX983109:DDX983110 DNT983109:DNT983110 DXP983109:DXP983110 EHL983109:EHL983110 ERH983109:ERH983110 FBD983109:FBD983110 FKZ983109:FKZ983110 FUV983109:FUV983110 GER983109:GER983110 GON983109:GON983110 GYJ983109:GYJ983110 HIF983109:HIF983110 HSB983109:HSB983110 IBX983109:IBX983110 ILT983109:ILT983110 IVP983109:IVP983110 JFL983109:JFL983110 JPH983109:JPH983110 JZD983109:JZD983110 KIZ983109:KIZ983110 KSV983109:KSV983110 LCR983109:LCR983110 LMN983109:LMN983110 LWJ983109:LWJ983110 MGF983109:MGF983110 MQB983109:MQB983110 MZX983109:MZX983110 NJT983109:NJT983110 NTP983109:NTP983110 ODL983109:ODL983110 ONH983109:ONH983110 OXD983109:OXD983110 PGZ983109:PGZ983110 PQV983109:PQV983110 QAR983109:QAR983110 QKN983109:QKN983110 QUJ983109:QUJ983110 REF983109:REF983110 ROB983109:ROB983110 RXX983109:RXX983110 SHT983109:SHT983110 SRP983109:SRP983110 TBL983109:TBL983110 TLH983109:TLH983110 TVD983109:TVD983110 UEZ983109:UEZ983110 UOV983109:UOV983110 UYR983109:UYR983110 VIN983109:VIN983110 VSJ983109:VSJ983110 WCF983109:WCF983110 WMB983109:WMB983110 WVX983109:WVX983110 X65605:X65606 JO65605:JO65606 TK65605:TK65606 ADG65605:ADG65606 ANC65605:ANC65606 AWY65605:AWY65606 BGU65605:BGU65606 BQQ65605:BQQ65606 CAM65605:CAM65606 CKI65605:CKI65606 CUE65605:CUE65606 DEA65605:DEA65606 DNW65605:DNW65606 DXS65605:DXS65606 EHO65605:EHO65606 ERK65605:ERK65606 FBG65605:FBG65606 FLC65605:FLC65606 FUY65605:FUY65606 GEU65605:GEU65606 GOQ65605:GOQ65606 GYM65605:GYM65606 HII65605:HII65606 HSE65605:HSE65606 ICA65605:ICA65606 ILW65605:ILW65606 IVS65605:IVS65606 JFO65605:JFO65606 JPK65605:JPK65606 JZG65605:JZG65606 KJC65605:KJC65606 KSY65605:KSY65606 LCU65605:LCU65606 LMQ65605:LMQ65606 LWM65605:LWM65606 MGI65605:MGI65606 MQE65605:MQE65606 NAA65605:NAA65606 NJW65605:NJW65606 NTS65605:NTS65606 ODO65605:ODO65606 ONK65605:ONK65606 OXG65605:OXG65606 PHC65605:PHC65606 PQY65605:PQY65606 QAU65605:QAU65606 QKQ65605:QKQ65606 QUM65605:QUM65606 REI65605:REI65606 ROE65605:ROE65606 RYA65605:RYA65606 SHW65605:SHW65606 SRS65605:SRS65606 TBO65605:TBO65606 TLK65605:TLK65606 TVG65605:TVG65606 UFC65605:UFC65606 UOY65605:UOY65606 UYU65605:UYU65606 VIQ65605:VIQ65606 VSM65605:VSM65606 WCI65605:WCI65606 WME65605:WME65606 WWA65605:WWA65606 X131141:X131142 JO131141:JO131142 TK131141:TK131142 ADG131141:ADG131142 ANC131141:ANC131142 AWY131141:AWY131142 BGU131141:BGU131142 BQQ131141:BQQ131142 CAM131141:CAM131142 CKI131141:CKI131142 CUE131141:CUE131142 DEA131141:DEA131142 DNW131141:DNW131142 DXS131141:DXS131142 EHO131141:EHO131142 ERK131141:ERK131142 FBG131141:FBG131142 FLC131141:FLC131142 FUY131141:FUY131142 GEU131141:GEU131142 GOQ131141:GOQ131142 GYM131141:GYM131142 HII131141:HII131142 HSE131141:HSE131142 ICA131141:ICA131142 ILW131141:ILW131142 IVS131141:IVS131142 JFO131141:JFO131142 JPK131141:JPK131142 JZG131141:JZG131142 KJC131141:KJC131142 KSY131141:KSY131142 LCU131141:LCU131142 LMQ131141:LMQ131142 LWM131141:LWM131142 MGI131141:MGI131142 MQE131141:MQE131142 NAA131141:NAA131142 NJW131141:NJW131142 NTS131141:NTS131142 ODO131141:ODO131142 ONK131141:ONK131142 OXG131141:OXG131142 PHC131141:PHC131142 PQY131141:PQY131142 QAU131141:QAU131142 QKQ131141:QKQ131142 QUM131141:QUM131142 REI131141:REI131142 ROE131141:ROE131142 RYA131141:RYA131142 SHW131141:SHW131142 SRS131141:SRS131142 TBO131141:TBO131142 TLK131141:TLK131142 TVG131141:TVG131142 UFC131141:UFC131142 UOY131141:UOY131142 UYU131141:UYU131142 VIQ131141:VIQ131142 VSM131141:VSM131142 WCI131141:WCI131142 WME131141:WME131142 WWA131141:WWA131142 X196677:X196678 JO196677:JO196678 TK196677:TK196678 ADG196677:ADG196678 ANC196677:ANC196678 AWY196677:AWY196678 BGU196677:BGU196678 BQQ196677:BQQ196678 CAM196677:CAM196678 CKI196677:CKI196678 CUE196677:CUE196678 DEA196677:DEA196678 DNW196677:DNW196678 DXS196677:DXS196678 EHO196677:EHO196678 ERK196677:ERK196678 FBG196677:FBG196678 FLC196677:FLC196678 FUY196677:FUY196678 GEU196677:GEU196678 GOQ196677:GOQ196678 GYM196677:GYM196678 HII196677:HII196678 HSE196677:HSE196678 ICA196677:ICA196678 ILW196677:ILW196678 IVS196677:IVS196678 JFO196677:JFO196678 JPK196677:JPK196678 JZG196677:JZG196678 KJC196677:KJC196678 KSY196677:KSY196678 LCU196677:LCU196678 LMQ196677:LMQ196678 LWM196677:LWM196678 MGI196677:MGI196678 MQE196677:MQE196678 NAA196677:NAA196678 NJW196677:NJW196678 NTS196677:NTS196678 ODO196677:ODO196678 ONK196677:ONK196678 OXG196677:OXG196678 PHC196677:PHC196678 PQY196677:PQY196678 QAU196677:QAU196678 QKQ196677:QKQ196678 QUM196677:QUM196678 REI196677:REI196678 ROE196677:ROE196678 RYA196677:RYA196678 SHW196677:SHW196678 SRS196677:SRS196678 TBO196677:TBO196678 TLK196677:TLK196678 TVG196677:TVG196678 UFC196677:UFC196678 UOY196677:UOY196678 UYU196677:UYU196678 VIQ196677:VIQ196678 VSM196677:VSM196678 WCI196677:WCI196678 WME196677:WME196678 WWA196677:WWA196678 X262213:X262214 JO262213:JO262214 TK262213:TK262214 ADG262213:ADG262214 ANC262213:ANC262214 AWY262213:AWY262214 BGU262213:BGU262214 BQQ262213:BQQ262214 CAM262213:CAM262214 CKI262213:CKI262214 CUE262213:CUE262214 DEA262213:DEA262214 DNW262213:DNW262214 DXS262213:DXS262214 EHO262213:EHO262214 ERK262213:ERK262214 FBG262213:FBG262214 FLC262213:FLC262214 FUY262213:FUY262214 GEU262213:GEU262214 GOQ262213:GOQ262214 GYM262213:GYM262214 HII262213:HII262214 HSE262213:HSE262214 ICA262213:ICA262214 ILW262213:ILW262214 IVS262213:IVS262214 JFO262213:JFO262214 JPK262213:JPK262214 JZG262213:JZG262214 KJC262213:KJC262214 KSY262213:KSY262214 LCU262213:LCU262214 LMQ262213:LMQ262214 LWM262213:LWM262214 MGI262213:MGI262214 MQE262213:MQE262214 NAA262213:NAA262214 NJW262213:NJW262214 NTS262213:NTS262214 ODO262213:ODO262214 ONK262213:ONK262214 OXG262213:OXG262214 PHC262213:PHC262214 PQY262213:PQY262214 QAU262213:QAU262214 QKQ262213:QKQ262214 QUM262213:QUM262214 REI262213:REI262214 ROE262213:ROE262214 RYA262213:RYA262214 SHW262213:SHW262214 SRS262213:SRS262214 TBO262213:TBO262214 TLK262213:TLK262214 TVG262213:TVG262214 UFC262213:UFC262214 UOY262213:UOY262214 UYU262213:UYU262214 VIQ262213:VIQ262214 VSM262213:VSM262214 WCI262213:WCI262214 WME262213:WME262214 WWA262213:WWA262214 X327749:X327750 JO327749:JO327750 TK327749:TK327750 ADG327749:ADG327750 ANC327749:ANC327750 AWY327749:AWY327750 BGU327749:BGU327750 BQQ327749:BQQ327750 CAM327749:CAM327750 CKI327749:CKI327750 CUE327749:CUE327750 DEA327749:DEA327750 DNW327749:DNW327750 DXS327749:DXS327750 EHO327749:EHO327750 ERK327749:ERK327750 FBG327749:FBG327750 FLC327749:FLC327750 FUY327749:FUY327750 GEU327749:GEU327750 GOQ327749:GOQ327750 GYM327749:GYM327750 HII327749:HII327750 HSE327749:HSE327750 ICA327749:ICA327750 ILW327749:ILW327750 IVS327749:IVS327750 JFO327749:JFO327750 JPK327749:JPK327750 JZG327749:JZG327750 KJC327749:KJC327750 KSY327749:KSY327750 LCU327749:LCU327750 LMQ327749:LMQ327750 LWM327749:LWM327750 MGI327749:MGI327750 MQE327749:MQE327750 NAA327749:NAA327750 NJW327749:NJW327750 NTS327749:NTS327750 ODO327749:ODO327750 ONK327749:ONK327750 OXG327749:OXG327750 PHC327749:PHC327750 PQY327749:PQY327750 QAU327749:QAU327750 QKQ327749:QKQ327750 QUM327749:QUM327750 REI327749:REI327750 ROE327749:ROE327750 RYA327749:RYA327750 SHW327749:SHW327750 SRS327749:SRS327750 TBO327749:TBO327750 TLK327749:TLK327750 TVG327749:TVG327750 UFC327749:UFC327750 UOY327749:UOY327750 UYU327749:UYU327750 VIQ327749:VIQ327750 VSM327749:VSM327750 WCI327749:WCI327750 WME327749:WME327750 WWA327749:WWA327750 X393285:X393286 JO393285:JO393286 TK393285:TK393286 ADG393285:ADG393286 ANC393285:ANC393286 AWY393285:AWY393286 BGU393285:BGU393286 BQQ393285:BQQ393286 CAM393285:CAM393286 CKI393285:CKI393286 CUE393285:CUE393286 DEA393285:DEA393286 DNW393285:DNW393286 DXS393285:DXS393286 EHO393285:EHO393286 ERK393285:ERK393286 FBG393285:FBG393286 FLC393285:FLC393286 FUY393285:FUY393286 GEU393285:GEU393286 GOQ393285:GOQ393286 GYM393285:GYM393286 HII393285:HII393286 HSE393285:HSE393286 ICA393285:ICA393286 ILW393285:ILW393286 IVS393285:IVS393286 JFO393285:JFO393286 JPK393285:JPK393286 JZG393285:JZG393286 KJC393285:KJC393286 KSY393285:KSY393286 LCU393285:LCU393286 LMQ393285:LMQ393286 LWM393285:LWM393286 MGI393285:MGI393286 MQE393285:MQE393286 NAA393285:NAA393286 NJW393285:NJW393286 NTS393285:NTS393286 ODO393285:ODO393286 ONK393285:ONK393286 OXG393285:OXG393286 PHC393285:PHC393286 PQY393285:PQY393286 QAU393285:QAU393286 QKQ393285:QKQ393286 QUM393285:QUM393286 REI393285:REI393286 ROE393285:ROE393286 RYA393285:RYA393286 SHW393285:SHW393286 SRS393285:SRS393286 TBO393285:TBO393286 TLK393285:TLK393286 TVG393285:TVG393286 UFC393285:UFC393286 UOY393285:UOY393286 UYU393285:UYU393286 VIQ393285:VIQ393286 VSM393285:VSM393286 WCI393285:WCI393286 WME393285:WME393286 WWA393285:WWA393286 X458821:X458822 JO458821:JO458822 TK458821:TK458822 ADG458821:ADG458822 ANC458821:ANC458822 AWY458821:AWY458822 BGU458821:BGU458822 BQQ458821:BQQ458822 CAM458821:CAM458822 CKI458821:CKI458822 CUE458821:CUE458822 DEA458821:DEA458822 DNW458821:DNW458822 DXS458821:DXS458822 EHO458821:EHO458822 ERK458821:ERK458822 FBG458821:FBG458822 FLC458821:FLC458822 FUY458821:FUY458822 GEU458821:GEU458822 GOQ458821:GOQ458822 GYM458821:GYM458822 HII458821:HII458822 HSE458821:HSE458822 ICA458821:ICA458822 ILW458821:ILW458822 IVS458821:IVS458822 JFO458821:JFO458822 JPK458821:JPK458822 JZG458821:JZG458822 KJC458821:KJC458822 KSY458821:KSY458822 LCU458821:LCU458822 LMQ458821:LMQ458822 LWM458821:LWM458822 MGI458821:MGI458822 MQE458821:MQE458822 NAA458821:NAA458822 NJW458821:NJW458822 NTS458821:NTS458822 ODO458821:ODO458822 ONK458821:ONK458822 OXG458821:OXG458822 PHC458821:PHC458822 PQY458821:PQY458822 QAU458821:QAU458822 QKQ458821:QKQ458822 QUM458821:QUM458822 REI458821:REI458822 ROE458821:ROE458822 RYA458821:RYA458822 SHW458821:SHW458822 SRS458821:SRS458822 TBO458821:TBO458822 TLK458821:TLK458822 TVG458821:TVG458822 UFC458821:UFC458822 UOY458821:UOY458822 UYU458821:UYU458822 VIQ458821:VIQ458822 VSM458821:VSM458822 WCI458821:WCI458822 WME458821:WME458822 WWA458821:WWA458822 X524357:X524358 JO524357:JO524358 TK524357:TK524358 ADG524357:ADG524358 ANC524357:ANC524358 AWY524357:AWY524358 BGU524357:BGU524358 BQQ524357:BQQ524358 CAM524357:CAM524358 CKI524357:CKI524358 CUE524357:CUE524358 DEA524357:DEA524358 DNW524357:DNW524358 DXS524357:DXS524358 EHO524357:EHO524358 ERK524357:ERK524358 FBG524357:FBG524358 FLC524357:FLC524358 FUY524357:FUY524358 GEU524357:GEU524358 GOQ524357:GOQ524358 GYM524357:GYM524358 HII524357:HII524358 HSE524357:HSE524358 ICA524357:ICA524358 ILW524357:ILW524358 IVS524357:IVS524358 JFO524357:JFO524358 JPK524357:JPK524358 JZG524357:JZG524358 KJC524357:KJC524358 KSY524357:KSY524358 LCU524357:LCU524358 LMQ524357:LMQ524358 LWM524357:LWM524358 MGI524357:MGI524358 MQE524357:MQE524358 NAA524357:NAA524358 NJW524357:NJW524358 NTS524357:NTS524358 ODO524357:ODO524358 ONK524357:ONK524358 OXG524357:OXG524358 PHC524357:PHC524358 PQY524357:PQY524358 QAU524357:QAU524358 QKQ524357:QKQ524358 QUM524357:QUM524358 REI524357:REI524358 ROE524357:ROE524358 RYA524357:RYA524358 SHW524357:SHW524358 SRS524357:SRS524358 TBO524357:TBO524358 TLK524357:TLK524358 TVG524357:TVG524358 UFC524357:UFC524358 UOY524357:UOY524358 UYU524357:UYU524358 VIQ524357:VIQ524358 VSM524357:VSM524358 WCI524357:WCI524358 WME524357:WME524358 WWA524357:WWA524358 X589893:X589894 JO589893:JO589894 TK589893:TK589894 ADG589893:ADG589894 ANC589893:ANC589894 AWY589893:AWY589894 BGU589893:BGU589894 BQQ589893:BQQ589894 CAM589893:CAM589894 CKI589893:CKI589894 CUE589893:CUE589894 DEA589893:DEA589894 DNW589893:DNW589894 DXS589893:DXS589894 EHO589893:EHO589894 ERK589893:ERK589894 FBG589893:FBG589894 FLC589893:FLC589894 FUY589893:FUY589894 GEU589893:GEU589894 GOQ589893:GOQ589894 GYM589893:GYM589894 HII589893:HII589894 HSE589893:HSE589894 ICA589893:ICA589894 ILW589893:ILW589894 IVS589893:IVS589894 JFO589893:JFO589894 JPK589893:JPK589894 JZG589893:JZG589894 KJC589893:KJC589894 KSY589893:KSY589894 LCU589893:LCU589894 LMQ589893:LMQ589894 LWM589893:LWM589894 MGI589893:MGI589894 MQE589893:MQE589894 NAA589893:NAA589894 NJW589893:NJW589894 NTS589893:NTS589894 ODO589893:ODO589894 ONK589893:ONK589894 OXG589893:OXG589894 PHC589893:PHC589894 PQY589893:PQY589894 QAU589893:QAU589894 QKQ589893:QKQ589894 QUM589893:QUM589894 REI589893:REI589894 ROE589893:ROE589894 RYA589893:RYA589894 SHW589893:SHW589894 SRS589893:SRS589894 TBO589893:TBO589894 TLK589893:TLK589894 TVG589893:TVG589894 UFC589893:UFC589894 UOY589893:UOY589894 UYU589893:UYU589894 VIQ589893:VIQ589894 VSM589893:VSM589894 WCI589893:WCI589894 WME589893:WME589894 WWA589893:WWA589894 X655429:X655430 JO655429:JO655430 TK655429:TK655430 ADG655429:ADG655430 ANC655429:ANC655430 AWY655429:AWY655430 BGU655429:BGU655430 BQQ655429:BQQ655430 CAM655429:CAM655430 CKI655429:CKI655430 CUE655429:CUE655430 DEA655429:DEA655430 DNW655429:DNW655430 DXS655429:DXS655430 EHO655429:EHO655430 ERK655429:ERK655430 FBG655429:FBG655430 FLC655429:FLC655430 FUY655429:FUY655430 GEU655429:GEU655430 GOQ655429:GOQ655430 GYM655429:GYM655430 HII655429:HII655430 HSE655429:HSE655430 ICA655429:ICA655430 ILW655429:ILW655430 IVS655429:IVS655430 JFO655429:JFO655430 JPK655429:JPK655430 JZG655429:JZG655430 KJC655429:KJC655430 KSY655429:KSY655430 LCU655429:LCU655430 LMQ655429:LMQ655430 LWM655429:LWM655430 MGI655429:MGI655430 MQE655429:MQE655430 NAA655429:NAA655430 NJW655429:NJW655430 NTS655429:NTS655430 ODO655429:ODO655430 ONK655429:ONK655430 OXG655429:OXG655430 PHC655429:PHC655430 PQY655429:PQY655430 QAU655429:QAU655430 QKQ655429:QKQ655430 QUM655429:QUM655430 REI655429:REI655430 ROE655429:ROE655430 RYA655429:RYA655430 SHW655429:SHW655430 SRS655429:SRS655430 TBO655429:TBO655430 TLK655429:TLK655430 TVG655429:TVG655430 UFC655429:UFC655430 UOY655429:UOY655430 UYU655429:UYU655430 VIQ655429:VIQ655430 VSM655429:VSM655430 WCI655429:WCI655430 WME655429:WME655430 WWA655429:WWA655430 X720965:X720966 JO720965:JO720966 TK720965:TK720966 ADG720965:ADG720966 ANC720965:ANC720966 AWY720965:AWY720966 BGU720965:BGU720966 BQQ720965:BQQ720966 CAM720965:CAM720966 CKI720965:CKI720966 CUE720965:CUE720966 DEA720965:DEA720966 DNW720965:DNW720966 DXS720965:DXS720966 EHO720965:EHO720966 ERK720965:ERK720966 FBG720965:FBG720966 FLC720965:FLC720966 FUY720965:FUY720966 GEU720965:GEU720966 GOQ720965:GOQ720966 GYM720965:GYM720966 HII720965:HII720966 HSE720965:HSE720966 ICA720965:ICA720966 ILW720965:ILW720966 IVS720965:IVS720966 JFO720965:JFO720966 JPK720965:JPK720966 JZG720965:JZG720966 KJC720965:KJC720966 KSY720965:KSY720966 LCU720965:LCU720966 LMQ720965:LMQ720966 LWM720965:LWM720966 MGI720965:MGI720966 MQE720965:MQE720966 NAA720965:NAA720966 NJW720965:NJW720966 NTS720965:NTS720966 ODO720965:ODO720966 ONK720965:ONK720966 OXG720965:OXG720966 PHC720965:PHC720966 PQY720965:PQY720966 QAU720965:QAU720966 QKQ720965:QKQ720966 QUM720965:QUM720966 REI720965:REI720966 ROE720965:ROE720966 RYA720965:RYA720966 SHW720965:SHW720966 SRS720965:SRS720966 TBO720965:TBO720966 TLK720965:TLK720966 TVG720965:TVG720966 UFC720965:UFC720966 UOY720965:UOY720966 UYU720965:UYU720966 VIQ720965:VIQ720966 VSM720965:VSM720966 WCI720965:WCI720966 WME720965:WME720966 WWA720965:WWA720966 X786501:X786502 JO786501:JO786502 TK786501:TK786502 ADG786501:ADG786502 ANC786501:ANC786502 AWY786501:AWY786502 BGU786501:BGU786502 BQQ786501:BQQ786502 CAM786501:CAM786502 CKI786501:CKI786502 CUE786501:CUE786502 DEA786501:DEA786502 DNW786501:DNW786502 DXS786501:DXS786502 EHO786501:EHO786502 ERK786501:ERK786502 FBG786501:FBG786502 FLC786501:FLC786502 FUY786501:FUY786502 GEU786501:GEU786502 GOQ786501:GOQ786502 GYM786501:GYM786502 HII786501:HII786502 HSE786501:HSE786502 ICA786501:ICA786502 ILW786501:ILW786502 IVS786501:IVS786502 JFO786501:JFO786502 JPK786501:JPK786502 JZG786501:JZG786502 KJC786501:KJC786502 KSY786501:KSY786502 LCU786501:LCU786502 LMQ786501:LMQ786502 LWM786501:LWM786502 MGI786501:MGI786502 MQE786501:MQE786502 NAA786501:NAA786502 NJW786501:NJW786502 NTS786501:NTS786502 ODO786501:ODO786502 ONK786501:ONK786502 OXG786501:OXG786502 PHC786501:PHC786502 PQY786501:PQY786502 QAU786501:QAU786502 QKQ786501:QKQ786502 QUM786501:QUM786502 REI786501:REI786502 ROE786501:ROE786502 RYA786501:RYA786502 SHW786501:SHW786502 SRS786501:SRS786502 TBO786501:TBO786502 TLK786501:TLK786502 TVG786501:TVG786502 UFC786501:UFC786502 UOY786501:UOY786502 UYU786501:UYU786502 VIQ786501:VIQ786502 VSM786501:VSM786502 WCI786501:WCI786502 WME786501:WME786502 WWA786501:WWA786502 X852037:X852038 JO852037:JO852038 TK852037:TK852038 ADG852037:ADG852038 ANC852037:ANC852038 AWY852037:AWY852038 BGU852037:BGU852038 BQQ852037:BQQ852038 CAM852037:CAM852038 CKI852037:CKI852038 CUE852037:CUE852038 DEA852037:DEA852038 DNW852037:DNW852038 DXS852037:DXS852038 EHO852037:EHO852038 ERK852037:ERK852038 FBG852037:FBG852038 FLC852037:FLC852038 FUY852037:FUY852038 GEU852037:GEU852038 GOQ852037:GOQ852038 GYM852037:GYM852038 HII852037:HII852038 HSE852037:HSE852038 ICA852037:ICA852038 ILW852037:ILW852038 IVS852037:IVS852038 JFO852037:JFO852038 JPK852037:JPK852038 JZG852037:JZG852038 KJC852037:KJC852038 KSY852037:KSY852038 LCU852037:LCU852038 LMQ852037:LMQ852038 LWM852037:LWM852038 MGI852037:MGI852038 MQE852037:MQE852038 NAA852037:NAA852038 NJW852037:NJW852038 NTS852037:NTS852038 ODO852037:ODO852038 ONK852037:ONK852038 OXG852037:OXG852038 PHC852037:PHC852038 PQY852037:PQY852038 QAU852037:QAU852038 QKQ852037:QKQ852038 QUM852037:QUM852038 REI852037:REI852038 ROE852037:ROE852038 RYA852037:RYA852038 SHW852037:SHW852038 SRS852037:SRS852038 TBO852037:TBO852038 TLK852037:TLK852038 TVG852037:TVG852038 UFC852037:UFC852038 UOY852037:UOY852038 UYU852037:UYU852038 VIQ852037:VIQ852038 VSM852037:VSM852038 WCI852037:WCI852038 WME852037:WME852038 WWA852037:WWA852038 X917573:X917574 JO917573:JO917574 TK917573:TK917574 ADG917573:ADG917574 ANC917573:ANC917574 AWY917573:AWY917574 BGU917573:BGU917574 BQQ917573:BQQ917574 CAM917573:CAM917574 CKI917573:CKI917574 CUE917573:CUE917574 DEA917573:DEA917574 DNW917573:DNW917574 DXS917573:DXS917574 EHO917573:EHO917574 ERK917573:ERK917574 FBG917573:FBG917574 FLC917573:FLC917574 FUY917573:FUY917574 GEU917573:GEU917574 GOQ917573:GOQ917574 GYM917573:GYM917574 HII917573:HII917574 HSE917573:HSE917574 ICA917573:ICA917574 ILW917573:ILW917574 IVS917573:IVS917574 JFO917573:JFO917574 JPK917573:JPK917574 JZG917573:JZG917574 KJC917573:KJC917574 KSY917573:KSY917574 LCU917573:LCU917574 LMQ917573:LMQ917574 LWM917573:LWM917574 MGI917573:MGI917574 MQE917573:MQE917574 NAA917573:NAA917574 NJW917573:NJW917574 NTS917573:NTS917574 ODO917573:ODO917574 ONK917573:ONK917574 OXG917573:OXG917574 PHC917573:PHC917574 PQY917573:PQY917574 QAU917573:QAU917574 QKQ917573:QKQ917574 QUM917573:QUM917574 REI917573:REI917574 ROE917573:ROE917574 RYA917573:RYA917574 SHW917573:SHW917574 SRS917573:SRS917574 TBO917573:TBO917574 TLK917573:TLK917574 TVG917573:TVG917574 UFC917573:UFC917574 UOY917573:UOY917574 UYU917573:UYU917574 VIQ917573:VIQ917574 VSM917573:VSM917574 WCI917573:WCI917574 WME917573:WME917574 WWA917573:WWA917574 X983109:X983110 JO983109:JO983110 TK983109:TK983110 ADG983109:ADG983110 ANC983109:ANC983110 AWY983109:AWY983110 BGU983109:BGU983110 BQQ983109:BQQ983110 CAM983109:CAM983110 CKI983109:CKI983110 CUE983109:CUE983110 DEA983109:DEA983110 DNW983109:DNW983110 DXS983109:DXS983110 EHO983109:EHO983110 ERK983109:ERK983110 FBG983109:FBG983110 FLC983109:FLC983110 FUY983109:FUY983110 GEU983109:GEU983110 GOQ983109:GOQ983110 GYM983109:GYM983110 HII983109:HII983110 HSE983109:HSE983110 ICA983109:ICA983110 ILW983109:ILW983110 IVS983109:IVS983110 JFO983109:JFO983110 JPK983109:JPK983110 JZG983109:JZG983110 KJC983109:KJC983110 KSY983109:KSY983110 LCU983109:LCU983110 LMQ983109:LMQ983110 LWM983109:LWM983110 MGI983109:MGI983110 MQE983109:MQE983110 NAA983109:NAA983110 NJW983109:NJW983110 NTS983109:NTS983110 ODO983109:ODO983110 ONK983109:ONK983110 OXG983109:OXG983110 PHC983109:PHC983110 PQY983109:PQY983110 QAU983109:QAU983110 QKQ983109:QKQ983110 QUM983109:QUM983110 REI983109:REI983110 ROE983109:ROE983110 RYA983109:RYA983110 SHW983109:SHW983110 SRS983109:SRS983110 TBO983109:TBO983110 TLK983109:TLK983110 TVG983109:TVG983110 UFC983109:UFC983110 UOY983109:UOY983110 UYU983109:UYU983110 VIQ983109:VIQ983110 VSM983109:VSM983110 WCI983109:WCI983110 WME983109:WME983110 WWA983109:WWA983110 Z65605:Z65606 JR65605:JR65606 TN65605:TN65606 ADJ65605:ADJ65606 ANF65605:ANF65606 AXB65605:AXB65606 BGX65605:BGX65606 BQT65605:BQT65606 CAP65605:CAP65606 CKL65605:CKL65606 CUH65605:CUH65606 DED65605:DED65606 DNZ65605:DNZ65606 DXV65605:DXV65606 EHR65605:EHR65606 ERN65605:ERN65606 FBJ65605:FBJ65606 FLF65605:FLF65606 FVB65605:FVB65606 GEX65605:GEX65606 GOT65605:GOT65606 GYP65605:GYP65606 HIL65605:HIL65606 HSH65605:HSH65606 ICD65605:ICD65606 ILZ65605:ILZ65606 IVV65605:IVV65606 JFR65605:JFR65606 JPN65605:JPN65606 JZJ65605:JZJ65606 KJF65605:KJF65606 KTB65605:KTB65606 LCX65605:LCX65606 LMT65605:LMT65606 LWP65605:LWP65606 MGL65605:MGL65606 MQH65605:MQH65606 NAD65605:NAD65606 NJZ65605:NJZ65606 NTV65605:NTV65606 ODR65605:ODR65606 ONN65605:ONN65606 OXJ65605:OXJ65606 PHF65605:PHF65606 PRB65605:PRB65606 QAX65605:QAX65606 QKT65605:QKT65606 QUP65605:QUP65606 REL65605:REL65606 ROH65605:ROH65606 RYD65605:RYD65606 SHZ65605:SHZ65606 SRV65605:SRV65606 TBR65605:TBR65606 TLN65605:TLN65606 TVJ65605:TVJ65606 UFF65605:UFF65606 UPB65605:UPB65606 UYX65605:UYX65606 VIT65605:VIT65606 VSP65605:VSP65606 WCL65605:WCL65606 WMH65605:WMH65606 WWD65605:WWD65606 Z131141:Z131142 JR131141:JR131142 TN131141:TN131142 ADJ131141:ADJ131142 ANF131141:ANF131142 AXB131141:AXB131142 BGX131141:BGX131142 BQT131141:BQT131142 CAP131141:CAP131142 CKL131141:CKL131142 CUH131141:CUH131142 DED131141:DED131142 DNZ131141:DNZ131142 DXV131141:DXV131142 EHR131141:EHR131142 ERN131141:ERN131142 FBJ131141:FBJ131142 FLF131141:FLF131142 FVB131141:FVB131142 GEX131141:GEX131142 GOT131141:GOT131142 GYP131141:GYP131142 HIL131141:HIL131142 HSH131141:HSH131142 ICD131141:ICD131142 ILZ131141:ILZ131142 IVV131141:IVV131142 JFR131141:JFR131142 JPN131141:JPN131142 JZJ131141:JZJ131142 KJF131141:KJF131142 KTB131141:KTB131142 LCX131141:LCX131142 LMT131141:LMT131142 LWP131141:LWP131142 MGL131141:MGL131142 MQH131141:MQH131142 NAD131141:NAD131142 NJZ131141:NJZ131142 NTV131141:NTV131142 ODR131141:ODR131142 ONN131141:ONN131142 OXJ131141:OXJ131142 PHF131141:PHF131142 PRB131141:PRB131142 QAX131141:QAX131142 QKT131141:QKT131142 QUP131141:QUP131142 REL131141:REL131142 ROH131141:ROH131142 RYD131141:RYD131142 SHZ131141:SHZ131142 SRV131141:SRV131142 TBR131141:TBR131142 TLN131141:TLN131142 TVJ131141:TVJ131142 UFF131141:UFF131142 UPB131141:UPB131142 UYX131141:UYX131142 VIT131141:VIT131142 VSP131141:VSP131142 WCL131141:WCL131142 WMH131141:WMH131142 WWD131141:WWD131142 Z196677:Z196678 JR196677:JR196678 TN196677:TN196678 ADJ196677:ADJ196678 ANF196677:ANF196678 AXB196677:AXB196678 BGX196677:BGX196678 BQT196677:BQT196678 CAP196677:CAP196678 CKL196677:CKL196678 CUH196677:CUH196678 DED196677:DED196678 DNZ196677:DNZ196678 DXV196677:DXV196678 EHR196677:EHR196678 ERN196677:ERN196678 FBJ196677:FBJ196678 FLF196677:FLF196678 FVB196677:FVB196678 GEX196677:GEX196678 GOT196677:GOT196678 GYP196677:GYP196678 HIL196677:HIL196678 HSH196677:HSH196678 ICD196677:ICD196678 ILZ196677:ILZ196678 IVV196677:IVV196678 JFR196677:JFR196678 JPN196677:JPN196678 JZJ196677:JZJ196678 KJF196677:KJF196678 KTB196677:KTB196678 LCX196677:LCX196678 LMT196677:LMT196678 LWP196677:LWP196678 MGL196677:MGL196678 MQH196677:MQH196678 NAD196677:NAD196678 NJZ196677:NJZ196678 NTV196677:NTV196678 ODR196677:ODR196678 ONN196677:ONN196678 OXJ196677:OXJ196678 PHF196677:PHF196678 PRB196677:PRB196678 QAX196677:QAX196678 QKT196677:QKT196678 QUP196677:QUP196678 REL196677:REL196678 ROH196677:ROH196678 RYD196677:RYD196678 SHZ196677:SHZ196678 SRV196677:SRV196678 TBR196677:TBR196678 TLN196677:TLN196678 TVJ196677:TVJ196678 UFF196677:UFF196678 UPB196677:UPB196678 UYX196677:UYX196678 VIT196677:VIT196678 VSP196677:VSP196678 WCL196677:WCL196678 WMH196677:WMH196678 WWD196677:WWD196678 Z262213:Z262214 JR262213:JR262214 TN262213:TN262214 ADJ262213:ADJ262214 ANF262213:ANF262214 AXB262213:AXB262214 BGX262213:BGX262214 BQT262213:BQT262214 CAP262213:CAP262214 CKL262213:CKL262214 CUH262213:CUH262214 DED262213:DED262214 DNZ262213:DNZ262214 DXV262213:DXV262214 EHR262213:EHR262214 ERN262213:ERN262214 FBJ262213:FBJ262214 FLF262213:FLF262214 FVB262213:FVB262214 GEX262213:GEX262214 GOT262213:GOT262214 GYP262213:GYP262214 HIL262213:HIL262214 HSH262213:HSH262214 ICD262213:ICD262214 ILZ262213:ILZ262214 IVV262213:IVV262214 JFR262213:JFR262214 JPN262213:JPN262214 JZJ262213:JZJ262214 KJF262213:KJF262214 KTB262213:KTB262214 LCX262213:LCX262214 LMT262213:LMT262214 LWP262213:LWP262214 MGL262213:MGL262214 MQH262213:MQH262214 NAD262213:NAD262214 NJZ262213:NJZ262214 NTV262213:NTV262214 ODR262213:ODR262214 ONN262213:ONN262214 OXJ262213:OXJ262214 PHF262213:PHF262214 PRB262213:PRB262214 QAX262213:QAX262214 QKT262213:QKT262214 QUP262213:QUP262214 REL262213:REL262214 ROH262213:ROH262214 RYD262213:RYD262214 SHZ262213:SHZ262214 SRV262213:SRV262214 TBR262213:TBR262214 TLN262213:TLN262214 TVJ262213:TVJ262214 UFF262213:UFF262214 UPB262213:UPB262214 UYX262213:UYX262214 VIT262213:VIT262214 VSP262213:VSP262214 WCL262213:WCL262214 WMH262213:WMH262214 WWD262213:WWD262214 Z327749:Z327750 JR327749:JR327750 TN327749:TN327750 ADJ327749:ADJ327750 ANF327749:ANF327750 AXB327749:AXB327750 BGX327749:BGX327750 BQT327749:BQT327750 CAP327749:CAP327750 CKL327749:CKL327750 CUH327749:CUH327750 DED327749:DED327750 DNZ327749:DNZ327750 DXV327749:DXV327750 EHR327749:EHR327750 ERN327749:ERN327750 FBJ327749:FBJ327750 FLF327749:FLF327750 FVB327749:FVB327750 GEX327749:GEX327750 GOT327749:GOT327750 GYP327749:GYP327750 HIL327749:HIL327750 HSH327749:HSH327750 ICD327749:ICD327750 ILZ327749:ILZ327750 IVV327749:IVV327750 JFR327749:JFR327750 JPN327749:JPN327750 JZJ327749:JZJ327750 KJF327749:KJF327750 KTB327749:KTB327750 LCX327749:LCX327750 LMT327749:LMT327750 LWP327749:LWP327750 MGL327749:MGL327750 MQH327749:MQH327750 NAD327749:NAD327750 NJZ327749:NJZ327750 NTV327749:NTV327750 ODR327749:ODR327750 ONN327749:ONN327750 OXJ327749:OXJ327750 PHF327749:PHF327750 PRB327749:PRB327750 QAX327749:QAX327750 QKT327749:QKT327750 QUP327749:QUP327750 REL327749:REL327750 ROH327749:ROH327750 RYD327749:RYD327750 SHZ327749:SHZ327750 SRV327749:SRV327750 TBR327749:TBR327750 TLN327749:TLN327750 TVJ327749:TVJ327750 UFF327749:UFF327750 UPB327749:UPB327750 UYX327749:UYX327750 VIT327749:VIT327750 VSP327749:VSP327750 WCL327749:WCL327750 WMH327749:WMH327750 WWD327749:WWD327750 Z393285:Z393286 JR393285:JR393286 TN393285:TN393286 ADJ393285:ADJ393286 ANF393285:ANF393286 AXB393285:AXB393286 BGX393285:BGX393286 BQT393285:BQT393286 CAP393285:CAP393286 CKL393285:CKL393286 CUH393285:CUH393286 DED393285:DED393286 DNZ393285:DNZ393286 DXV393285:DXV393286 EHR393285:EHR393286 ERN393285:ERN393286 FBJ393285:FBJ393286 FLF393285:FLF393286 FVB393285:FVB393286 GEX393285:GEX393286 GOT393285:GOT393286 GYP393285:GYP393286 HIL393285:HIL393286 HSH393285:HSH393286 ICD393285:ICD393286 ILZ393285:ILZ393286 IVV393285:IVV393286 JFR393285:JFR393286 JPN393285:JPN393286 JZJ393285:JZJ393286 KJF393285:KJF393286 KTB393285:KTB393286 LCX393285:LCX393286 LMT393285:LMT393286 LWP393285:LWP393286 MGL393285:MGL393286 MQH393285:MQH393286 NAD393285:NAD393286 NJZ393285:NJZ393286 NTV393285:NTV393286 ODR393285:ODR393286 ONN393285:ONN393286 OXJ393285:OXJ393286 PHF393285:PHF393286 PRB393285:PRB393286 QAX393285:QAX393286 QKT393285:QKT393286 QUP393285:QUP393286 REL393285:REL393286 ROH393285:ROH393286 RYD393285:RYD393286 SHZ393285:SHZ393286 SRV393285:SRV393286 TBR393285:TBR393286 TLN393285:TLN393286 TVJ393285:TVJ393286 UFF393285:UFF393286 UPB393285:UPB393286 UYX393285:UYX393286 VIT393285:VIT393286 VSP393285:VSP393286 WCL393285:WCL393286 WMH393285:WMH393286 WWD393285:WWD393286 Z458821:Z458822 JR458821:JR458822 TN458821:TN458822 ADJ458821:ADJ458822 ANF458821:ANF458822 AXB458821:AXB458822 BGX458821:BGX458822 BQT458821:BQT458822 CAP458821:CAP458822 CKL458821:CKL458822 CUH458821:CUH458822 DED458821:DED458822 DNZ458821:DNZ458822 DXV458821:DXV458822 EHR458821:EHR458822 ERN458821:ERN458822 FBJ458821:FBJ458822 FLF458821:FLF458822 FVB458821:FVB458822 GEX458821:GEX458822 GOT458821:GOT458822 GYP458821:GYP458822 HIL458821:HIL458822 HSH458821:HSH458822 ICD458821:ICD458822 ILZ458821:ILZ458822 IVV458821:IVV458822 JFR458821:JFR458822 JPN458821:JPN458822 JZJ458821:JZJ458822 KJF458821:KJF458822 KTB458821:KTB458822 LCX458821:LCX458822 LMT458821:LMT458822 LWP458821:LWP458822 MGL458821:MGL458822 MQH458821:MQH458822 NAD458821:NAD458822 NJZ458821:NJZ458822 NTV458821:NTV458822 ODR458821:ODR458822 ONN458821:ONN458822 OXJ458821:OXJ458822 PHF458821:PHF458822 PRB458821:PRB458822 QAX458821:QAX458822 QKT458821:QKT458822 QUP458821:QUP458822 REL458821:REL458822 ROH458821:ROH458822 RYD458821:RYD458822 SHZ458821:SHZ458822 SRV458821:SRV458822 TBR458821:TBR458822 TLN458821:TLN458822 TVJ458821:TVJ458822 UFF458821:UFF458822 UPB458821:UPB458822 UYX458821:UYX458822 VIT458821:VIT458822 VSP458821:VSP458822 WCL458821:WCL458822 WMH458821:WMH458822 WWD458821:WWD458822 Z524357:Z524358 JR524357:JR524358 TN524357:TN524358 ADJ524357:ADJ524358 ANF524357:ANF524358 AXB524357:AXB524358 BGX524357:BGX524358 BQT524357:BQT524358 CAP524357:CAP524358 CKL524357:CKL524358 CUH524357:CUH524358 DED524357:DED524358 DNZ524357:DNZ524358 DXV524357:DXV524358 EHR524357:EHR524358 ERN524357:ERN524358 FBJ524357:FBJ524358 FLF524357:FLF524358 FVB524357:FVB524358 GEX524357:GEX524358 GOT524357:GOT524358 GYP524357:GYP524358 HIL524357:HIL524358 HSH524357:HSH524358 ICD524357:ICD524358 ILZ524357:ILZ524358 IVV524357:IVV524358 JFR524357:JFR524358 JPN524357:JPN524358 JZJ524357:JZJ524358 KJF524357:KJF524358 KTB524357:KTB524358 LCX524357:LCX524358 LMT524357:LMT524358 LWP524357:LWP524358 MGL524357:MGL524358 MQH524357:MQH524358 NAD524357:NAD524358 NJZ524357:NJZ524358 NTV524357:NTV524358 ODR524357:ODR524358 ONN524357:ONN524358 OXJ524357:OXJ524358 PHF524357:PHF524358 PRB524357:PRB524358 QAX524357:QAX524358 QKT524357:QKT524358 QUP524357:QUP524358 REL524357:REL524358 ROH524357:ROH524358 RYD524357:RYD524358 SHZ524357:SHZ524358 SRV524357:SRV524358 TBR524357:TBR524358 TLN524357:TLN524358 TVJ524357:TVJ524358 UFF524357:UFF524358 UPB524357:UPB524358 UYX524357:UYX524358 VIT524357:VIT524358 VSP524357:VSP524358 WCL524357:WCL524358 WMH524357:WMH524358 WWD524357:WWD524358 Z589893:Z589894 JR589893:JR589894 TN589893:TN589894 ADJ589893:ADJ589894 ANF589893:ANF589894 AXB589893:AXB589894 BGX589893:BGX589894 BQT589893:BQT589894 CAP589893:CAP589894 CKL589893:CKL589894 CUH589893:CUH589894 DED589893:DED589894 DNZ589893:DNZ589894 DXV589893:DXV589894 EHR589893:EHR589894 ERN589893:ERN589894 FBJ589893:FBJ589894 FLF589893:FLF589894 FVB589893:FVB589894 GEX589893:GEX589894 GOT589893:GOT589894 GYP589893:GYP589894 HIL589893:HIL589894 HSH589893:HSH589894 ICD589893:ICD589894 ILZ589893:ILZ589894 IVV589893:IVV589894 JFR589893:JFR589894 JPN589893:JPN589894 JZJ589893:JZJ589894 KJF589893:KJF589894 KTB589893:KTB589894 LCX589893:LCX589894 LMT589893:LMT589894 LWP589893:LWP589894 MGL589893:MGL589894 MQH589893:MQH589894 NAD589893:NAD589894 NJZ589893:NJZ589894 NTV589893:NTV589894 ODR589893:ODR589894 ONN589893:ONN589894 OXJ589893:OXJ589894 PHF589893:PHF589894 PRB589893:PRB589894 QAX589893:QAX589894 QKT589893:QKT589894 QUP589893:QUP589894 REL589893:REL589894 ROH589893:ROH589894 RYD589893:RYD589894 SHZ589893:SHZ589894 SRV589893:SRV589894 TBR589893:TBR589894 TLN589893:TLN589894 TVJ589893:TVJ589894 UFF589893:UFF589894 UPB589893:UPB589894 UYX589893:UYX589894 VIT589893:VIT589894 VSP589893:VSP589894 WCL589893:WCL589894 WMH589893:WMH589894 WWD589893:WWD589894 Z655429:Z655430 JR655429:JR655430 TN655429:TN655430 ADJ655429:ADJ655430 ANF655429:ANF655430 AXB655429:AXB655430 BGX655429:BGX655430 BQT655429:BQT655430 CAP655429:CAP655430 CKL655429:CKL655430 CUH655429:CUH655430 DED655429:DED655430 DNZ655429:DNZ655430 DXV655429:DXV655430 EHR655429:EHR655430 ERN655429:ERN655430 FBJ655429:FBJ655430 FLF655429:FLF655430 FVB655429:FVB655430 GEX655429:GEX655430 GOT655429:GOT655430 GYP655429:GYP655430 HIL655429:HIL655430 HSH655429:HSH655430 ICD655429:ICD655430 ILZ655429:ILZ655430 IVV655429:IVV655430 JFR655429:JFR655430 JPN655429:JPN655430 JZJ655429:JZJ655430 KJF655429:KJF655430 KTB655429:KTB655430 LCX655429:LCX655430 LMT655429:LMT655430 LWP655429:LWP655430 MGL655429:MGL655430 MQH655429:MQH655430 NAD655429:NAD655430 NJZ655429:NJZ655430 NTV655429:NTV655430 ODR655429:ODR655430 ONN655429:ONN655430 OXJ655429:OXJ655430 PHF655429:PHF655430 PRB655429:PRB655430 QAX655429:QAX655430 QKT655429:QKT655430 QUP655429:QUP655430 REL655429:REL655430 ROH655429:ROH655430 RYD655429:RYD655430 SHZ655429:SHZ655430 SRV655429:SRV655430 TBR655429:TBR655430 TLN655429:TLN655430 TVJ655429:TVJ655430 UFF655429:UFF655430 UPB655429:UPB655430 UYX655429:UYX655430 VIT655429:VIT655430 VSP655429:VSP655430 WCL655429:WCL655430 WMH655429:WMH655430 WWD655429:WWD655430 Z720965:Z720966 JR720965:JR720966 TN720965:TN720966 ADJ720965:ADJ720966 ANF720965:ANF720966 AXB720965:AXB720966 BGX720965:BGX720966 BQT720965:BQT720966 CAP720965:CAP720966 CKL720965:CKL720966 CUH720965:CUH720966 DED720965:DED720966 DNZ720965:DNZ720966 DXV720965:DXV720966 EHR720965:EHR720966 ERN720965:ERN720966 FBJ720965:FBJ720966 FLF720965:FLF720966 FVB720965:FVB720966 GEX720965:GEX720966 GOT720965:GOT720966 GYP720965:GYP720966 HIL720965:HIL720966 HSH720965:HSH720966 ICD720965:ICD720966 ILZ720965:ILZ720966 IVV720965:IVV720966 JFR720965:JFR720966 JPN720965:JPN720966 JZJ720965:JZJ720966 KJF720965:KJF720966 KTB720965:KTB720966 LCX720965:LCX720966 LMT720965:LMT720966 LWP720965:LWP720966 MGL720965:MGL720966 MQH720965:MQH720966 NAD720965:NAD720966 NJZ720965:NJZ720966 NTV720965:NTV720966 ODR720965:ODR720966 ONN720965:ONN720966 OXJ720965:OXJ720966 PHF720965:PHF720966 PRB720965:PRB720966 QAX720965:QAX720966 QKT720965:QKT720966 QUP720965:QUP720966 REL720965:REL720966 ROH720965:ROH720966 RYD720965:RYD720966 SHZ720965:SHZ720966 SRV720965:SRV720966 TBR720965:TBR720966 TLN720965:TLN720966 TVJ720965:TVJ720966 UFF720965:UFF720966 UPB720965:UPB720966 UYX720965:UYX720966 VIT720965:VIT720966 VSP720965:VSP720966 WCL720965:WCL720966 WMH720965:WMH720966 WWD720965:WWD720966 Z786501:Z786502 JR786501:JR786502 TN786501:TN786502 ADJ786501:ADJ786502 ANF786501:ANF786502 AXB786501:AXB786502 BGX786501:BGX786502 BQT786501:BQT786502 CAP786501:CAP786502 CKL786501:CKL786502 CUH786501:CUH786502 DED786501:DED786502 DNZ786501:DNZ786502 DXV786501:DXV786502 EHR786501:EHR786502 ERN786501:ERN786502 FBJ786501:FBJ786502 FLF786501:FLF786502 FVB786501:FVB786502 GEX786501:GEX786502 GOT786501:GOT786502 GYP786501:GYP786502 HIL786501:HIL786502 HSH786501:HSH786502 ICD786501:ICD786502 ILZ786501:ILZ786502 IVV786501:IVV786502 JFR786501:JFR786502 JPN786501:JPN786502 JZJ786501:JZJ786502 KJF786501:KJF786502 KTB786501:KTB786502 LCX786501:LCX786502 LMT786501:LMT786502 LWP786501:LWP786502 MGL786501:MGL786502 MQH786501:MQH786502 NAD786501:NAD786502 NJZ786501:NJZ786502 NTV786501:NTV786502 ODR786501:ODR786502 ONN786501:ONN786502 OXJ786501:OXJ786502 PHF786501:PHF786502 PRB786501:PRB786502 QAX786501:QAX786502 QKT786501:QKT786502 QUP786501:QUP786502 REL786501:REL786502 ROH786501:ROH786502 RYD786501:RYD786502 SHZ786501:SHZ786502 SRV786501:SRV786502 TBR786501:TBR786502 TLN786501:TLN786502 TVJ786501:TVJ786502 UFF786501:UFF786502 UPB786501:UPB786502 UYX786501:UYX786502 VIT786501:VIT786502 VSP786501:VSP786502 WCL786501:WCL786502 WMH786501:WMH786502 WWD786501:WWD786502 Z852037:Z852038 JR852037:JR852038 TN852037:TN852038 ADJ852037:ADJ852038 ANF852037:ANF852038 AXB852037:AXB852038 BGX852037:BGX852038 BQT852037:BQT852038 CAP852037:CAP852038 CKL852037:CKL852038 CUH852037:CUH852038 DED852037:DED852038 DNZ852037:DNZ852038 DXV852037:DXV852038 EHR852037:EHR852038 ERN852037:ERN852038 FBJ852037:FBJ852038 FLF852037:FLF852038 FVB852037:FVB852038 GEX852037:GEX852038 GOT852037:GOT852038 GYP852037:GYP852038 HIL852037:HIL852038 HSH852037:HSH852038 ICD852037:ICD852038 ILZ852037:ILZ852038 IVV852037:IVV852038 JFR852037:JFR852038 JPN852037:JPN852038 JZJ852037:JZJ852038 KJF852037:KJF852038 KTB852037:KTB852038 LCX852037:LCX852038 LMT852037:LMT852038 LWP852037:LWP852038 MGL852037:MGL852038 MQH852037:MQH852038 NAD852037:NAD852038 NJZ852037:NJZ852038 NTV852037:NTV852038 ODR852037:ODR852038 ONN852037:ONN852038 OXJ852037:OXJ852038 PHF852037:PHF852038 PRB852037:PRB852038 QAX852037:QAX852038 QKT852037:QKT852038 QUP852037:QUP852038 REL852037:REL852038 ROH852037:ROH852038 RYD852037:RYD852038 SHZ852037:SHZ852038 SRV852037:SRV852038 TBR852037:TBR852038 TLN852037:TLN852038 TVJ852037:TVJ852038 UFF852037:UFF852038 UPB852037:UPB852038 UYX852037:UYX852038 VIT852037:VIT852038 VSP852037:VSP852038 WCL852037:WCL852038 WMH852037:WMH852038 WWD852037:WWD852038 Z917573:Z917574 JR917573:JR917574 TN917573:TN917574 ADJ917573:ADJ917574 ANF917573:ANF917574 AXB917573:AXB917574 BGX917573:BGX917574 BQT917573:BQT917574 CAP917573:CAP917574 CKL917573:CKL917574 CUH917573:CUH917574 DED917573:DED917574 DNZ917573:DNZ917574 DXV917573:DXV917574 EHR917573:EHR917574 ERN917573:ERN917574 FBJ917573:FBJ917574 FLF917573:FLF917574 FVB917573:FVB917574 GEX917573:GEX917574 GOT917573:GOT917574 GYP917573:GYP917574 HIL917573:HIL917574 HSH917573:HSH917574 ICD917573:ICD917574 ILZ917573:ILZ917574 IVV917573:IVV917574 JFR917573:JFR917574 JPN917573:JPN917574 JZJ917573:JZJ917574 KJF917573:KJF917574 KTB917573:KTB917574 LCX917573:LCX917574 LMT917573:LMT917574 LWP917573:LWP917574 MGL917573:MGL917574 MQH917573:MQH917574 NAD917573:NAD917574 NJZ917573:NJZ917574 NTV917573:NTV917574 ODR917573:ODR917574 ONN917573:ONN917574 OXJ917573:OXJ917574 PHF917573:PHF917574 PRB917573:PRB917574 QAX917573:QAX917574 QKT917573:QKT917574 QUP917573:QUP917574 REL917573:REL917574 ROH917573:ROH917574 RYD917573:RYD917574 SHZ917573:SHZ917574 SRV917573:SRV917574 TBR917573:TBR917574 TLN917573:TLN917574 TVJ917573:TVJ917574 UFF917573:UFF917574 UPB917573:UPB917574 UYX917573:UYX917574 VIT917573:VIT917574 VSP917573:VSP917574 WCL917573:WCL917574 WMH917573:WMH917574 WWD917573:WWD917574 Z983109:Z983110 JR983109:JR983110 TN983109:TN983110 ADJ983109:ADJ983110 ANF983109:ANF983110 AXB983109:AXB983110 BGX983109:BGX983110 BQT983109:BQT983110 CAP983109:CAP983110 CKL983109:CKL983110 CUH983109:CUH983110 DED983109:DED983110 DNZ983109:DNZ983110 DXV983109:DXV983110 EHR983109:EHR983110 ERN983109:ERN983110 FBJ983109:FBJ983110 FLF983109:FLF983110 FVB983109:FVB983110 GEX983109:GEX983110 GOT983109:GOT983110 GYP983109:GYP983110 HIL983109:HIL983110 HSH983109:HSH983110 ICD983109:ICD983110 ILZ983109:ILZ983110 IVV983109:IVV983110 JFR983109:JFR983110 JPN983109:JPN983110 JZJ983109:JZJ983110 KJF983109:KJF983110 KTB983109:KTB983110 LCX983109:LCX983110 LMT983109:LMT983110 LWP983109:LWP983110 MGL983109:MGL983110 MQH983109:MQH983110 NAD983109:NAD983110 NJZ983109:NJZ983110 NTV983109:NTV983110 ODR983109:ODR983110 ONN983109:ONN983110 OXJ983109:OXJ983110 PHF983109:PHF983110 PRB983109:PRB983110 QAX983109:QAX983110 QKT983109:QKT983110 QUP983109:QUP983110 REL983109:REL983110 ROH983109:ROH983110 RYD983109:RYD983110 SHZ983109:SHZ983110 SRV983109:SRV983110 TBR983109:TBR983110 TLN983109:TLN983110 TVJ983109:TVJ983110 UFF983109:UFF983110 UPB983109:UPB983110 UYX983109:UYX983110 VIT983109:VIT983110 VSP983109:VSP983110 WCL983109:WCL983110 WMH983109:WMH983110 WWD983109:WWD983110 AB65605:AB65606 JU65605:JU65606 TQ65605:TQ65606 ADM65605:ADM65606 ANI65605:ANI65606 AXE65605:AXE65606 BHA65605:BHA65606 BQW65605:BQW65606 CAS65605:CAS65606 CKO65605:CKO65606 CUK65605:CUK65606 DEG65605:DEG65606 DOC65605:DOC65606 DXY65605:DXY65606 EHU65605:EHU65606 ERQ65605:ERQ65606 FBM65605:FBM65606 FLI65605:FLI65606 FVE65605:FVE65606 GFA65605:GFA65606 GOW65605:GOW65606 GYS65605:GYS65606 HIO65605:HIO65606 HSK65605:HSK65606 ICG65605:ICG65606 IMC65605:IMC65606 IVY65605:IVY65606 JFU65605:JFU65606 JPQ65605:JPQ65606 JZM65605:JZM65606 KJI65605:KJI65606 KTE65605:KTE65606 LDA65605:LDA65606 LMW65605:LMW65606 LWS65605:LWS65606 MGO65605:MGO65606 MQK65605:MQK65606 NAG65605:NAG65606 NKC65605:NKC65606 NTY65605:NTY65606 ODU65605:ODU65606 ONQ65605:ONQ65606 OXM65605:OXM65606 PHI65605:PHI65606 PRE65605:PRE65606 QBA65605:QBA65606 QKW65605:QKW65606 QUS65605:QUS65606 REO65605:REO65606 ROK65605:ROK65606 RYG65605:RYG65606 SIC65605:SIC65606 SRY65605:SRY65606 TBU65605:TBU65606 TLQ65605:TLQ65606 TVM65605:TVM65606 UFI65605:UFI65606 UPE65605:UPE65606 UZA65605:UZA65606 VIW65605:VIW65606 VSS65605:VSS65606 WCO65605:WCO65606 WMK65605:WMK65606 WWG65605:WWG65606 AB131141:AB131142 JU131141:JU131142 TQ131141:TQ131142 ADM131141:ADM131142 ANI131141:ANI131142 AXE131141:AXE131142 BHA131141:BHA131142 BQW131141:BQW131142 CAS131141:CAS131142 CKO131141:CKO131142 CUK131141:CUK131142 DEG131141:DEG131142 DOC131141:DOC131142 DXY131141:DXY131142 EHU131141:EHU131142 ERQ131141:ERQ131142 FBM131141:FBM131142 FLI131141:FLI131142 FVE131141:FVE131142 GFA131141:GFA131142 GOW131141:GOW131142 GYS131141:GYS131142 HIO131141:HIO131142 HSK131141:HSK131142 ICG131141:ICG131142 IMC131141:IMC131142 IVY131141:IVY131142 JFU131141:JFU131142 JPQ131141:JPQ131142 JZM131141:JZM131142 KJI131141:KJI131142 KTE131141:KTE131142 LDA131141:LDA131142 LMW131141:LMW131142 LWS131141:LWS131142 MGO131141:MGO131142 MQK131141:MQK131142 NAG131141:NAG131142 NKC131141:NKC131142 NTY131141:NTY131142 ODU131141:ODU131142 ONQ131141:ONQ131142 OXM131141:OXM131142 PHI131141:PHI131142 PRE131141:PRE131142 QBA131141:QBA131142 QKW131141:QKW131142 QUS131141:QUS131142 REO131141:REO131142 ROK131141:ROK131142 RYG131141:RYG131142 SIC131141:SIC131142 SRY131141:SRY131142 TBU131141:TBU131142 TLQ131141:TLQ131142 TVM131141:TVM131142 UFI131141:UFI131142 UPE131141:UPE131142 UZA131141:UZA131142 VIW131141:VIW131142 VSS131141:VSS131142 WCO131141:WCO131142 WMK131141:WMK131142 WWG131141:WWG131142 AB196677:AB196678 JU196677:JU196678 TQ196677:TQ196678 ADM196677:ADM196678 ANI196677:ANI196678 AXE196677:AXE196678 BHA196677:BHA196678 BQW196677:BQW196678 CAS196677:CAS196678 CKO196677:CKO196678 CUK196677:CUK196678 DEG196677:DEG196678 DOC196677:DOC196678 DXY196677:DXY196678 EHU196677:EHU196678 ERQ196677:ERQ196678 FBM196677:FBM196678 FLI196677:FLI196678 FVE196677:FVE196678 GFA196677:GFA196678 GOW196677:GOW196678 GYS196677:GYS196678 HIO196677:HIO196678 HSK196677:HSK196678 ICG196677:ICG196678 IMC196677:IMC196678 IVY196677:IVY196678 JFU196677:JFU196678 JPQ196677:JPQ196678 JZM196677:JZM196678 KJI196677:KJI196678 KTE196677:KTE196678 LDA196677:LDA196678 LMW196677:LMW196678 LWS196677:LWS196678 MGO196677:MGO196678 MQK196677:MQK196678 NAG196677:NAG196678 NKC196677:NKC196678 NTY196677:NTY196678 ODU196677:ODU196678 ONQ196677:ONQ196678 OXM196677:OXM196678 PHI196677:PHI196678 PRE196677:PRE196678 QBA196677:QBA196678 QKW196677:QKW196678 QUS196677:QUS196678 REO196677:REO196678 ROK196677:ROK196678 RYG196677:RYG196678 SIC196677:SIC196678 SRY196677:SRY196678 TBU196677:TBU196678 TLQ196677:TLQ196678 TVM196677:TVM196678 UFI196677:UFI196678 UPE196677:UPE196678 UZA196677:UZA196678 VIW196677:VIW196678 VSS196677:VSS196678 WCO196677:WCO196678 WMK196677:WMK196678 WWG196677:WWG196678 AB262213:AB262214 JU262213:JU262214 TQ262213:TQ262214 ADM262213:ADM262214 ANI262213:ANI262214 AXE262213:AXE262214 BHA262213:BHA262214 BQW262213:BQW262214 CAS262213:CAS262214 CKO262213:CKO262214 CUK262213:CUK262214 DEG262213:DEG262214 DOC262213:DOC262214 DXY262213:DXY262214 EHU262213:EHU262214 ERQ262213:ERQ262214 FBM262213:FBM262214 FLI262213:FLI262214 FVE262213:FVE262214 GFA262213:GFA262214 GOW262213:GOW262214 GYS262213:GYS262214 HIO262213:HIO262214 HSK262213:HSK262214 ICG262213:ICG262214 IMC262213:IMC262214 IVY262213:IVY262214 JFU262213:JFU262214 JPQ262213:JPQ262214 JZM262213:JZM262214 KJI262213:KJI262214 KTE262213:KTE262214 LDA262213:LDA262214 LMW262213:LMW262214 LWS262213:LWS262214 MGO262213:MGO262214 MQK262213:MQK262214 NAG262213:NAG262214 NKC262213:NKC262214 NTY262213:NTY262214 ODU262213:ODU262214 ONQ262213:ONQ262214 OXM262213:OXM262214 PHI262213:PHI262214 PRE262213:PRE262214 QBA262213:QBA262214 QKW262213:QKW262214 QUS262213:QUS262214 REO262213:REO262214 ROK262213:ROK262214 RYG262213:RYG262214 SIC262213:SIC262214 SRY262213:SRY262214 TBU262213:TBU262214 TLQ262213:TLQ262214 TVM262213:TVM262214 UFI262213:UFI262214 UPE262213:UPE262214 UZA262213:UZA262214 VIW262213:VIW262214 VSS262213:VSS262214 WCO262213:WCO262214 WMK262213:WMK262214 WWG262213:WWG262214 AB327749:AB327750 JU327749:JU327750 TQ327749:TQ327750 ADM327749:ADM327750 ANI327749:ANI327750 AXE327749:AXE327750 BHA327749:BHA327750 BQW327749:BQW327750 CAS327749:CAS327750 CKO327749:CKO327750 CUK327749:CUK327750 DEG327749:DEG327750 DOC327749:DOC327750 DXY327749:DXY327750 EHU327749:EHU327750 ERQ327749:ERQ327750 FBM327749:FBM327750 FLI327749:FLI327750 FVE327749:FVE327750 GFA327749:GFA327750 GOW327749:GOW327750 GYS327749:GYS327750 HIO327749:HIO327750 HSK327749:HSK327750 ICG327749:ICG327750 IMC327749:IMC327750 IVY327749:IVY327750 JFU327749:JFU327750 JPQ327749:JPQ327750 JZM327749:JZM327750 KJI327749:KJI327750 KTE327749:KTE327750 LDA327749:LDA327750 LMW327749:LMW327750 LWS327749:LWS327750 MGO327749:MGO327750 MQK327749:MQK327750 NAG327749:NAG327750 NKC327749:NKC327750 NTY327749:NTY327750 ODU327749:ODU327750 ONQ327749:ONQ327750 OXM327749:OXM327750 PHI327749:PHI327750 PRE327749:PRE327750 QBA327749:QBA327750 QKW327749:QKW327750 QUS327749:QUS327750 REO327749:REO327750 ROK327749:ROK327750 RYG327749:RYG327750 SIC327749:SIC327750 SRY327749:SRY327750 TBU327749:TBU327750 TLQ327749:TLQ327750 TVM327749:TVM327750 UFI327749:UFI327750 UPE327749:UPE327750 UZA327749:UZA327750 VIW327749:VIW327750 VSS327749:VSS327750 WCO327749:WCO327750 WMK327749:WMK327750 WWG327749:WWG327750 AB393285:AB393286 JU393285:JU393286 TQ393285:TQ393286 ADM393285:ADM393286 ANI393285:ANI393286 AXE393285:AXE393286 BHA393285:BHA393286 BQW393285:BQW393286 CAS393285:CAS393286 CKO393285:CKO393286 CUK393285:CUK393286 DEG393285:DEG393286 DOC393285:DOC393286 DXY393285:DXY393286 EHU393285:EHU393286 ERQ393285:ERQ393286 FBM393285:FBM393286 FLI393285:FLI393286 FVE393285:FVE393286 GFA393285:GFA393286 GOW393285:GOW393286 GYS393285:GYS393286 HIO393285:HIO393286 HSK393285:HSK393286 ICG393285:ICG393286 IMC393285:IMC393286 IVY393285:IVY393286 JFU393285:JFU393286 JPQ393285:JPQ393286 JZM393285:JZM393286 KJI393285:KJI393286 KTE393285:KTE393286 LDA393285:LDA393286 LMW393285:LMW393286 LWS393285:LWS393286 MGO393285:MGO393286 MQK393285:MQK393286 NAG393285:NAG393286 NKC393285:NKC393286 NTY393285:NTY393286 ODU393285:ODU393286 ONQ393285:ONQ393286 OXM393285:OXM393286 PHI393285:PHI393286 PRE393285:PRE393286 QBA393285:QBA393286 QKW393285:QKW393286 QUS393285:QUS393286 REO393285:REO393286 ROK393285:ROK393286 RYG393285:RYG393286 SIC393285:SIC393286 SRY393285:SRY393286 TBU393285:TBU393286 TLQ393285:TLQ393286 TVM393285:TVM393286 UFI393285:UFI393286 UPE393285:UPE393286 UZA393285:UZA393286 VIW393285:VIW393286 VSS393285:VSS393286 WCO393285:WCO393286 WMK393285:WMK393286 WWG393285:WWG393286 AB458821:AB458822 JU458821:JU458822 TQ458821:TQ458822 ADM458821:ADM458822 ANI458821:ANI458822 AXE458821:AXE458822 BHA458821:BHA458822 BQW458821:BQW458822 CAS458821:CAS458822 CKO458821:CKO458822 CUK458821:CUK458822 DEG458821:DEG458822 DOC458821:DOC458822 DXY458821:DXY458822 EHU458821:EHU458822 ERQ458821:ERQ458822 FBM458821:FBM458822 FLI458821:FLI458822 FVE458821:FVE458822 GFA458821:GFA458822 GOW458821:GOW458822 GYS458821:GYS458822 HIO458821:HIO458822 HSK458821:HSK458822 ICG458821:ICG458822 IMC458821:IMC458822 IVY458821:IVY458822 JFU458821:JFU458822 JPQ458821:JPQ458822 JZM458821:JZM458822 KJI458821:KJI458822 KTE458821:KTE458822 LDA458821:LDA458822 LMW458821:LMW458822 LWS458821:LWS458822 MGO458821:MGO458822 MQK458821:MQK458822 NAG458821:NAG458822 NKC458821:NKC458822 NTY458821:NTY458822 ODU458821:ODU458822 ONQ458821:ONQ458822 OXM458821:OXM458822 PHI458821:PHI458822 PRE458821:PRE458822 QBA458821:QBA458822 QKW458821:QKW458822 QUS458821:QUS458822 REO458821:REO458822 ROK458821:ROK458822 RYG458821:RYG458822 SIC458821:SIC458822 SRY458821:SRY458822 TBU458821:TBU458822 TLQ458821:TLQ458822 TVM458821:TVM458822 UFI458821:UFI458822 UPE458821:UPE458822 UZA458821:UZA458822 VIW458821:VIW458822 VSS458821:VSS458822 WCO458821:WCO458822 WMK458821:WMK458822 WWG458821:WWG458822 AB524357:AB524358 JU524357:JU524358 TQ524357:TQ524358 ADM524357:ADM524358 ANI524357:ANI524358 AXE524357:AXE524358 BHA524357:BHA524358 BQW524357:BQW524358 CAS524357:CAS524358 CKO524357:CKO524358 CUK524357:CUK524358 DEG524357:DEG524358 DOC524357:DOC524358 DXY524357:DXY524358 EHU524357:EHU524358 ERQ524357:ERQ524358 FBM524357:FBM524358 FLI524357:FLI524358 FVE524357:FVE524358 GFA524357:GFA524358 GOW524357:GOW524358 GYS524357:GYS524358 HIO524357:HIO524358 HSK524357:HSK524358 ICG524357:ICG524358 IMC524357:IMC524358 IVY524357:IVY524358 JFU524357:JFU524358 JPQ524357:JPQ524358 JZM524357:JZM524358 KJI524357:KJI524358 KTE524357:KTE524358 LDA524357:LDA524358 LMW524357:LMW524358 LWS524357:LWS524358 MGO524357:MGO524358 MQK524357:MQK524358 NAG524357:NAG524358 NKC524357:NKC524358 NTY524357:NTY524358 ODU524357:ODU524358 ONQ524357:ONQ524358 OXM524357:OXM524358 PHI524357:PHI524358 PRE524357:PRE524358 QBA524357:QBA524358 QKW524357:QKW524358 QUS524357:QUS524358 REO524357:REO524358 ROK524357:ROK524358 RYG524357:RYG524358 SIC524357:SIC524358 SRY524357:SRY524358 TBU524357:TBU524358 TLQ524357:TLQ524358 TVM524357:TVM524358 UFI524357:UFI524358 UPE524357:UPE524358 UZA524357:UZA524358 VIW524357:VIW524358 VSS524357:VSS524358 WCO524357:WCO524358 WMK524357:WMK524358 WWG524357:WWG524358 AB589893:AB589894 JU589893:JU589894 TQ589893:TQ589894 ADM589893:ADM589894 ANI589893:ANI589894 AXE589893:AXE589894 BHA589893:BHA589894 BQW589893:BQW589894 CAS589893:CAS589894 CKO589893:CKO589894 CUK589893:CUK589894 DEG589893:DEG589894 DOC589893:DOC589894 DXY589893:DXY589894 EHU589893:EHU589894 ERQ589893:ERQ589894 FBM589893:FBM589894 FLI589893:FLI589894 FVE589893:FVE589894 GFA589893:GFA589894 GOW589893:GOW589894 GYS589893:GYS589894 HIO589893:HIO589894 HSK589893:HSK589894 ICG589893:ICG589894 IMC589893:IMC589894 IVY589893:IVY589894 JFU589893:JFU589894 JPQ589893:JPQ589894 JZM589893:JZM589894 KJI589893:KJI589894 KTE589893:KTE589894 LDA589893:LDA589894 LMW589893:LMW589894 LWS589893:LWS589894 MGO589893:MGO589894 MQK589893:MQK589894 NAG589893:NAG589894 NKC589893:NKC589894 NTY589893:NTY589894 ODU589893:ODU589894 ONQ589893:ONQ589894 OXM589893:OXM589894 PHI589893:PHI589894 PRE589893:PRE589894 QBA589893:QBA589894 QKW589893:QKW589894 QUS589893:QUS589894 REO589893:REO589894 ROK589893:ROK589894 RYG589893:RYG589894 SIC589893:SIC589894 SRY589893:SRY589894 TBU589893:TBU589894 TLQ589893:TLQ589894 TVM589893:TVM589894 UFI589893:UFI589894 UPE589893:UPE589894 UZA589893:UZA589894 VIW589893:VIW589894 VSS589893:VSS589894 WCO589893:WCO589894 WMK589893:WMK589894 WWG589893:WWG589894 AB655429:AB655430 JU655429:JU655430 TQ655429:TQ655430 ADM655429:ADM655430 ANI655429:ANI655430 AXE655429:AXE655430 BHA655429:BHA655430 BQW655429:BQW655430 CAS655429:CAS655430 CKO655429:CKO655430 CUK655429:CUK655430 DEG655429:DEG655430 DOC655429:DOC655430 DXY655429:DXY655430 EHU655429:EHU655430 ERQ655429:ERQ655430 FBM655429:FBM655430 FLI655429:FLI655430 FVE655429:FVE655430 GFA655429:GFA655430 GOW655429:GOW655430 GYS655429:GYS655430 HIO655429:HIO655430 HSK655429:HSK655430 ICG655429:ICG655430 IMC655429:IMC655430 IVY655429:IVY655430 JFU655429:JFU655430 JPQ655429:JPQ655430 JZM655429:JZM655430 KJI655429:KJI655430 KTE655429:KTE655430 LDA655429:LDA655430 LMW655429:LMW655430 LWS655429:LWS655430 MGO655429:MGO655430 MQK655429:MQK655430 NAG655429:NAG655430 NKC655429:NKC655430 NTY655429:NTY655430 ODU655429:ODU655430 ONQ655429:ONQ655430 OXM655429:OXM655430 PHI655429:PHI655430 PRE655429:PRE655430 QBA655429:QBA655430 QKW655429:QKW655430 QUS655429:QUS655430 REO655429:REO655430 ROK655429:ROK655430 RYG655429:RYG655430 SIC655429:SIC655430 SRY655429:SRY655430 TBU655429:TBU655430 TLQ655429:TLQ655430 TVM655429:TVM655430 UFI655429:UFI655430 UPE655429:UPE655430 UZA655429:UZA655430 VIW655429:VIW655430 VSS655429:VSS655430 WCO655429:WCO655430 WMK655429:WMK655430 WWG655429:WWG655430 AB720965:AB720966 JU720965:JU720966 TQ720965:TQ720966 ADM720965:ADM720966 ANI720965:ANI720966 AXE720965:AXE720966 BHA720965:BHA720966 BQW720965:BQW720966 CAS720965:CAS720966 CKO720965:CKO720966 CUK720965:CUK720966 DEG720965:DEG720966 DOC720965:DOC720966 DXY720965:DXY720966 EHU720965:EHU720966 ERQ720965:ERQ720966 FBM720965:FBM720966 FLI720965:FLI720966 FVE720965:FVE720966 GFA720965:GFA720966 GOW720965:GOW720966 GYS720965:GYS720966 HIO720965:HIO720966 HSK720965:HSK720966 ICG720965:ICG720966 IMC720965:IMC720966 IVY720965:IVY720966 JFU720965:JFU720966 JPQ720965:JPQ720966 JZM720965:JZM720966 KJI720965:KJI720966 KTE720965:KTE720966 LDA720965:LDA720966 LMW720965:LMW720966 LWS720965:LWS720966 MGO720965:MGO720966 MQK720965:MQK720966 NAG720965:NAG720966 NKC720965:NKC720966 NTY720965:NTY720966 ODU720965:ODU720966 ONQ720965:ONQ720966 OXM720965:OXM720966 PHI720965:PHI720966 PRE720965:PRE720966 QBA720965:QBA720966 QKW720965:QKW720966 QUS720965:QUS720966 REO720965:REO720966 ROK720965:ROK720966 RYG720965:RYG720966 SIC720965:SIC720966 SRY720965:SRY720966 TBU720965:TBU720966 TLQ720965:TLQ720966 TVM720965:TVM720966 UFI720965:UFI720966 UPE720965:UPE720966 UZA720965:UZA720966 VIW720965:VIW720966 VSS720965:VSS720966 WCO720965:WCO720966 WMK720965:WMK720966 WWG720965:WWG720966 AB786501:AB786502 JU786501:JU786502 TQ786501:TQ786502 ADM786501:ADM786502 ANI786501:ANI786502 AXE786501:AXE786502 BHA786501:BHA786502 BQW786501:BQW786502 CAS786501:CAS786502 CKO786501:CKO786502 CUK786501:CUK786502 DEG786501:DEG786502 DOC786501:DOC786502 DXY786501:DXY786502 EHU786501:EHU786502 ERQ786501:ERQ786502 FBM786501:FBM786502 FLI786501:FLI786502 FVE786501:FVE786502 GFA786501:GFA786502 GOW786501:GOW786502 GYS786501:GYS786502 HIO786501:HIO786502 HSK786501:HSK786502 ICG786501:ICG786502 IMC786501:IMC786502 IVY786501:IVY786502 JFU786501:JFU786502 JPQ786501:JPQ786502 JZM786501:JZM786502 KJI786501:KJI786502 KTE786501:KTE786502 LDA786501:LDA786502 LMW786501:LMW786502 LWS786501:LWS786502 MGO786501:MGO786502 MQK786501:MQK786502 NAG786501:NAG786502 NKC786501:NKC786502 NTY786501:NTY786502 ODU786501:ODU786502 ONQ786501:ONQ786502 OXM786501:OXM786502 PHI786501:PHI786502 PRE786501:PRE786502 QBA786501:QBA786502 QKW786501:QKW786502 QUS786501:QUS786502 REO786501:REO786502 ROK786501:ROK786502 RYG786501:RYG786502 SIC786501:SIC786502 SRY786501:SRY786502 TBU786501:TBU786502 TLQ786501:TLQ786502 TVM786501:TVM786502 UFI786501:UFI786502 UPE786501:UPE786502 UZA786501:UZA786502 VIW786501:VIW786502 VSS786501:VSS786502 WCO786501:WCO786502 WMK786501:WMK786502 WWG786501:WWG786502 AB852037:AB852038 JU852037:JU852038 TQ852037:TQ852038 ADM852037:ADM852038 ANI852037:ANI852038 AXE852037:AXE852038 BHA852037:BHA852038 BQW852037:BQW852038 CAS852037:CAS852038 CKO852037:CKO852038 CUK852037:CUK852038 DEG852037:DEG852038 DOC852037:DOC852038 DXY852037:DXY852038 EHU852037:EHU852038 ERQ852037:ERQ852038 FBM852037:FBM852038 FLI852037:FLI852038 FVE852037:FVE852038 GFA852037:GFA852038 GOW852037:GOW852038 GYS852037:GYS852038 HIO852037:HIO852038 HSK852037:HSK852038 ICG852037:ICG852038 IMC852037:IMC852038 IVY852037:IVY852038 JFU852037:JFU852038 JPQ852037:JPQ852038 JZM852037:JZM852038 KJI852037:KJI852038 KTE852037:KTE852038 LDA852037:LDA852038 LMW852037:LMW852038 LWS852037:LWS852038 MGO852037:MGO852038 MQK852037:MQK852038 NAG852037:NAG852038 NKC852037:NKC852038 NTY852037:NTY852038 ODU852037:ODU852038 ONQ852037:ONQ852038 OXM852037:OXM852038 PHI852037:PHI852038 PRE852037:PRE852038 QBA852037:QBA852038 QKW852037:QKW852038 QUS852037:QUS852038 REO852037:REO852038 ROK852037:ROK852038 RYG852037:RYG852038 SIC852037:SIC852038 SRY852037:SRY852038 TBU852037:TBU852038 TLQ852037:TLQ852038 TVM852037:TVM852038 UFI852037:UFI852038 UPE852037:UPE852038 UZA852037:UZA852038 VIW852037:VIW852038 VSS852037:VSS852038 WCO852037:WCO852038 WMK852037:WMK852038 WWG852037:WWG852038 AB917573:AB917574 JU917573:JU917574 TQ917573:TQ917574 ADM917573:ADM917574 ANI917573:ANI917574 AXE917573:AXE917574 BHA917573:BHA917574 BQW917573:BQW917574 CAS917573:CAS917574 CKO917573:CKO917574 CUK917573:CUK917574 DEG917573:DEG917574 DOC917573:DOC917574 DXY917573:DXY917574 EHU917573:EHU917574 ERQ917573:ERQ917574 FBM917573:FBM917574 FLI917573:FLI917574 FVE917573:FVE917574 GFA917573:GFA917574 GOW917573:GOW917574 GYS917573:GYS917574 HIO917573:HIO917574 HSK917573:HSK917574 ICG917573:ICG917574 IMC917573:IMC917574 IVY917573:IVY917574 JFU917573:JFU917574 JPQ917573:JPQ917574 JZM917573:JZM917574 KJI917573:KJI917574 KTE917573:KTE917574 LDA917573:LDA917574 LMW917573:LMW917574 LWS917573:LWS917574 MGO917573:MGO917574 MQK917573:MQK917574 NAG917573:NAG917574 NKC917573:NKC917574 NTY917573:NTY917574 ODU917573:ODU917574 ONQ917573:ONQ917574 OXM917573:OXM917574 PHI917573:PHI917574 PRE917573:PRE917574 QBA917573:QBA917574 QKW917573:QKW917574 QUS917573:QUS917574 REO917573:REO917574 ROK917573:ROK917574 RYG917573:RYG917574 SIC917573:SIC917574 SRY917573:SRY917574 TBU917573:TBU917574 TLQ917573:TLQ917574 TVM917573:TVM917574 UFI917573:UFI917574 UPE917573:UPE917574 UZA917573:UZA917574 VIW917573:VIW917574 VSS917573:VSS917574 WCO917573:WCO917574 WMK917573:WMK917574 WWG917573:WWG917574 AB983109:AB983110 JU983109:JU983110 TQ983109:TQ983110 ADM983109:ADM983110 ANI983109:ANI983110 AXE983109:AXE983110 BHA983109:BHA983110 BQW983109:BQW983110 CAS983109:CAS983110 CKO983109:CKO983110 CUK983109:CUK983110 DEG983109:DEG983110 DOC983109:DOC983110 DXY983109:DXY983110 EHU983109:EHU983110 ERQ983109:ERQ983110 FBM983109:FBM983110 FLI983109:FLI983110 FVE983109:FVE983110 GFA983109:GFA983110 GOW983109:GOW983110 GYS983109:GYS983110 HIO983109:HIO983110 HSK983109:HSK983110 ICG983109:ICG983110 IMC983109:IMC983110 IVY983109:IVY983110 JFU983109:JFU983110 JPQ983109:JPQ983110 JZM983109:JZM983110 KJI983109:KJI983110 KTE983109:KTE983110 LDA983109:LDA983110 LMW983109:LMW983110 LWS983109:LWS983110 MGO983109:MGO983110 MQK983109:MQK983110 NAG983109:NAG983110 NKC983109:NKC983110 NTY983109:NTY983110 ODU983109:ODU983110 ONQ983109:ONQ983110 OXM983109:OXM983110 PHI983109:PHI983110 PRE983109:PRE983110 QBA983109:QBA983110 QKW983109:QKW983110 QUS983109:QUS983110 REO983109:REO983110 ROK983109:ROK983110 RYG983109:RYG983110 SIC983109:SIC983110 SRY983109:SRY983110 TBU983109:TBU983110 TLQ983109:TLQ983110 TVM983109:TVM983110 UFI983109:UFI983110 UPE983109:UPE983110 UZA983109:UZA983110 VIW983109:VIW983110 VSS983109:VSS983110 WCO983109:WCO983110 WMK983109:WMK983110 WWG983109:WWG983110 AD65605:AD65606 JX65605:JX65606 TT65605:TT65606 ADP65605:ADP65606 ANL65605:ANL65606 AXH65605:AXH65606 BHD65605:BHD65606 BQZ65605:BQZ65606 CAV65605:CAV65606 CKR65605:CKR65606 CUN65605:CUN65606 DEJ65605:DEJ65606 DOF65605:DOF65606 DYB65605:DYB65606 EHX65605:EHX65606 ERT65605:ERT65606 FBP65605:FBP65606 FLL65605:FLL65606 FVH65605:FVH65606 GFD65605:GFD65606 GOZ65605:GOZ65606 GYV65605:GYV65606 HIR65605:HIR65606 HSN65605:HSN65606 ICJ65605:ICJ65606 IMF65605:IMF65606 IWB65605:IWB65606 JFX65605:JFX65606 JPT65605:JPT65606 JZP65605:JZP65606 KJL65605:KJL65606 KTH65605:KTH65606 LDD65605:LDD65606 LMZ65605:LMZ65606 LWV65605:LWV65606 MGR65605:MGR65606 MQN65605:MQN65606 NAJ65605:NAJ65606 NKF65605:NKF65606 NUB65605:NUB65606 ODX65605:ODX65606 ONT65605:ONT65606 OXP65605:OXP65606 PHL65605:PHL65606 PRH65605:PRH65606 QBD65605:QBD65606 QKZ65605:QKZ65606 QUV65605:QUV65606 RER65605:RER65606 RON65605:RON65606 RYJ65605:RYJ65606 SIF65605:SIF65606 SSB65605:SSB65606 TBX65605:TBX65606 TLT65605:TLT65606 TVP65605:TVP65606 UFL65605:UFL65606 UPH65605:UPH65606 UZD65605:UZD65606 VIZ65605:VIZ65606 VSV65605:VSV65606 WCR65605:WCR65606 WMN65605:WMN65606 WWJ65605:WWJ65606 AD131141:AD131142 JX131141:JX131142 TT131141:TT131142 ADP131141:ADP131142 ANL131141:ANL131142 AXH131141:AXH131142 BHD131141:BHD131142 BQZ131141:BQZ131142 CAV131141:CAV131142 CKR131141:CKR131142 CUN131141:CUN131142 DEJ131141:DEJ131142 DOF131141:DOF131142 DYB131141:DYB131142 EHX131141:EHX131142 ERT131141:ERT131142 FBP131141:FBP131142 FLL131141:FLL131142 FVH131141:FVH131142 GFD131141:GFD131142 GOZ131141:GOZ131142 GYV131141:GYV131142 HIR131141:HIR131142 HSN131141:HSN131142 ICJ131141:ICJ131142 IMF131141:IMF131142 IWB131141:IWB131142 JFX131141:JFX131142 JPT131141:JPT131142 JZP131141:JZP131142 KJL131141:KJL131142 KTH131141:KTH131142 LDD131141:LDD131142 LMZ131141:LMZ131142 LWV131141:LWV131142 MGR131141:MGR131142 MQN131141:MQN131142 NAJ131141:NAJ131142 NKF131141:NKF131142 NUB131141:NUB131142 ODX131141:ODX131142 ONT131141:ONT131142 OXP131141:OXP131142 PHL131141:PHL131142 PRH131141:PRH131142 QBD131141:QBD131142 QKZ131141:QKZ131142 QUV131141:QUV131142 RER131141:RER131142 RON131141:RON131142 RYJ131141:RYJ131142 SIF131141:SIF131142 SSB131141:SSB131142 TBX131141:TBX131142 TLT131141:TLT131142 TVP131141:TVP131142 UFL131141:UFL131142 UPH131141:UPH131142 UZD131141:UZD131142 VIZ131141:VIZ131142 VSV131141:VSV131142 WCR131141:WCR131142 WMN131141:WMN131142 WWJ131141:WWJ131142 AD196677:AD196678 JX196677:JX196678 TT196677:TT196678 ADP196677:ADP196678 ANL196677:ANL196678 AXH196677:AXH196678 BHD196677:BHD196678 BQZ196677:BQZ196678 CAV196677:CAV196678 CKR196677:CKR196678 CUN196677:CUN196678 DEJ196677:DEJ196678 DOF196677:DOF196678 DYB196677:DYB196678 EHX196677:EHX196678 ERT196677:ERT196678 FBP196677:FBP196678 FLL196677:FLL196678 FVH196677:FVH196678 GFD196677:GFD196678 GOZ196677:GOZ196678 GYV196677:GYV196678 HIR196677:HIR196678 HSN196677:HSN196678 ICJ196677:ICJ196678 IMF196677:IMF196678 IWB196677:IWB196678 JFX196677:JFX196678 JPT196677:JPT196678 JZP196677:JZP196678 KJL196677:KJL196678 KTH196677:KTH196678 LDD196677:LDD196678 LMZ196677:LMZ196678 LWV196677:LWV196678 MGR196677:MGR196678 MQN196677:MQN196678 NAJ196677:NAJ196678 NKF196677:NKF196678 NUB196677:NUB196678 ODX196677:ODX196678 ONT196677:ONT196678 OXP196677:OXP196678 PHL196677:PHL196678 PRH196677:PRH196678 QBD196677:QBD196678 QKZ196677:QKZ196678 QUV196677:QUV196678 RER196677:RER196678 RON196677:RON196678 RYJ196677:RYJ196678 SIF196677:SIF196678 SSB196677:SSB196678 TBX196677:TBX196678 TLT196677:TLT196678 TVP196677:TVP196678 UFL196677:UFL196678 UPH196677:UPH196678 UZD196677:UZD196678 VIZ196677:VIZ196678 VSV196677:VSV196678 WCR196677:WCR196678 WMN196677:WMN196678 WWJ196677:WWJ196678 AD262213:AD262214 JX262213:JX262214 TT262213:TT262214 ADP262213:ADP262214 ANL262213:ANL262214 AXH262213:AXH262214 BHD262213:BHD262214 BQZ262213:BQZ262214 CAV262213:CAV262214 CKR262213:CKR262214 CUN262213:CUN262214 DEJ262213:DEJ262214 DOF262213:DOF262214 DYB262213:DYB262214 EHX262213:EHX262214 ERT262213:ERT262214 FBP262213:FBP262214 FLL262213:FLL262214 FVH262213:FVH262214 GFD262213:GFD262214 GOZ262213:GOZ262214 GYV262213:GYV262214 HIR262213:HIR262214 HSN262213:HSN262214 ICJ262213:ICJ262214 IMF262213:IMF262214 IWB262213:IWB262214 JFX262213:JFX262214 JPT262213:JPT262214 JZP262213:JZP262214 KJL262213:KJL262214 KTH262213:KTH262214 LDD262213:LDD262214 LMZ262213:LMZ262214 LWV262213:LWV262214 MGR262213:MGR262214 MQN262213:MQN262214 NAJ262213:NAJ262214 NKF262213:NKF262214 NUB262213:NUB262214 ODX262213:ODX262214 ONT262213:ONT262214 OXP262213:OXP262214 PHL262213:PHL262214 PRH262213:PRH262214 QBD262213:QBD262214 QKZ262213:QKZ262214 QUV262213:QUV262214 RER262213:RER262214 RON262213:RON262214 RYJ262213:RYJ262214 SIF262213:SIF262214 SSB262213:SSB262214 TBX262213:TBX262214 TLT262213:TLT262214 TVP262213:TVP262214 UFL262213:UFL262214 UPH262213:UPH262214 UZD262213:UZD262214 VIZ262213:VIZ262214 VSV262213:VSV262214 WCR262213:WCR262214 WMN262213:WMN262214 WWJ262213:WWJ262214 AD327749:AD327750 JX327749:JX327750 TT327749:TT327750 ADP327749:ADP327750 ANL327749:ANL327750 AXH327749:AXH327750 BHD327749:BHD327750 BQZ327749:BQZ327750 CAV327749:CAV327750 CKR327749:CKR327750 CUN327749:CUN327750 DEJ327749:DEJ327750 DOF327749:DOF327750 DYB327749:DYB327750 EHX327749:EHX327750 ERT327749:ERT327750 FBP327749:FBP327750 FLL327749:FLL327750 FVH327749:FVH327750 GFD327749:GFD327750 GOZ327749:GOZ327750 GYV327749:GYV327750 HIR327749:HIR327750 HSN327749:HSN327750 ICJ327749:ICJ327750 IMF327749:IMF327750 IWB327749:IWB327750 JFX327749:JFX327750 JPT327749:JPT327750 JZP327749:JZP327750 KJL327749:KJL327750 KTH327749:KTH327750 LDD327749:LDD327750 LMZ327749:LMZ327750 LWV327749:LWV327750 MGR327749:MGR327750 MQN327749:MQN327750 NAJ327749:NAJ327750 NKF327749:NKF327750 NUB327749:NUB327750 ODX327749:ODX327750 ONT327749:ONT327750 OXP327749:OXP327750 PHL327749:PHL327750 PRH327749:PRH327750 QBD327749:QBD327750 QKZ327749:QKZ327750 QUV327749:QUV327750 RER327749:RER327750 RON327749:RON327750 RYJ327749:RYJ327750 SIF327749:SIF327750 SSB327749:SSB327750 TBX327749:TBX327750 TLT327749:TLT327750 TVP327749:TVP327750 UFL327749:UFL327750 UPH327749:UPH327750 UZD327749:UZD327750 VIZ327749:VIZ327750 VSV327749:VSV327750 WCR327749:WCR327750 WMN327749:WMN327750 WWJ327749:WWJ327750 AD393285:AD393286 JX393285:JX393286 TT393285:TT393286 ADP393285:ADP393286 ANL393285:ANL393286 AXH393285:AXH393286 BHD393285:BHD393286 BQZ393285:BQZ393286 CAV393285:CAV393286 CKR393285:CKR393286 CUN393285:CUN393286 DEJ393285:DEJ393286 DOF393285:DOF393286 DYB393285:DYB393286 EHX393285:EHX393286 ERT393285:ERT393286 FBP393285:FBP393286 FLL393285:FLL393286 FVH393285:FVH393286 GFD393285:GFD393286 GOZ393285:GOZ393286 GYV393285:GYV393286 HIR393285:HIR393286 HSN393285:HSN393286 ICJ393285:ICJ393286 IMF393285:IMF393286 IWB393285:IWB393286 JFX393285:JFX393286 JPT393285:JPT393286 JZP393285:JZP393286 KJL393285:KJL393286 KTH393285:KTH393286 LDD393285:LDD393286 LMZ393285:LMZ393286 LWV393285:LWV393286 MGR393285:MGR393286 MQN393285:MQN393286 NAJ393285:NAJ393286 NKF393285:NKF393286 NUB393285:NUB393286 ODX393285:ODX393286 ONT393285:ONT393286 OXP393285:OXP393286 PHL393285:PHL393286 PRH393285:PRH393286 QBD393285:QBD393286 QKZ393285:QKZ393286 QUV393285:QUV393286 RER393285:RER393286 RON393285:RON393286 RYJ393285:RYJ393286 SIF393285:SIF393286 SSB393285:SSB393286 TBX393285:TBX393286 TLT393285:TLT393286 TVP393285:TVP393286 UFL393285:UFL393286 UPH393285:UPH393286 UZD393285:UZD393286 VIZ393285:VIZ393286 VSV393285:VSV393286 WCR393285:WCR393286 WMN393285:WMN393286 WWJ393285:WWJ393286 AD458821:AD458822 JX458821:JX458822 TT458821:TT458822 ADP458821:ADP458822 ANL458821:ANL458822 AXH458821:AXH458822 BHD458821:BHD458822 BQZ458821:BQZ458822 CAV458821:CAV458822 CKR458821:CKR458822 CUN458821:CUN458822 DEJ458821:DEJ458822 DOF458821:DOF458822 DYB458821:DYB458822 EHX458821:EHX458822 ERT458821:ERT458822 FBP458821:FBP458822 FLL458821:FLL458822 FVH458821:FVH458822 GFD458821:GFD458822 GOZ458821:GOZ458822 GYV458821:GYV458822 HIR458821:HIR458822 HSN458821:HSN458822 ICJ458821:ICJ458822 IMF458821:IMF458822 IWB458821:IWB458822 JFX458821:JFX458822 JPT458821:JPT458822 JZP458821:JZP458822 KJL458821:KJL458822 KTH458821:KTH458822 LDD458821:LDD458822 LMZ458821:LMZ458822 LWV458821:LWV458822 MGR458821:MGR458822 MQN458821:MQN458822 NAJ458821:NAJ458822 NKF458821:NKF458822 NUB458821:NUB458822 ODX458821:ODX458822 ONT458821:ONT458822 OXP458821:OXP458822 PHL458821:PHL458822 PRH458821:PRH458822 QBD458821:QBD458822 QKZ458821:QKZ458822 QUV458821:QUV458822 RER458821:RER458822 RON458821:RON458822 RYJ458821:RYJ458822 SIF458821:SIF458822 SSB458821:SSB458822 TBX458821:TBX458822 TLT458821:TLT458822 TVP458821:TVP458822 UFL458821:UFL458822 UPH458821:UPH458822 UZD458821:UZD458822 VIZ458821:VIZ458822 VSV458821:VSV458822 WCR458821:WCR458822 WMN458821:WMN458822 WWJ458821:WWJ458822 AD524357:AD524358 JX524357:JX524358 TT524357:TT524358 ADP524357:ADP524358 ANL524357:ANL524358 AXH524357:AXH524358 BHD524357:BHD524358 BQZ524357:BQZ524358 CAV524357:CAV524358 CKR524357:CKR524358 CUN524357:CUN524358 DEJ524357:DEJ524358 DOF524357:DOF524358 DYB524357:DYB524358 EHX524357:EHX524358 ERT524357:ERT524358 FBP524357:FBP524358 FLL524357:FLL524358 FVH524357:FVH524358 GFD524357:GFD524358 GOZ524357:GOZ524358 GYV524357:GYV524358 HIR524357:HIR524358 HSN524357:HSN524358 ICJ524357:ICJ524358 IMF524357:IMF524358 IWB524357:IWB524358 JFX524357:JFX524358 JPT524357:JPT524358 JZP524357:JZP524358 KJL524357:KJL524358 KTH524357:KTH524358 LDD524357:LDD524358 LMZ524357:LMZ524358 LWV524357:LWV524358 MGR524357:MGR524358 MQN524357:MQN524358 NAJ524357:NAJ524358 NKF524357:NKF524358 NUB524357:NUB524358 ODX524357:ODX524358 ONT524357:ONT524358 OXP524357:OXP524358 PHL524357:PHL524358 PRH524357:PRH524358 QBD524357:QBD524358 QKZ524357:QKZ524358 QUV524357:QUV524358 RER524357:RER524358 RON524357:RON524358 RYJ524357:RYJ524358 SIF524357:SIF524358 SSB524357:SSB524358 TBX524357:TBX524358 TLT524357:TLT524358 TVP524357:TVP524358 UFL524357:UFL524358 UPH524357:UPH524358 UZD524357:UZD524358 VIZ524357:VIZ524358 VSV524357:VSV524358 WCR524357:WCR524358 WMN524357:WMN524358 WWJ524357:WWJ524358 AD589893:AD589894 JX589893:JX589894 TT589893:TT589894 ADP589893:ADP589894 ANL589893:ANL589894 AXH589893:AXH589894 BHD589893:BHD589894 BQZ589893:BQZ589894 CAV589893:CAV589894 CKR589893:CKR589894 CUN589893:CUN589894 DEJ589893:DEJ589894 DOF589893:DOF589894 DYB589893:DYB589894 EHX589893:EHX589894 ERT589893:ERT589894 FBP589893:FBP589894 FLL589893:FLL589894 FVH589893:FVH589894 GFD589893:GFD589894 GOZ589893:GOZ589894 GYV589893:GYV589894 HIR589893:HIR589894 HSN589893:HSN589894 ICJ589893:ICJ589894 IMF589893:IMF589894 IWB589893:IWB589894 JFX589893:JFX589894 JPT589893:JPT589894 JZP589893:JZP589894 KJL589893:KJL589894 KTH589893:KTH589894 LDD589893:LDD589894 LMZ589893:LMZ589894 LWV589893:LWV589894 MGR589893:MGR589894 MQN589893:MQN589894 NAJ589893:NAJ589894 NKF589893:NKF589894 NUB589893:NUB589894 ODX589893:ODX589894 ONT589893:ONT589894 OXP589893:OXP589894 PHL589893:PHL589894 PRH589893:PRH589894 QBD589893:QBD589894 QKZ589893:QKZ589894 QUV589893:QUV589894 RER589893:RER589894 RON589893:RON589894 RYJ589893:RYJ589894 SIF589893:SIF589894 SSB589893:SSB589894 TBX589893:TBX589894 TLT589893:TLT589894 TVP589893:TVP589894 UFL589893:UFL589894 UPH589893:UPH589894 UZD589893:UZD589894 VIZ589893:VIZ589894 VSV589893:VSV589894 WCR589893:WCR589894 WMN589893:WMN589894 WWJ589893:WWJ589894 AD655429:AD655430 JX655429:JX655430 TT655429:TT655430 ADP655429:ADP655430 ANL655429:ANL655430 AXH655429:AXH655430 BHD655429:BHD655430 BQZ655429:BQZ655430 CAV655429:CAV655430 CKR655429:CKR655430 CUN655429:CUN655430 DEJ655429:DEJ655430 DOF655429:DOF655430 DYB655429:DYB655430 EHX655429:EHX655430 ERT655429:ERT655430 FBP655429:FBP655430 FLL655429:FLL655430 FVH655429:FVH655430 GFD655429:GFD655430 GOZ655429:GOZ655430 GYV655429:GYV655430 HIR655429:HIR655430 HSN655429:HSN655430 ICJ655429:ICJ655430 IMF655429:IMF655430 IWB655429:IWB655430 JFX655429:JFX655430 JPT655429:JPT655430 JZP655429:JZP655430 KJL655429:KJL655430 KTH655429:KTH655430 LDD655429:LDD655430 LMZ655429:LMZ655430 LWV655429:LWV655430 MGR655429:MGR655430 MQN655429:MQN655430 NAJ655429:NAJ655430 NKF655429:NKF655430 NUB655429:NUB655430 ODX655429:ODX655430 ONT655429:ONT655430 OXP655429:OXP655430 PHL655429:PHL655430 PRH655429:PRH655430 QBD655429:QBD655430 QKZ655429:QKZ655430 QUV655429:QUV655430 RER655429:RER655430 RON655429:RON655430 RYJ655429:RYJ655430 SIF655429:SIF655430 SSB655429:SSB655430 TBX655429:TBX655430 TLT655429:TLT655430 TVP655429:TVP655430 UFL655429:UFL655430 UPH655429:UPH655430 UZD655429:UZD655430 VIZ655429:VIZ655430 VSV655429:VSV655430 WCR655429:WCR655430 WMN655429:WMN655430 WWJ655429:WWJ655430 AD720965:AD720966 JX720965:JX720966 TT720965:TT720966 ADP720965:ADP720966 ANL720965:ANL720966 AXH720965:AXH720966 BHD720965:BHD720966 BQZ720965:BQZ720966 CAV720965:CAV720966 CKR720965:CKR720966 CUN720965:CUN720966 DEJ720965:DEJ720966 DOF720965:DOF720966 DYB720965:DYB720966 EHX720965:EHX720966 ERT720965:ERT720966 FBP720965:FBP720966 FLL720965:FLL720966 FVH720965:FVH720966 GFD720965:GFD720966 GOZ720965:GOZ720966 GYV720965:GYV720966 HIR720965:HIR720966 HSN720965:HSN720966 ICJ720965:ICJ720966 IMF720965:IMF720966 IWB720965:IWB720966 JFX720965:JFX720966 JPT720965:JPT720966 JZP720965:JZP720966 KJL720965:KJL720966 KTH720965:KTH720966 LDD720965:LDD720966 LMZ720965:LMZ720966 LWV720965:LWV720966 MGR720965:MGR720966 MQN720965:MQN720966 NAJ720965:NAJ720966 NKF720965:NKF720966 NUB720965:NUB720966 ODX720965:ODX720966 ONT720965:ONT720966 OXP720965:OXP720966 PHL720965:PHL720966 PRH720965:PRH720966 QBD720965:QBD720966 QKZ720965:QKZ720966 QUV720965:QUV720966 RER720965:RER720966 RON720965:RON720966 RYJ720965:RYJ720966 SIF720965:SIF720966 SSB720965:SSB720966 TBX720965:TBX720966 TLT720965:TLT720966 TVP720965:TVP720966 UFL720965:UFL720966 UPH720965:UPH720966 UZD720965:UZD720966 VIZ720965:VIZ720966 VSV720965:VSV720966 WCR720965:WCR720966 WMN720965:WMN720966 WWJ720965:WWJ720966 AD786501:AD786502 JX786501:JX786502 TT786501:TT786502 ADP786501:ADP786502 ANL786501:ANL786502 AXH786501:AXH786502 BHD786501:BHD786502 BQZ786501:BQZ786502 CAV786501:CAV786502 CKR786501:CKR786502 CUN786501:CUN786502 DEJ786501:DEJ786502 DOF786501:DOF786502 DYB786501:DYB786502 EHX786501:EHX786502 ERT786501:ERT786502 FBP786501:FBP786502 FLL786501:FLL786502 FVH786501:FVH786502 GFD786501:GFD786502 GOZ786501:GOZ786502 GYV786501:GYV786502 HIR786501:HIR786502 HSN786501:HSN786502 ICJ786501:ICJ786502 IMF786501:IMF786502 IWB786501:IWB786502 JFX786501:JFX786502 JPT786501:JPT786502 JZP786501:JZP786502 KJL786501:KJL786502 KTH786501:KTH786502 LDD786501:LDD786502 LMZ786501:LMZ786502 LWV786501:LWV786502 MGR786501:MGR786502 MQN786501:MQN786502 NAJ786501:NAJ786502 NKF786501:NKF786502 NUB786501:NUB786502 ODX786501:ODX786502 ONT786501:ONT786502 OXP786501:OXP786502 PHL786501:PHL786502 PRH786501:PRH786502 QBD786501:QBD786502 QKZ786501:QKZ786502 QUV786501:QUV786502 RER786501:RER786502 RON786501:RON786502 RYJ786501:RYJ786502 SIF786501:SIF786502 SSB786501:SSB786502 TBX786501:TBX786502 TLT786501:TLT786502 TVP786501:TVP786502 UFL786501:UFL786502 UPH786501:UPH786502 UZD786501:UZD786502 VIZ786501:VIZ786502 VSV786501:VSV786502 WCR786501:WCR786502 WMN786501:WMN786502 WWJ786501:WWJ786502 AD852037:AD852038 JX852037:JX852038 TT852037:TT852038 ADP852037:ADP852038 ANL852037:ANL852038 AXH852037:AXH852038 BHD852037:BHD852038 BQZ852037:BQZ852038 CAV852037:CAV852038 CKR852037:CKR852038 CUN852037:CUN852038 DEJ852037:DEJ852038 DOF852037:DOF852038 DYB852037:DYB852038 EHX852037:EHX852038 ERT852037:ERT852038 FBP852037:FBP852038 FLL852037:FLL852038 FVH852037:FVH852038 GFD852037:GFD852038 GOZ852037:GOZ852038 GYV852037:GYV852038 HIR852037:HIR852038 HSN852037:HSN852038 ICJ852037:ICJ852038 IMF852037:IMF852038 IWB852037:IWB852038 JFX852037:JFX852038 JPT852037:JPT852038 JZP852037:JZP852038 KJL852037:KJL852038 KTH852037:KTH852038 LDD852037:LDD852038 LMZ852037:LMZ852038 LWV852037:LWV852038 MGR852037:MGR852038 MQN852037:MQN852038 NAJ852037:NAJ852038 NKF852037:NKF852038 NUB852037:NUB852038 ODX852037:ODX852038 ONT852037:ONT852038 OXP852037:OXP852038 PHL852037:PHL852038 PRH852037:PRH852038 QBD852037:QBD852038 QKZ852037:QKZ852038 QUV852037:QUV852038 RER852037:RER852038 RON852037:RON852038 RYJ852037:RYJ852038 SIF852037:SIF852038 SSB852037:SSB852038 TBX852037:TBX852038 TLT852037:TLT852038 TVP852037:TVP852038 UFL852037:UFL852038 UPH852037:UPH852038 UZD852037:UZD852038 VIZ852037:VIZ852038 VSV852037:VSV852038 WCR852037:WCR852038 WMN852037:WMN852038 WWJ852037:WWJ852038 AD917573:AD917574 JX917573:JX917574 TT917573:TT917574 ADP917573:ADP917574 ANL917573:ANL917574 AXH917573:AXH917574 BHD917573:BHD917574 BQZ917573:BQZ917574 CAV917573:CAV917574 CKR917573:CKR917574 CUN917573:CUN917574 DEJ917573:DEJ917574 DOF917573:DOF917574 DYB917573:DYB917574 EHX917573:EHX917574 ERT917573:ERT917574 FBP917573:FBP917574 FLL917573:FLL917574 FVH917573:FVH917574 GFD917573:GFD917574 GOZ917573:GOZ917574 GYV917573:GYV917574 HIR917573:HIR917574 HSN917573:HSN917574 ICJ917573:ICJ917574 IMF917573:IMF917574 IWB917573:IWB917574 JFX917573:JFX917574 JPT917573:JPT917574 JZP917573:JZP917574 KJL917573:KJL917574 KTH917573:KTH917574 LDD917573:LDD917574 LMZ917573:LMZ917574 LWV917573:LWV917574 MGR917573:MGR917574 MQN917573:MQN917574 NAJ917573:NAJ917574 NKF917573:NKF917574 NUB917573:NUB917574 ODX917573:ODX917574 ONT917573:ONT917574 OXP917573:OXP917574 PHL917573:PHL917574 PRH917573:PRH917574 QBD917573:QBD917574 QKZ917573:QKZ917574 QUV917573:QUV917574 RER917573:RER917574 RON917573:RON917574 RYJ917573:RYJ917574 SIF917573:SIF917574 SSB917573:SSB917574 TBX917573:TBX917574 TLT917573:TLT917574 TVP917573:TVP917574 UFL917573:UFL917574 UPH917573:UPH917574 UZD917573:UZD917574 VIZ917573:VIZ917574 VSV917573:VSV917574 WCR917573:WCR917574 WMN917573:WMN917574 WWJ917573:WWJ917574 AD983109:AD983110 JX983109:JX983110 TT983109:TT983110 ADP983109:ADP983110 ANL983109:ANL983110 AXH983109:AXH983110 BHD983109:BHD983110 BQZ983109:BQZ983110 CAV983109:CAV983110 CKR983109:CKR983110 CUN983109:CUN983110 DEJ983109:DEJ983110 DOF983109:DOF983110 DYB983109:DYB983110 EHX983109:EHX983110 ERT983109:ERT983110 FBP983109:FBP983110 FLL983109:FLL983110 FVH983109:FVH983110 GFD983109:GFD983110 GOZ983109:GOZ983110 GYV983109:GYV983110 HIR983109:HIR983110 HSN983109:HSN983110 ICJ983109:ICJ983110 IMF983109:IMF983110 IWB983109:IWB983110 JFX983109:JFX983110 JPT983109:JPT983110 JZP983109:JZP983110 KJL983109:KJL983110 KTH983109:KTH983110 LDD983109:LDD983110 LMZ983109:LMZ983110 LWV983109:LWV983110 MGR983109:MGR983110 MQN983109:MQN983110 NAJ983109:NAJ983110 NKF983109:NKF983110 NUB983109:NUB983110 ODX983109:ODX983110 ONT983109:ONT983110 OXP983109:OXP983110 PHL983109:PHL983110 PRH983109:PRH983110 QBD983109:QBD983110 QKZ983109:QKZ983110 QUV983109:QUV983110 RER983109:RER983110 RON983109:RON983110 RYJ983109:RYJ983110 SIF983109:SIF983110 SSB983109:SSB983110 TBX983109:TBX983110 TLT983109:TLT983110 TVP983109:TVP983110 UFL983109:UFL983110 UPH983109:UPH983110 UZD983109:UZD983110 VIZ983109:VIZ983110 VSV983109:VSV983110 WCR983109:WCR983110 WMN983109:WMN983110 WWJ983109:WWJ983110 UOX15:UOX16 AF65605:AF65606 KA65605:KA65606 TW65605:TW65606 ADS65605:ADS65606 ANO65605:ANO65606 AXK65605:AXK65606 BHG65605:BHG65606 BRC65605:BRC65606 CAY65605:CAY65606 CKU65605:CKU65606 CUQ65605:CUQ65606 DEM65605:DEM65606 DOI65605:DOI65606 DYE65605:DYE65606 EIA65605:EIA65606 ERW65605:ERW65606 FBS65605:FBS65606 FLO65605:FLO65606 FVK65605:FVK65606 GFG65605:GFG65606 GPC65605:GPC65606 GYY65605:GYY65606 HIU65605:HIU65606 HSQ65605:HSQ65606 ICM65605:ICM65606 IMI65605:IMI65606 IWE65605:IWE65606 JGA65605:JGA65606 JPW65605:JPW65606 JZS65605:JZS65606 KJO65605:KJO65606 KTK65605:KTK65606 LDG65605:LDG65606 LNC65605:LNC65606 LWY65605:LWY65606 MGU65605:MGU65606 MQQ65605:MQQ65606 NAM65605:NAM65606 NKI65605:NKI65606 NUE65605:NUE65606 OEA65605:OEA65606 ONW65605:ONW65606 OXS65605:OXS65606 PHO65605:PHO65606 PRK65605:PRK65606 QBG65605:QBG65606 QLC65605:QLC65606 QUY65605:QUY65606 REU65605:REU65606 ROQ65605:ROQ65606 RYM65605:RYM65606 SII65605:SII65606 SSE65605:SSE65606 TCA65605:TCA65606 TLW65605:TLW65606 TVS65605:TVS65606 UFO65605:UFO65606 UPK65605:UPK65606 UZG65605:UZG65606 VJC65605:VJC65606 VSY65605:VSY65606 WCU65605:WCU65606 WMQ65605:WMQ65606 WWM65605:WWM65606 AF131141:AF131142 KA131141:KA131142 TW131141:TW131142 ADS131141:ADS131142 ANO131141:ANO131142 AXK131141:AXK131142 BHG131141:BHG131142 BRC131141:BRC131142 CAY131141:CAY131142 CKU131141:CKU131142 CUQ131141:CUQ131142 DEM131141:DEM131142 DOI131141:DOI131142 DYE131141:DYE131142 EIA131141:EIA131142 ERW131141:ERW131142 FBS131141:FBS131142 FLO131141:FLO131142 FVK131141:FVK131142 GFG131141:GFG131142 GPC131141:GPC131142 GYY131141:GYY131142 HIU131141:HIU131142 HSQ131141:HSQ131142 ICM131141:ICM131142 IMI131141:IMI131142 IWE131141:IWE131142 JGA131141:JGA131142 JPW131141:JPW131142 JZS131141:JZS131142 KJO131141:KJO131142 KTK131141:KTK131142 LDG131141:LDG131142 LNC131141:LNC131142 LWY131141:LWY131142 MGU131141:MGU131142 MQQ131141:MQQ131142 NAM131141:NAM131142 NKI131141:NKI131142 NUE131141:NUE131142 OEA131141:OEA131142 ONW131141:ONW131142 OXS131141:OXS131142 PHO131141:PHO131142 PRK131141:PRK131142 QBG131141:QBG131142 QLC131141:QLC131142 QUY131141:QUY131142 REU131141:REU131142 ROQ131141:ROQ131142 RYM131141:RYM131142 SII131141:SII131142 SSE131141:SSE131142 TCA131141:TCA131142 TLW131141:TLW131142 TVS131141:TVS131142 UFO131141:UFO131142 UPK131141:UPK131142 UZG131141:UZG131142 VJC131141:VJC131142 VSY131141:VSY131142 WCU131141:WCU131142 WMQ131141:WMQ131142 WWM131141:WWM131142 AF196677:AF196678 KA196677:KA196678 TW196677:TW196678 ADS196677:ADS196678 ANO196677:ANO196678 AXK196677:AXK196678 BHG196677:BHG196678 BRC196677:BRC196678 CAY196677:CAY196678 CKU196677:CKU196678 CUQ196677:CUQ196678 DEM196677:DEM196678 DOI196677:DOI196678 DYE196677:DYE196678 EIA196677:EIA196678 ERW196677:ERW196678 FBS196677:FBS196678 FLO196677:FLO196678 FVK196677:FVK196678 GFG196677:GFG196678 GPC196677:GPC196678 GYY196677:GYY196678 HIU196677:HIU196678 HSQ196677:HSQ196678 ICM196677:ICM196678 IMI196677:IMI196678 IWE196677:IWE196678 JGA196677:JGA196678 JPW196677:JPW196678 JZS196677:JZS196678 KJO196677:KJO196678 KTK196677:KTK196678 LDG196677:LDG196678 LNC196677:LNC196678 LWY196677:LWY196678 MGU196677:MGU196678 MQQ196677:MQQ196678 NAM196677:NAM196678 NKI196677:NKI196678 NUE196677:NUE196678 OEA196677:OEA196678 ONW196677:ONW196678 OXS196677:OXS196678 PHO196677:PHO196678 PRK196677:PRK196678 QBG196677:QBG196678 QLC196677:QLC196678 QUY196677:QUY196678 REU196677:REU196678 ROQ196677:ROQ196678 RYM196677:RYM196678 SII196677:SII196678 SSE196677:SSE196678 TCA196677:TCA196678 TLW196677:TLW196678 TVS196677:TVS196678 UFO196677:UFO196678 UPK196677:UPK196678 UZG196677:UZG196678 VJC196677:VJC196678 VSY196677:VSY196678 WCU196677:WCU196678 WMQ196677:WMQ196678 WWM196677:WWM196678 AF262213:AF262214 KA262213:KA262214 TW262213:TW262214 ADS262213:ADS262214 ANO262213:ANO262214 AXK262213:AXK262214 BHG262213:BHG262214 BRC262213:BRC262214 CAY262213:CAY262214 CKU262213:CKU262214 CUQ262213:CUQ262214 DEM262213:DEM262214 DOI262213:DOI262214 DYE262213:DYE262214 EIA262213:EIA262214 ERW262213:ERW262214 FBS262213:FBS262214 FLO262213:FLO262214 FVK262213:FVK262214 GFG262213:GFG262214 GPC262213:GPC262214 GYY262213:GYY262214 HIU262213:HIU262214 HSQ262213:HSQ262214 ICM262213:ICM262214 IMI262213:IMI262214 IWE262213:IWE262214 JGA262213:JGA262214 JPW262213:JPW262214 JZS262213:JZS262214 KJO262213:KJO262214 KTK262213:KTK262214 LDG262213:LDG262214 LNC262213:LNC262214 LWY262213:LWY262214 MGU262213:MGU262214 MQQ262213:MQQ262214 NAM262213:NAM262214 NKI262213:NKI262214 NUE262213:NUE262214 OEA262213:OEA262214 ONW262213:ONW262214 OXS262213:OXS262214 PHO262213:PHO262214 PRK262213:PRK262214 QBG262213:QBG262214 QLC262213:QLC262214 QUY262213:QUY262214 REU262213:REU262214 ROQ262213:ROQ262214 RYM262213:RYM262214 SII262213:SII262214 SSE262213:SSE262214 TCA262213:TCA262214 TLW262213:TLW262214 TVS262213:TVS262214 UFO262213:UFO262214 UPK262213:UPK262214 UZG262213:UZG262214 VJC262213:VJC262214 VSY262213:VSY262214 WCU262213:WCU262214 WMQ262213:WMQ262214 WWM262213:WWM262214 AF327749:AF327750 KA327749:KA327750 TW327749:TW327750 ADS327749:ADS327750 ANO327749:ANO327750 AXK327749:AXK327750 BHG327749:BHG327750 BRC327749:BRC327750 CAY327749:CAY327750 CKU327749:CKU327750 CUQ327749:CUQ327750 DEM327749:DEM327750 DOI327749:DOI327750 DYE327749:DYE327750 EIA327749:EIA327750 ERW327749:ERW327750 FBS327749:FBS327750 FLO327749:FLO327750 FVK327749:FVK327750 GFG327749:GFG327750 GPC327749:GPC327750 GYY327749:GYY327750 HIU327749:HIU327750 HSQ327749:HSQ327750 ICM327749:ICM327750 IMI327749:IMI327750 IWE327749:IWE327750 JGA327749:JGA327750 JPW327749:JPW327750 JZS327749:JZS327750 KJO327749:KJO327750 KTK327749:KTK327750 LDG327749:LDG327750 LNC327749:LNC327750 LWY327749:LWY327750 MGU327749:MGU327750 MQQ327749:MQQ327750 NAM327749:NAM327750 NKI327749:NKI327750 NUE327749:NUE327750 OEA327749:OEA327750 ONW327749:ONW327750 OXS327749:OXS327750 PHO327749:PHO327750 PRK327749:PRK327750 QBG327749:QBG327750 QLC327749:QLC327750 QUY327749:QUY327750 REU327749:REU327750 ROQ327749:ROQ327750 RYM327749:RYM327750 SII327749:SII327750 SSE327749:SSE327750 TCA327749:TCA327750 TLW327749:TLW327750 TVS327749:TVS327750 UFO327749:UFO327750 UPK327749:UPK327750 UZG327749:UZG327750 VJC327749:VJC327750 VSY327749:VSY327750 WCU327749:WCU327750 WMQ327749:WMQ327750 WWM327749:WWM327750 AF393285:AF393286 KA393285:KA393286 TW393285:TW393286 ADS393285:ADS393286 ANO393285:ANO393286 AXK393285:AXK393286 BHG393285:BHG393286 BRC393285:BRC393286 CAY393285:CAY393286 CKU393285:CKU393286 CUQ393285:CUQ393286 DEM393285:DEM393286 DOI393285:DOI393286 DYE393285:DYE393286 EIA393285:EIA393286 ERW393285:ERW393286 FBS393285:FBS393286 FLO393285:FLO393286 FVK393285:FVK393286 GFG393285:GFG393286 GPC393285:GPC393286 GYY393285:GYY393286 HIU393285:HIU393286 HSQ393285:HSQ393286 ICM393285:ICM393286 IMI393285:IMI393286 IWE393285:IWE393286 JGA393285:JGA393286 JPW393285:JPW393286 JZS393285:JZS393286 KJO393285:KJO393286 KTK393285:KTK393286 LDG393285:LDG393286 LNC393285:LNC393286 LWY393285:LWY393286 MGU393285:MGU393286 MQQ393285:MQQ393286 NAM393285:NAM393286 NKI393285:NKI393286 NUE393285:NUE393286 OEA393285:OEA393286 ONW393285:ONW393286 OXS393285:OXS393286 PHO393285:PHO393286 PRK393285:PRK393286 QBG393285:QBG393286 QLC393285:QLC393286 QUY393285:QUY393286 REU393285:REU393286 ROQ393285:ROQ393286 RYM393285:RYM393286 SII393285:SII393286 SSE393285:SSE393286 TCA393285:TCA393286 TLW393285:TLW393286 TVS393285:TVS393286 UFO393285:UFO393286 UPK393285:UPK393286 UZG393285:UZG393286 VJC393285:VJC393286 VSY393285:VSY393286 WCU393285:WCU393286 WMQ393285:WMQ393286 WWM393285:WWM393286 AF458821:AF458822 KA458821:KA458822 TW458821:TW458822 ADS458821:ADS458822 ANO458821:ANO458822 AXK458821:AXK458822 BHG458821:BHG458822 BRC458821:BRC458822 CAY458821:CAY458822 CKU458821:CKU458822 CUQ458821:CUQ458822 DEM458821:DEM458822 DOI458821:DOI458822 DYE458821:DYE458822 EIA458821:EIA458822 ERW458821:ERW458822 FBS458821:FBS458822 FLO458821:FLO458822 FVK458821:FVK458822 GFG458821:GFG458822 GPC458821:GPC458822 GYY458821:GYY458822 HIU458821:HIU458822 HSQ458821:HSQ458822 ICM458821:ICM458822 IMI458821:IMI458822 IWE458821:IWE458822 JGA458821:JGA458822 JPW458821:JPW458822 JZS458821:JZS458822 KJO458821:KJO458822 KTK458821:KTK458822 LDG458821:LDG458822 LNC458821:LNC458822 LWY458821:LWY458822 MGU458821:MGU458822 MQQ458821:MQQ458822 NAM458821:NAM458822 NKI458821:NKI458822 NUE458821:NUE458822 OEA458821:OEA458822 ONW458821:ONW458822 OXS458821:OXS458822 PHO458821:PHO458822 PRK458821:PRK458822 QBG458821:QBG458822 QLC458821:QLC458822 QUY458821:QUY458822 REU458821:REU458822 ROQ458821:ROQ458822 RYM458821:RYM458822 SII458821:SII458822 SSE458821:SSE458822 TCA458821:TCA458822 TLW458821:TLW458822 TVS458821:TVS458822 UFO458821:UFO458822 UPK458821:UPK458822 UZG458821:UZG458822 VJC458821:VJC458822 VSY458821:VSY458822 WCU458821:WCU458822 WMQ458821:WMQ458822 WWM458821:WWM458822 AF524357:AF524358 KA524357:KA524358 TW524357:TW524358 ADS524357:ADS524358 ANO524357:ANO524358 AXK524357:AXK524358 BHG524357:BHG524358 BRC524357:BRC524358 CAY524357:CAY524358 CKU524357:CKU524358 CUQ524357:CUQ524358 DEM524357:DEM524358 DOI524357:DOI524358 DYE524357:DYE524358 EIA524357:EIA524358 ERW524357:ERW524358 FBS524357:FBS524358 FLO524357:FLO524358 FVK524357:FVK524358 GFG524357:GFG524358 GPC524357:GPC524358 GYY524357:GYY524358 HIU524357:HIU524358 HSQ524357:HSQ524358 ICM524357:ICM524358 IMI524357:IMI524358 IWE524357:IWE524358 JGA524357:JGA524358 JPW524357:JPW524358 JZS524357:JZS524358 KJO524357:KJO524358 KTK524357:KTK524358 LDG524357:LDG524358 LNC524357:LNC524358 LWY524357:LWY524358 MGU524357:MGU524358 MQQ524357:MQQ524358 NAM524357:NAM524358 NKI524357:NKI524358 NUE524357:NUE524358 OEA524357:OEA524358 ONW524357:ONW524358 OXS524357:OXS524358 PHO524357:PHO524358 PRK524357:PRK524358 QBG524357:QBG524358 QLC524357:QLC524358 QUY524357:QUY524358 REU524357:REU524358 ROQ524357:ROQ524358 RYM524357:RYM524358 SII524357:SII524358 SSE524357:SSE524358 TCA524357:TCA524358 TLW524357:TLW524358 TVS524357:TVS524358 UFO524357:UFO524358 UPK524357:UPK524358 UZG524357:UZG524358 VJC524357:VJC524358 VSY524357:VSY524358 WCU524357:WCU524358 WMQ524357:WMQ524358 WWM524357:WWM524358 AF589893:AF589894 KA589893:KA589894 TW589893:TW589894 ADS589893:ADS589894 ANO589893:ANO589894 AXK589893:AXK589894 BHG589893:BHG589894 BRC589893:BRC589894 CAY589893:CAY589894 CKU589893:CKU589894 CUQ589893:CUQ589894 DEM589893:DEM589894 DOI589893:DOI589894 DYE589893:DYE589894 EIA589893:EIA589894 ERW589893:ERW589894 FBS589893:FBS589894 FLO589893:FLO589894 FVK589893:FVK589894 GFG589893:GFG589894 GPC589893:GPC589894 GYY589893:GYY589894 HIU589893:HIU589894 HSQ589893:HSQ589894 ICM589893:ICM589894 IMI589893:IMI589894 IWE589893:IWE589894 JGA589893:JGA589894 JPW589893:JPW589894 JZS589893:JZS589894 KJO589893:KJO589894 KTK589893:KTK589894 LDG589893:LDG589894 LNC589893:LNC589894 LWY589893:LWY589894 MGU589893:MGU589894 MQQ589893:MQQ589894 NAM589893:NAM589894 NKI589893:NKI589894 NUE589893:NUE589894 OEA589893:OEA589894 ONW589893:ONW589894 OXS589893:OXS589894 PHO589893:PHO589894 PRK589893:PRK589894 QBG589893:QBG589894 QLC589893:QLC589894 QUY589893:QUY589894 REU589893:REU589894 ROQ589893:ROQ589894 RYM589893:RYM589894 SII589893:SII589894 SSE589893:SSE589894 TCA589893:TCA589894 TLW589893:TLW589894 TVS589893:TVS589894 UFO589893:UFO589894 UPK589893:UPK589894 UZG589893:UZG589894 VJC589893:VJC589894 VSY589893:VSY589894 WCU589893:WCU589894 WMQ589893:WMQ589894 WWM589893:WWM589894 AF655429:AF655430 KA655429:KA655430 TW655429:TW655430 ADS655429:ADS655430 ANO655429:ANO655430 AXK655429:AXK655430 BHG655429:BHG655430 BRC655429:BRC655430 CAY655429:CAY655430 CKU655429:CKU655430 CUQ655429:CUQ655430 DEM655429:DEM655430 DOI655429:DOI655430 DYE655429:DYE655430 EIA655429:EIA655430 ERW655429:ERW655430 FBS655429:FBS655430 FLO655429:FLO655430 FVK655429:FVK655430 GFG655429:GFG655430 GPC655429:GPC655430 GYY655429:GYY655430 HIU655429:HIU655430 HSQ655429:HSQ655430 ICM655429:ICM655430 IMI655429:IMI655430 IWE655429:IWE655430 JGA655429:JGA655430 JPW655429:JPW655430 JZS655429:JZS655430 KJO655429:KJO655430 KTK655429:KTK655430 LDG655429:LDG655430 LNC655429:LNC655430 LWY655429:LWY655430 MGU655429:MGU655430 MQQ655429:MQQ655430 NAM655429:NAM655430 NKI655429:NKI655430 NUE655429:NUE655430 OEA655429:OEA655430 ONW655429:ONW655430 OXS655429:OXS655430 PHO655429:PHO655430 PRK655429:PRK655430 QBG655429:QBG655430 QLC655429:QLC655430 QUY655429:QUY655430 REU655429:REU655430 ROQ655429:ROQ655430 RYM655429:RYM655430 SII655429:SII655430 SSE655429:SSE655430 TCA655429:TCA655430 TLW655429:TLW655430 TVS655429:TVS655430 UFO655429:UFO655430 UPK655429:UPK655430 UZG655429:UZG655430 VJC655429:VJC655430 VSY655429:VSY655430 WCU655429:WCU655430 WMQ655429:WMQ655430 WWM655429:WWM655430 AF720965:AF720966 KA720965:KA720966 TW720965:TW720966 ADS720965:ADS720966 ANO720965:ANO720966 AXK720965:AXK720966 BHG720965:BHG720966 BRC720965:BRC720966 CAY720965:CAY720966 CKU720965:CKU720966 CUQ720965:CUQ720966 DEM720965:DEM720966 DOI720965:DOI720966 DYE720965:DYE720966 EIA720965:EIA720966 ERW720965:ERW720966 FBS720965:FBS720966 FLO720965:FLO720966 FVK720965:FVK720966 GFG720965:GFG720966 GPC720965:GPC720966 GYY720965:GYY720966 HIU720965:HIU720966 HSQ720965:HSQ720966 ICM720965:ICM720966 IMI720965:IMI720966 IWE720965:IWE720966 JGA720965:JGA720966 JPW720965:JPW720966 JZS720965:JZS720966 KJO720965:KJO720966 KTK720965:KTK720966 LDG720965:LDG720966 LNC720965:LNC720966 LWY720965:LWY720966 MGU720965:MGU720966 MQQ720965:MQQ720966 NAM720965:NAM720966 NKI720965:NKI720966 NUE720965:NUE720966 OEA720965:OEA720966 ONW720965:ONW720966 OXS720965:OXS720966 PHO720965:PHO720966 PRK720965:PRK720966 QBG720965:QBG720966 QLC720965:QLC720966 QUY720965:QUY720966 REU720965:REU720966 ROQ720965:ROQ720966 RYM720965:RYM720966 SII720965:SII720966 SSE720965:SSE720966 TCA720965:TCA720966 TLW720965:TLW720966 TVS720965:TVS720966 UFO720965:UFO720966 UPK720965:UPK720966 UZG720965:UZG720966 VJC720965:VJC720966 VSY720965:VSY720966 WCU720965:WCU720966 WMQ720965:WMQ720966 WWM720965:WWM720966 AF786501:AF786502 KA786501:KA786502 TW786501:TW786502 ADS786501:ADS786502 ANO786501:ANO786502 AXK786501:AXK786502 BHG786501:BHG786502 BRC786501:BRC786502 CAY786501:CAY786502 CKU786501:CKU786502 CUQ786501:CUQ786502 DEM786501:DEM786502 DOI786501:DOI786502 DYE786501:DYE786502 EIA786501:EIA786502 ERW786501:ERW786502 FBS786501:FBS786502 FLO786501:FLO786502 FVK786501:FVK786502 GFG786501:GFG786502 GPC786501:GPC786502 GYY786501:GYY786502 HIU786501:HIU786502 HSQ786501:HSQ786502 ICM786501:ICM786502 IMI786501:IMI786502 IWE786501:IWE786502 JGA786501:JGA786502 JPW786501:JPW786502 JZS786501:JZS786502 KJO786501:KJO786502 KTK786501:KTK786502 LDG786501:LDG786502 LNC786501:LNC786502 LWY786501:LWY786502 MGU786501:MGU786502 MQQ786501:MQQ786502 NAM786501:NAM786502 NKI786501:NKI786502 NUE786501:NUE786502 OEA786501:OEA786502 ONW786501:ONW786502 OXS786501:OXS786502 PHO786501:PHO786502 PRK786501:PRK786502 QBG786501:QBG786502 QLC786501:QLC786502 QUY786501:QUY786502 REU786501:REU786502 ROQ786501:ROQ786502 RYM786501:RYM786502 SII786501:SII786502 SSE786501:SSE786502 TCA786501:TCA786502 TLW786501:TLW786502 TVS786501:TVS786502 UFO786501:UFO786502 UPK786501:UPK786502 UZG786501:UZG786502 VJC786501:VJC786502 VSY786501:VSY786502 WCU786501:WCU786502 WMQ786501:WMQ786502 WWM786501:WWM786502 AF852037:AF852038 KA852037:KA852038 TW852037:TW852038 ADS852037:ADS852038 ANO852037:ANO852038 AXK852037:AXK852038 BHG852037:BHG852038 BRC852037:BRC852038 CAY852037:CAY852038 CKU852037:CKU852038 CUQ852037:CUQ852038 DEM852037:DEM852038 DOI852037:DOI852038 DYE852037:DYE852038 EIA852037:EIA852038 ERW852037:ERW852038 FBS852037:FBS852038 FLO852037:FLO852038 FVK852037:FVK852038 GFG852037:GFG852038 GPC852037:GPC852038 GYY852037:GYY852038 HIU852037:HIU852038 HSQ852037:HSQ852038 ICM852037:ICM852038 IMI852037:IMI852038 IWE852037:IWE852038 JGA852037:JGA852038 JPW852037:JPW852038 JZS852037:JZS852038 KJO852037:KJO852038 KTK852037:KTK852038 LDG852037:LDG852038 LNC852037:LNC852038 LWY852037:LWY852038 MGU852037:MGU852038 MQQ852037:MQQ852038 NAM852037:NAM852038 NKI852037:NKI852038 NUE852037:NUE852038 OEA852037:OEA852038 ONW852037:ONW852038 OXS852037:OXS852038 PHO852037:PHO852038 PRK852037:PRK852038 QBG852037:QBG852038 QLC852037:QLC852038 QUY852037:QUY852038 REU852037:REU852038 ROQ852037:ROQ852038 RYM852037:RYM852038 SII852037:SII852038 SSE852037:SSE852038 TCA852037:TCA852038 TLW852037:TLW852038 TVS852037:TVS852038 UFO852037:UFO852038 UPK852037:UPK852038 UZG852037:UZG852038 VJC852037:VJC852038 VSY852037:VSY852038 WCU852037:WCU852038 WMQ852037:WMQ852038 WWM852037:WWM852038 AF917573:AF917574 KA917573:KA917574 TW917573:TW917574 ADS917573:ADS917574 ANO917573:ANO917574 AXK917573:AXK917574 BHG917573:BHG917574 BRC917573:BRC917574 CAY917573:CAY917574 CKU917573:CKU917574 CUQ917573:CUQ917574 DEM917573:DEM917574 DOI917573:DOI917574 DYE917573:DYE917574 EIA917573:EIA917574 ERW917573:ERW917574 FBS917573:FBS917574 FLO917573:FLO917574 FVK917573:FVK917574 GFG917573:GFG917574 GPC917573:GPC917574 GYY917573:GYY917574 HIU917573:HIU917574 HSQ917573:HSQ917574 ICM917573:ICM917574 IMI917573:IMI917574 IWE917573:IWE917574 JGA917573:JGA917574 JPW917573:JPW917574 JZS917573:JZS917574 KJO917573:KJO917574 KTK917573:KTK917574 LDG917573:LDG917574 LNC917573:LNC917574 LWY917573:LWY917574 MGU917573:MGU917574 MQQ917573:MQQ917574 NAM917573:NAM917574 NKI917573:NKI917574 NUE917573:NUE917574 OEA917573:OEA917574 ONW917573:ONW917574 OXS917573:OXS917574 PHO917573:PHO917574 PRK917573:PRK917574 QBG917573:QBG917574 QLC917573:QLC917574 QUY917573:QUY917574 REU917573:REU917574 ROQ917573:ROQ917574 RYM917573:RYM917574 SII917573:SII917574 SSE917573:SSE917574 TCA917573:TCA917574 TLW917573:TLW917574 TVS917573:TVS917574 UFO917573:UFO917574 UPK917573:UPK917574 UZG917573:UZG917574 VJC917573:VJC917574 VSY917573:VSY917574 WCU917573:WCU917574 WMQ917573:WMQ917574 WWM917573:WWM917574 AF983109:AF983110 KA983109:KA983110 TW983109:TW983110 ADS983109:ADS983110 ANO983109:ANO983110 AXK983109:AXK983110 BHG983109:BHG983110 BRC983109:BRC983110 CAY983109:CAY983110 CKU983109:CKU983110 CUQ983109:CUQ983110 DEM983109:DEM983110 DOI983109:DOI983110 DYE983109:DYE983110 EIA983109:EIA983110 ERW983109:ERW983110 FBS983109:FBS983110 FLO983109:FLO983110 FVK983109:FVK983110 GFG983109:GFG983110 GPC983109:GPC983110 GYY983109:GYY983110 HIU983109:HIU983110 HSQ983109:HSQ983110 ICM983109:ICM983110 IMI983109:IMI983110 IWE983109:IWE983110 JGA983109:JGA983110 JPW983109:JPW983110 JZS983109:JZS983110 KJO983109:KJO983110 KTK983109:KTK983110 LDG983109:LDG983110 LNC983109:LNC983110 LWY983109:LWY983110 MGU983109:MGU983110 MQQ983109:MQQ983110 NAM983109:NAM983110 NKI983109:NKI983110 NUE983109:NUE983110 OEA983109:OEA983110 ONW983109:ONW983110 OXS983109:OXS983110 PHO983109:PHO983110 PRK983109:PRK983110 QBG983109:QBG983110 QLC983109:QLC983110 QUY983109:QUY983110 REU983109:REU983110 ROQ983109:ROQ983110 RYM983109:RYM983110 SII983109:SII983110 SSE983109:SSE983110 TCA983109:TCA983110 TLW983109:TLW983110 TVS983109:TVS983110 UFO983109:UFO983110 UPK983109:UPK983110 UZG983109:UZG983110 VJC983109:VJC983110 VSY983109:VSY983110 WCU983109:WCU983110 WMQ983109:WMQ983110 WWM983109:WWM983110 UYT15:UYT16 IG15:IG16 SC15:SC16 ABY15:ABY16 ALU15:ALU16 AVQ15:AVQ16 BFM15:BFM16 BPI15:BPI16 BZE15:BZE16 CJA15:CJA16 CSW15:CSW16 DCS15:DCS16 DMO15:DMO16 DWK15:DWK16 EGG15:EGG16 EQC15:EQC16 EZY15:EZY16 FJU15:FJU16 FTQ15:FTQ16 GDM15:GDM16 GNI15:GNI16 GXE15:GXE16 HHA15:HHA16 HQW15:HQW16 IAS15:IAS16 IKO15:IKO16 IUK15:IUK16 JEG15:JEG16 JOC15:JOC16 JXY15:JXY16 KHU15:KHU16 KRQ15:KRQ16 LBM15:LBM16 LLI15:LLI16 LVE15:LVE16 MFA15:MFA16 MOW15:MOW16 MYS15:MYS16 NIO15:NIO16 NSK15:NSK16 OCG15:OCG16 OMC15:OMC16 OVY15:OVY16 PFU15:PFU16 PPQ15:PPQ16 PZM15:PZM16 QJI15:QJI16 QTE15:QTE16 RDA15:RDA16 RMW15:RMW16 RWS15:RWS16 SGO15:SGO16 SQK15:SQK16 TAG15:TAG16 TKC15:TKC16 TTY15:TTY16 UDU15:UDU16 UNQ15:UNQ16 UXM15:UXM16 VHI15:VHI16 VRE15:VRE16 WBA15:WBA16 WKW15:WKW16 WUS15:WUS16 VIP15:VIP16 IJ15:IJ16 SF15:SF16 ACB15:ACB16 ALX15:ALX16 AVT15:AVT16 BFP15:BFP16 BPL15:BPL16 BZH15:BZH16 CJD15:CJD16 CSZ15:CSZ16 DCV15:DCV16 DMR15:DMR16 DWN15:DWN16 EGJ15:EGJ16 EQF15:EQF16 FAB15:FAB16 FJX15:FJX16 FTT15:FTT16 GDP15:GDP16 GNL15:GNL16 GXH15:GXH16 HHD15:HHD16 HQZ15:HQZ16 IAV15:IAV16 IKR15:IKR16 IUN15:IUN16 JEJ15:JEJ16 JOF15:JOF16 JYB15:JYB16 KHX15:KHX16 KRT15:KRT16 LBP15:LBP16 LLL15:LLL16 LVH15:LVH16 MFD15:MFD16 MOZ15:MOZ16 MYV15:MYV16 NIR15:NIR16 NSN15:NSN16 OCJ15:OCJ16 OMF15:OMF16 OWB15:OWB16 PFX15:PFX16 PPT15:PPT16 PZP15:PZP16 QJL15:QJL16 QTH15:QTH16 RDD15:RDD16 RMZ15:RMZ16 RWV15:RWV16 SGR15:SGR16 SQN15:SQN16 TAJ15:TAJ16 TKF15:TKF16 TUB15:TUB16 UDX15:UDX16 UNT15:UNT16 UXP15:UXP16 VHL15:VHL16 VRH15:VRH16 WBD15:WBD16 WKZ15:WKZ16 WUV15:WUV16 VSL15:VSL16 IM15:IM16 SI15:SI16 ACE15:ACE16 AMA15:AMA16 AVW15:AVW16 BFS15:BFS16 BPO15:BPO16 BZK15:BZK16 CJG15:CJG16 CTC15:CTC16 DCY15:DCY16 DMU15:DMU16 DWQ15:DWQ16 EGM15:EGM16 EQI15:EQI16 FAE15:FAE16 FKA15:FKA16 FTW15:FTW16 GDS15:GDS16 GNO15:GNO16 GXK15:GXK16 HHG15:HHG16 HRC15:HRC16 IAY15:IAY16 IKU15:IKU16 IUQ15:IUQ16 JEM15:JEM16 JOI15:JOI16 JYE15:JYE16 KIA15:KIA16 KRW15:KRW16 LBS15:LBS16 LLO15:LLO16 LVK15:LVK16 MFG15:MFG16 MPC15:MPC16 MYY15:MYY16 NIU15:NIU16 NSQ15:NSQ16 OCM15:OCM16 OMI15:OMI16 OWE15:OWE16 PGA15:PGA16 PPW15:PPW16 PZS15:PZS16 QJO15:QJO16 QTK15:QTK16 RDG15:RDG16 RNC15:RNC16 RWY15:RWY16 SGU15:SGU16 SQQ15:SQQ16 TAM15:TAM16 TKI15:TKI16 TUE15:TUE16 UEA15:UEA16 UNW15:UNW16 UXS15:UXS16 VHO15:VHO16 VRK15:VRK16 WBG15:WBG16 WLC15:WLC16 WUY15:WUY16 WCH15:WCH16 IP15:IP16 SL15:SL16 ACH15:ACH16 AMD15:AMD16 AVZ15:AVZ16 BFV15:BFV16 BPR15:BPR16 BZN15:BZN16 CJJ15:CJJ16 CTF15:CTF16 DDB15:DDB16 DMX15:DMX16 DWT15:DWT16 EGP15:EGP16 EQL15:EQL16 FAH15:FAH16 FKD15:FKD16 FTZ15:FTZ16 GDV15:GDV16 GNR15:GNR16 GXN15:GXN16 HHJ15:HHJ16 HRF15:HRF16 IBB15:IBB16 IKX15:IKX16 IUT15:IUT16 JEP15:JEP16 JOL15:JOL16 JYH15:JYH16 KID15:KID16 KRZ15:KRZ16 LBV15:LBV16 LLR15:LLR16 LVN15:LVN16 MFJ15:MFJ16 MPF15:MPF16 MZB15:MZB16 NIX15:NIX16 NST15:NST16 OCP15:OCP16 OML15:OML16 OWH15:OWH16 PGD15:PGD16 PPZ15:PPZ16 PZV15:PZV16 QJR15:QJR16 QTN15:QTN16 RDJ15:RDJ16 RNF15:RNF16 RXB15:RXB16 SGX15:SGX16 SQT15:SQT16 TAP15:TAP16 TKL15:TKL16 TUH15:TUH16 UED15:UED16 UNZ15:UNZ16 UXV15:UXV16 VHR15:VHR16 VRN15:VRN16 WBJ15:WBJ16 WLF15:WLF16 WVB15:WVB16 WMD15:WMD16 IS15:IS16 SO15:SO16 ACK15:ACK16 AMG15:AMG16 AWC15:AWC16 BFY15:BFY16 BPU15:BPU16 BZQ15:BZQ16 CJM15:CJM16 CTI15:CTI16 DDE15:DDE16 DNA15:DNA16 DWW15:DWW16 EGS15:EGS16 EQO15:EQO16 FAK15:FAK16 FKG15:FKG16 FUC15:FUC16 GDY15:GDY16 GNU15:GNU16 GXQ15:GXQ16 HHM15:HHM16 HRI15:HRI16 IBE15:IBE16 ILA15:ILA16 IUW15:IUW16 JES15:JES16 JOO15:JOO16 JYK15:JYK16 KIG15:KIG16 KSC15:KSC16 LBY15:LBY16 LLU15:LLU16 LVQ15:LVQ16 MFM15:MFM16 MPI15:MPI16 MZE15:MZE16 NJA15:NJA16 NSW15:NSW16 OCS15:OCS16 OMO15:OMO16 OWK15:OWK16 PGG15:PGG16 PQC15:PQC16 PZY15:PZY16 QJU15:QJU16 QTQ15:QTQ16 RDM15:RDM16 RNI15:RNI16 RXE15:RXE16 SHA15:SHA16 SQW15:SQW16 TAS15:TAS16 TKO15:TKO16 TUK15:TUK16 UEG15:UEG16 UOC15:UOC16 UXY15:UXY16 VHU15:VHU16 VRQ15:VRQ16 WBM15:WBM16 WLI15:WLI16 WVE15:WVE16 WVZ15:WVZ16 IV15:IV16 SR15:SR16 ACN15:ACN16 AMJ15:AMJ16 AWF15:AWF16 BGB15:BGB16 BPX15:BPX16 BZT15:BZT16 CJP15:CJP16 CTL15:CTL16 DDH15:DDH16 DND15:DND16 DWZ15:DWZ16 EGV15:EGV16 EQR15:EQR16 FAN15:FAN16 FKJ15:FKJ16 FUF15:FUF16 GEB15:GEB16 GNX15:GNX16 GXT15:GXT16 HHP15:HHP16 HRL15:HRL16 IBH15:IBH16 ILD15:ILD16 IUZ15:IUZ16 JEV15:JEV16 JOR15:JOR16 JYN15:JYN16 KIJ15:KIJ16 KSF15:KSF16 LCB15:LCB16 LLX15:LLX16 LVT15:LVT16 MFP15:MFP16 MPL15:MPL16 MZH15:MZH16 NJD15:NJD16 NSZ15:NSZ16 OCV15:OCV16 OMR15:OMR16 OWN15:OWN16 PGJ15:PGJ16 PQF15:PQF16 QAB15:QAB16 QJX15:QJX16 QTT15:QTT16 RDP15:RDP16 RNL15:RNL16 RXH15:RXH16 SHD15:SHD16 SQZ15:SQZ16 TAV15:TAV16 TKR15:TKR16 TUN15:TUN16 UEJ15:UEJ16 UOF15:UOF16 UYB15:UYB16 VHX15:VHX16 VRT15:VRT16 WBP15:WBP16 WLL15:WLL16 WVH15:WVH16 IY15:IY16 SU15:SU16 ACQ15:ACQ16 AMM15:AMM16 AWI15:AWI16 BGE15:BGE16 BQA15:BQA16 BZW15:BZW16 CJS15:CJS16 CTO15:CTO16 DDK15:DDK16 DNG15:DNG16 DXC15:DXC16 EGY15:EGY16 EQU15:EQU16 FAQ15:FAQ16 FKM15:FKM16 FUI15:FUI16 GEE15:GEE16 GOA15:GOA16 GXW15:GXW16 HHS15:HHS16 HRO15:HRO16 IBK15:IBK16 ILG15:ILG16 IVC15:IVC16 JEY15:JEY16 JOU15:JOU16 JYQ15:JYQ16 KIM15:KIM16 KSI15:KSI16 LCE15:LCE16 LMA15:LMA16 LVW15:LVW16 MFS15:MFS16 MPO15:MPO16 MZK15:MZK16 NJG15:NJG16 NTC15:NTC16 OCY15:OCY16 OMU15:OMU16 OWQ15:OWQ16 PGM15:PGM16 PQI15:PQI16 QAE15:QAE16 QKA15:QKA16 QTW15:QTW16 RDS15:RDS16 RNO15:RNO16 RXK15:RXK16 SHG15:SHG16 SRC15:SRC16 TAY15:TAY16 TKU15:TKU16 TUQ15:TUQ16 UEM15:UEM16 UOI15:UOI16 UYE15:UYE16 VIA15:VIA16 VRW15:VRW16 WBS15:WBS16 WLO15:WLO16 WVK15:WVK16 JB15:JB16 SX15:SX16 ACT15:ACT16 AMP15:AMP16 AWL15:AWL16 BGH15:BGH16 BQD15:BQD16 BZZ15:BZZ16 CJV15:CJV16 CTR15:CTR16 DDN15:DDN16 DNJ15:DNJ16 DXF15:DXF16 EHB15:EHB16 EQX15:EQX16 FAT15:FAT16 FKP15:FKP16 FUL15:FUL16 GEH15:GEH16 GOD15:GOD16 GXZ15:GXZ16 HHV15:HHV16 HRR15:HRR16 IBN15:IBN16 ILJ15:ILJ16 IVF15:IVF16 JFB15:JFB16 JOX15:JOX16 JYT15:JYT16 KIP15:KIP16 KSL15:KSL16 LCH15:LCH16 LMD15:LMD16 LVZ15:LVZ16 MFV15:MFV16 MPR15:MPR16 MZN15:MZN16 NJJ15:NJJ16 NTF15:NTF16 ODB15:ODB16 OMX15:OMX16 OWT15:OWT16 PGP15:PGP16 PQL15:PQL16 QAH15:QAH16 QKD15:QKD16 QTZ15:QTZ16 RDV15:RDV16 RNR15:RNR16 RXN15:RXN16 SHJ15:SHJ16 SRF15:SRF16 TBB15:TBB16 TKX15:TKX16 TUT15:TUT16 UEP15:UEP16 UOL15:UOL16 UYH15:UYH16 VID15:VID16 VRZ15:VRZ16 WBV15:WBV16 WLR15:WLR16 WVN15:WVN16 JE15:JE16 TA15:TA16 ACW15:ACW16 AMS15:AMS16 AWO15:AWO16 BGK15:BGK16 BQG15:BQG16 CAC15:CAC16 CJY15:CJY16 CTU15:CTU16 DDQ15:DDQ16 DNM15:DNM16 DXI15:DXI16 EHE15:EHE16 ERA15:ERA16 FAW15:FAW16 FKS15:FKS16 FUO15:FUO16 GEK15:GEK16 GOG15:GOG16 GYC15:GYC16 HHY15:HHY16 HRU15:HRU16 IBQ15:IBQ16 ILM15:ILM16 IVI15:IVI16 JFE15:JFE16 JPA15:JPA16 JYW15:JYW16 KIS15:KIS16 KSO15:KSO16 LCK15:LCK16 LMG15:LMG16 LWC15:LWC16 MFY15:MFY16 MPU15:MPU16 MZQ15:MZQ16 NJM15:NJM16 NTI15:NTI16 ODE15:ODE16 ONA15:ONA16 OWW15:OWW16 PGS15:PGS16 PQO15:PQO16 QAK15:QAK16 QKG15:QKG16 QUC15:QUC16 RDY15:RDY16 RNU15:RNU16 RXQ15:RXQ16 SHM15:SHM16 SRI15:SRI16 TBE15:TBE16 TLA15:TLA16 TUW15:TUW16 UES15:UES16 UOO15:UOO16 UYK15:UYK16 VIG15:VIG16 VSC15:VSC16 WBY15:WBY16 WLU15:WLU16 WVQ15:WVQ16 JH15:JH16 TD15:TD16 ACZ15:ACZ16 AMV15:AMV16 AWR15:AWR16 BGN15:BGN16 BQJ15:BQJ16 CAF15:CAF16 CKB15:CKB16 CTX15:CTX16 DDT15:DDT16 DNP15:DNP16 DXL15:DXL16 EHH15:EHH16 ERD15:ERD16 FAZ15:FAZ16 FKV15:FKV16 FUR15:FUR16 GEN15:GEN16 GOJ15:GOJ16 GYF15:GYF16 HIB15:HIB16 HRX15:HRX16 IBT15:IBT16 ILP15:ILP16 IVL15:IVL16 JFH15:JFH16 JPD15:JPD16 JYZ15:JYZ16 KIV15:KIV16 KSR15:KSR16 LCN15:LCN16 LMJ15:LMJ16 LWF15:LWF16 MGB15:MGB16 MPX15:MPX16 MZT15:MZT16 NJP15:NJP16 NTL15:NTL16 ODH15:ODH16 OND15:OND16 OWZ15:OWZ16 PGV15:PGV16 PQR15:PQR16 QAN15:QAN16 QKJ15:QKJ16 QUF15:QUF16 REB15:REB16 RNX15:RNX16 RXT15:RXT16 SHP15:SHP16 SRL15:SRL16 TBH15:TBH16 TLD15:TLD16 TUZ15:TUZ16 UEV15:UEV16 UOR15:UOR16 UYN15:UYN16 VIJ15:VIJ16 VSF15:VSF16 WCB15:WCB16 WLX15:WLX16 WVT15:WVT16 JK15:JK16 TG15:TG16 ADC15:ADC16 AMY15:AMY16 AWU15:AWU16 BGQ15:BGQ16 BQM15:BQM16 CAI15:CAI16 CKE15:CKE16 CUA15:CUA16 DDW15:DDW16 DNS15:DNS16 DXO15:DXO16 EHK15:EHK16 ERG15:ERG16 FBC15:FBC16 FKY15:FKY16 FUU15:FUU16 GEQ15:GEQ16 GOM15:GOM16 GYI15:GYI16 HIE15:HIE16 HSA15:HSA16 IBW15:IBW16 ILS15:ILS16 IVO15:IVO16 JFK15:JFK16 JPG15:JPG16 JZC15:JZC16 KIY15:KIY16 KSU15:KSU16 LCQ15:LCQ16 LMM15:LMM16 LWI15:LWI16 MGE15:MGE16 MQA15:MQA16 MZW15:MZW16 NJS15:NJS16 NTO15:NTO16 ODK15:ODK16 ONG15:ONG16 OXC15:OXC16 PGY15:PGY16 PQU15:PQU16 QAQ15:QAQ16 QKM15:QKM16 QUI15:QUI16 REE15:REE16 ROA15:ROA16 RXW15:RXW16 SHS15:SHS16 SRO15:SRO16 TBK15:TBK16 TLG15:TLG16 TVC15:TVC16 UEY15:UEY16 UOU15:UOU16 UYQ15:UYQ16 VIM15:VIM16 VSI15:VSI16 WCE15:WCE16 WMA15:WMA16 WVW15:WVW16 JN15:JN16 TJ15:TJ16 ADF15:ADF16 ANB15:ANB16 AWX15:AWX16 BGT15:BGT16 BQP15:BQP16 CAL15:CAL16 CKH15:CKH16 CUD15:CUD16 DDZ15:DDZ16 DNV15:DNV16 DXR15:DXR16 EHN15:EHN16 ERJ15:ERJ16 FBF15:FBF16 FLB15:FLB16 FUX15:FUX16 GET15:GET16 GOP15:GOP16 GYL15:GYL16 HIH15:HIH16 HSD15:HSD16 IBZ15:IBZ16 ILV15:ILV16 IVR15:IVR16 JFN15:JFN16 JPJ15:JPJ16 JZF15:JZF16 KJB15:KJB16 KSX15:KSX16 LCT15:LCT16 LMP15:LMP16 LWL15:LWL16 MGH15:MGH16 MQD15:MQD16 MZZ15:MZZ16 NJV15:NJV16 NTR15:NTR16 ODN15:ODN16 ONJ15:ONJ16 OXF15:OXF16 PHB15:PHB16 PQX15:PQX16 QAT15:QAT16 QKP15:QKP16 QUL15:QUL16 REH15:REH16 ROD15:ROD16 RXZ15:RXZ16 SHV15:SHV16 SRR15:SRR16 TBN15:TBN16 TLJ15:TLJ16 TVF15:TVF16 UFB15:UFB16 UOX21 UYT21 IG21 SC21 ABY21 ALU21 AVQ21 BFM21 BPI21 BZE21 CJA21 CSW21 DCS21 DMO21 DWK21 EGG21 EQC21 EZY21 FJU21 FTQ21 GDM21 GNI21 GXE21 HHA21 HQW21 IAS21 IKO21 IUK21 JEG21 JOC21 JXY21 KHU21 KRQ21 LBM21 LLI21 LVE21 MFA21 MOW21 MYS21 NIO21 NSK21 OCG21 OMC21 OVY21 PFU21 PPQ21 PZM21 QJI21 QTE21 RDA21 RMW21 RWS21 SGO21 SQK21 TAG21 TKC21 TTY21 UDU21 UNQ21 UXM21 VHI21 VRE21 WBA21 WKW21 WUS21 VIP21 IJ21 SF21 ACB21 ALX21 AVT21 BFP21 BPL21 BZH21 CJD21 CSZ21 DCV21 DMR21 DWN21 EGJ21 EQF21 FAB21 FJX21 FTT21 GDP21 GNL21 GXH21 HHD21 HQZ21 IAV21 IKR21 IUN21 JEJ21 JOF21 JYB21 KHX21 KRT21 LBP21 LLL21 LVH21 MFD21 MOZ21 MYV21 NIR21 NSN21 OCJ21 OMF21 OWB21 PFX21 PPT21 PZP21 QJL21 QTH21 RDD21 RMZ21 RWV21 SGR21 SQN21 TAJ21 TKF21 TUB21 UDX21 UNT21 UXP21 VHL21 VRH21 WBD21 WKZ21 WUV21 VSL21 IM21 SI21 ACE21 AMA21 AVW21 BFS21 BPO21 BZK21 CJG21 CTC21 DCY21 DMU21 DWQ21 EGM21 EQI21 FAE21 FKA21 FTW21 GDS21 GNO21 GXK21 HHG21 HRC21 IAY21 IKU21 IUQ21 JEM21 JOI21 JYE21 KIA21 KRW21 LBS21 LLO21 LVK21 MFG21 MPC21 MYY21 NIU21 NSQ21 OCM21 OMI21 OWE21 PGA21 PPW21 PZS21 QJO21 QTK21 RDG21 RNC21 RWY21 SGU21 SQQ21 TAM21 TKI21 TUE21 UEA21 UNW21 UXS21 VHO21 VRK21 WBG21 WLC21 WUY21 WCH21 IP21 SL21 ACH21 AMD21 AVZ21 BFV21 BPR21 BZN21 CJJ21 CTF21 DDB21 DMX21 DWT21 EGP21 EQL21 FAH21 FKD21 FTZ21 GDV21 GNR21 GXN21 HHJ21 HRF21 IBB21 IKX21 IUT21 JEP21 JOL21 JYH21 KID21 KRZ21 LBV21 LLR21 LVN21 MFJ21 MPF21 MZB21 NIX21 NST21 OCP21 OML21 OWH21 PGD21 PPZ21 PZV21 QJR21 QTN21 RDJ21 RNF21 RXB21 SGX21 SQT21 TAP21 TKL21 TUH21 UED21 UNZ21 UXV21 VHR21 VRN21 WBJ21 WLF21 WVB21 WMD21 IS21 SO21 ACK21 AMG21 AWC21 BFY21 BPU21 BZQ21 CJM21 CTI21 DDE21 DNA21 DWW21 EGS21 EQO21 FAK21 FKG21 FUC21 GDY21 GNU21 GXQ21 HHM21 HRI21 IBE21 ILA21 IUW21 JES21 JOO21 JYK21 KIG21 KSC21 LBY21 LLU21 LVQ21 MFM21 MPI21 MZE21 NJA21 NSW21 OCS21 OMO21 OWK21 PGG21 PQC21 PZY21 QJU21 QTQ21 RDM21 RNI21 RXE21 SHA21 SQW21 TAS21 TKO21 TUK21 UEG21 UOC21 UXY21 VHU21 VRQ21 WBM21 WLI21 WVE21 WVZ21 IV21 SR21 ACN21 AMJ21 AWF21 BGB21 BPX21 BZT21 CJP21 CTL21 DDH21 DND21 DWZ21 EGV21 EQR21 FAN21 FKJ21 FUF21 GEB21 GNX21 GXT21 HHP21 HRL21 IBH21 ILD21 IUZ21 JEV21 JOR21 JYN21 KIJ21 KSF21 LCB21 LLX21 LVT21 MFP21 MPL21 MZH21 NJD21 NSZ21 OCV21 OMR21 OWN21 PGJ21 PQF21 QAB21 QJX21 QTT21 RDP21 RNL21 RXH21 SHD21 SQZ21 TAV21 TKR21 TUN21 UEJ21 UOF21 UYB21 VHX21 VRT21 WBP21 WLL21 WVH21 IY21 SU21 ACQ21 AMM21 AWI21 BGE21 BQA21 BZW21 CJS21 CTO21 DDK21 DNG21 DXC21 EGY21 EQU21 FAQ21 FKM21 FUI21 GEE21 GOA21 GXW21 HHS21 HRO21 IBK21 ILG21 IVC21 JEY21 JOU21 JYQ21 KIM21 KSI21 LCE21 LMA21 LVW21 MFS21 MPO21 MZK21 NJG21 NTC21 OCY21 OMU21 OWQ21 PGM21 PQI21 QAE21 QKA21 QTW21 RDS21 RNO21 RXK21 SHG21 SRC21 TAY21 TKU21 TUQ21 UEM21 UOI21 UYE21 VIA21 VRW21 WBS21 WLO21 WVK21 JB21 SX21 ACT21 AMP21 AWL21 BGH21 BQD21 BZZ21 CJV21 CTR21 DDN21 DNJ21 DXF21 EHB21 EQX21 FAT21 FKP21 FUL21 GEH21 GOD21 GXZ21 HHV21 HRR21 IBN21 ILJ21 IVF21 JFB21 JOX21 JYT21 KIP21 KSL21 LCH21 LMD21 LVZ21 MFV21 MPR21 MZN21 NJJ21 NTF21 ODB21 OMX21 OWT21 PGP21 PQL21 QAH21 QKD21 QTZ21 RDV21 RNR21 RXN21 SHJ21 SRF21 TBB21 TKX21 TUT21 UEP21 UOL21 UYH21 VID21 VRZ21 WBV21 WLR21 WVN21 JE21 TA21 ACW21 AMS21 AWO21 BGK21 BQG21 CAC21 CJY21 CTU21 DDQ21 DNM21 DXI21 EHE21 ERA21 FAW21 FKS21 FUO21 GEK21 GOG21 GYC21 HHY21 HRU21 IBQ21 ILM21 IVI21 JFE21 JPA21 JYW21 KIS21 KSO21 LCK21 LMG21 LWC21 MFY21 MPU21 MZQ21 NJM21 NTI21 ODE21 ONA21 OWW21 PGS21 PQO21 QAK21 QKG21 QUC21 RDY21 RNU21 RXQ21 SHM21 SRI21 TBE21 TLA21 TUW21 UES21 UOO21 UYK21 VIG21 VSC21 WBY21 WLU21 WVQ21 JH21 TD21 ACZ21 AMV21 AWR21 BGN21 BQJ21 CAF21 CKB21 CTX21 DDT21 DNP21 DXL21 EHH21 ERD21 FAZ21 FKV21 FUR21 GEN21 GOJ21 GYF21 HIB21 HRX21 IBT21 ILP21 IVL21 JFH21 JPD21 JYZ21 KIV21 KSR21 LCN21 LMJ21 LWF21 MGB21 MPX21 MZT21 NJP21 NTL21 ODH21 OND21 OWZ21 PGV21 PQR21 QAN21 QKJ21 QUF21 REB21 RNX21 RXT21 SHP21 SRL21 TBH21 TLD21 TUZ21 UEV21 UOR21 UYN21 VIJ21 VSF21 WCB21 WLX21 WVT21 JK21 TG21 ADC21 AMY21 AWU21 BGQ21 BQM21 CAI21 CKE21 CUA21 DDW21 DNS21 DXO21 EHK21 ERG21 FBC21 FKY21 FUU21 GEQ21 GOM21 GYI21 HIE21 HSA21 IBW21 ILS21 IVO21 JFK21 JPG21 JZC21 KIY21 KSU21 LCQ21 LMM21 LWI21 MGE21 MQA21 MZW21 NJS21 NTO21 ODK21 ONG21 OXC21 PGY21 PQU21 QAQ21 QKM21 QUI21 REE21 ROA21 RXW21 SHS21 SRO21 TBK21 TLG21 TVC21 UEY21 UOU21 UYQ21 VIM21 VSI21 WCE21 WMA21 WVW21 JN21 TJ21 ADF21 ANB21 AWX21 BGT21 BQP21 CAL21 CKH21 CUD21 DDZ21 DNV21 DXR21 EHN21 ERJ21 FBF21 FLB21 FUX21 GET21 GOP21 GYL21 HIH21 HSD21 IBZ21 ILV21 IVR21 JFN21 JPJ21 JZF21 KJB21 KSX21 LCT21 LMP21 LWL21 MGH21 MQD21 MZZ21 NJV21 NTR21 ODN21 ONJ21 OXF21 PHB21 PQX21 QAT21 QKP21 QUL21 REH21 ROD21 RXZ21 SHV21 SRR21 TBN21 TLJ21 TVF21 UFB21 UOX26 UYT26 IG26 SC26 ABY26 ALU26 AVQ26 BFM26 BPI26 BZE26 CJA26 CSW26 DCS26 DMO26 DWK26 EGG26 EQC26 EZY26 FJU26 FTQ26 GDM26 GNI26 GXE26 HHA26 HQW26 IAS26 IKO26 IUK26 JEG26 JOC26 JXY26 KHU26 KRQ26 LBM26 LLI26 LVE26 MFA26 MOW26 MYS26 NIO26 NSK26 OCG26 OMC26 OVY26 PFU26 PPQ26 PZM26 QJI26 QTE26 RDA26 RMW26 RWS26 SGO26 SQK26 TAG26 TKC26 TTY26 UDU26 UNQ26 UXM26 VHI26 VRE26 WBA26 WKW26 WUS26 VIP26 IJ26 SF26 ACB26 ALX26 AVT26 BFP26 BPL26 BZH26 CJD26 CSZ26 DCV26 DMR26 DWN26 EGJ26 EQF26 FAB26 FJX26 FTT26 GDP26 GNL26 GXH26 HHD26 HQZ26 IAV26 IKR26 IUN26 JEJ26 JOF26 JYB26 KHX26 KRT26 LBP26 LLL26 LVH26 MFD26 MOZ26 MYV26 NIR26 NSN26 OCJ26 OMF26 OWB26 PFX26 PPT26 PZP26 QJL26 QTH26 RDD26 RMZ26 RWV26 SGR26 SQN26 TAJ26 TKF26 TUB26 UDX26 UNT26 UXP26 VHL26 VRH26 WBD26 WKZ26 WUV26 VSL26 IM26 SI26 ACE26 AMA26 AVW26 BFS26 BPO26 BZK26 CJG26 CTC26 DCY26 DMU26 DWQ26 EGM26 EQI26 FAE26 FKA26 FTW26 GDS26 GNO26 GXK26 HHG26 HRC26 IAY26 IKU26 IUQ26 JEM26 JOI26 JYE26 KIA26 KRW26 LBS26 LLO26 LVK26 MFG26 MPC26 MYY26 NIU26 NSQ26 OCM26 OMI26 OWE26 PGA26 PPW26 PZS26 QJO26 QTK26 RDG26 RNC26 RWY26 SGU26 SQQ26 TAM26 TKI26 TUE26 UEA26 UNW26 UXS26 VHO26 VRK26 WBG26 WLC26 WUY26 WCH26 IP26 SL26 ACH26 AMD26 AVZ26 BFV26 BPR26 BZN26 CJJ26 CTF26 DDB26 DMX26 DWT26 EGP26 EQL26 FAH26 FKD26 FTZ26 GDV26 GNR26 GXN26 HHJ26 HRF26 IBB26 IKX26 IUT26 JEP26 JOL26 JYH26 KID26 KRZ26 LBV26 LLR26 LVN26 MFJ26 MPF26 MZB26 NIX26 NST26 OCP26 OML26 OWH26 PGD26 PPZ26 PZV26 QJR26 QTN26 RDJ26 RNF26 RXB26 SGX26 SQT26 TAP26 TKL26 TUH26 UED26 UNZ26 UXV26 VHR26 VRN26 WBJ26 WLF26 WVB26 WMD26 IS26 SO26 ACK26 AMG26 AWC26 BFY26 BPU26 BZQ26 CJM26 CTI26 DDE26 DNA26 DWW26 EGS26 EQO26 FAK26 FKG26 FUC26 GDY26 GNU26 GXQ26 HHM26 HRI26 IBE26 ILA26 IUW26 JES26 JOO26 JYK26 KIG26 KSC26 LBY26 LLU26 LVQ26 MFM26 MPI26 MZE26 NJA26 NSW26 OCS26 OMO26 OWK26 PGG26 PQC26 PZY26 QJU26 QTQ26 RDM26 RNI26 RXE26 SHA26 SQW26 TAS26 TKO26 TUK26 UEG26 UOC26 UXY26 VHU26 VRQ26 WBM26 WLI26 WVE26 WVZ26 IV26 SR26 ACN26 AMJ26 AWF26 BGB26 BPX26 BZT26 CJP26 CTL26 DDH26 DND26 DWZ26 EGV26 EQR26 FAN26 FKJ26 FUF26 GEB26 GNX26 GXT26 HHP26 HRL26 IBH26 ILD26 IUZ26 JEV26 JOR26 JYN26 KIJ26 KSF26 LCB26 LLX26 LVT26 MFP26 MPL26 MZH26 NJD26 NSZ26 OCV26 OMR26 OWN26 PGJ26 PQF26 QAB26 QJX26 QTT26 RDP26 RNL26 RXH26 SHD26 SQZ26 TAV26 TKR26 TUN26 UEJ26 UOF26 UYB26 VHX26 VRT26 WBP26 WLL26 WVH26 IY26 SU26 ACQ26 AMM26 AWI26 BGE26 BQA26 BZW26 CJS26 CTO26 DDK26 DNG26 DXC26 EGY26 EQU26 FAQ26 FKM26 FUI26 GEE26 GOA26 GXW26 HHS26 HRO26 IBK26 ILG26 IVC26 JEY26 JOU26 JYQ26 KIM26 KSI26 LCE26 LMA26 LVW26 MFS26 MPO26 MZK26 NJG26 NTC26 OCY26 OMU26 OWQ26 PGM26 PQI26 QAE26 QKA26 QTW26 RDS26 RNO26 RXK26 SHG26 SRC26 TAY26 TKU26 TUQ26 UEM26 UOI26 UYE26 VIA26 VRW26 WBS26 WLO26 WVK26 JB26 SX26 ACT26 AMP26 AWL26 BGH26 BQD26 BZZ26 CJV26 CTR26 DDN26 DNJ26 DXF26 EHB26 EQX26 FAT26 FKP26 FUL26 GEH26 GOD26 GXZ26 HHV26 HRR26 IBN26 ILJ26 IVF26 JFB26 JOX26 JYT26 KIP26 KSL26 LCH26 LMD26 LVZ26 MFV26 MPR26 MZN26 NJJ26 NTF26 ODB26 OMX26 OWT26 PGP26 PQL26 QAH26 QKD26 QTZ26 RDV26 RNR26 RXN26 SHJ26 SRF26 TBB26 TKX26 TUT26 UEP26 UOL26 UYH26 VID26 VRZ26 WBV26 WLR26 WVN26 JE26 TA26 ACW26 AMS26 AWO26 BGK26 BQG26 CAC26 CJY26 CTU26 DDQ26 DNM26 DXI26 EHE26 ERA26 FAW26 FKS26 FUO26 GEK26 GOG26 GYC26 HHY26 HRU26 IBQ26 ILM26 IVI26 JFE26 JPA26 JYW26 KIS26 KSO26 LCK26 LMG26 LWC26 MFY26 MPU26 MZQ26 NJM26 NTI26 ODE26 ONA26 OWW26 PGS26 PQO26 QAK26 QKG26 QUC26 RDY26 RNU26 RXQ26 SHM26 SRI26 TBE26 TLA26 TUW26 UES26 UOO26 UYK26 VIG26 VSC26 WBY26 WLU26 WVQ26 JH26 TD26 ACZ26 AMV26 AWR26 BGN26 BQJ26 CAF26 CKB26 CTX26 DDT26 DNP26 DXL26 EHH26 ERD26 FAZ26 FKV26 FUR26 GEN26 GOJ26 GYF26 HIB26 HRX26 IBT26 ILP26 IVL26 JFH26 JPD26 JYZ26 KIV26 KSR26 LCN26 LMJ26 LWF26 MGB26 MPX26 MZT26 NJP26 NTL26 ODH26 OND26 OWZ26 PGV26 PQR26 QAN26 QKJ26 QUF26 REB26 RNX26 RXT26 SHP26 SRL26 TBH26 TLD26 TUZ26 UEV26 UOR26 UYN26 VIJ26 VSF26 WCB26 WLX26 WVT26 JK26 TG26 ADC26 AMY26 AWU26 BGQ26 BQM26 CAI26 CKE26 CUA26 DDW26 DNS26 DXO26 EHK26 ERG26 FBC26 FKY26 FUU26 GEQ26 GOM26 GYI26 HIE26 HSA26 IBW26 ILS26 IVO26 JFK26 JPG26 JZC26 KIY26 KSU26 LCQ26 LMM26 LWI26 MGE26 MQA26 MZW26 NJS26 NTO26 ODK26 ONG26 OXC26 PGY26 PQU26 QAQ26 QKM26 QUI26 REE26 ROA26 RXW26 SHS26 SRO26 TBK26 TLG26 TVC26 UEY26 UOU26 UYQ26 VIM26 VSI26 WCE26 WMA26 WVW26 JN26 TJ26 ADF26 ANB26 AWX26 BGT26 BQP26 CAL26 CKH26 CUD26 DDZ26 DNV26 DXR26 EHN26 ERJ26 FBF26 FLB26 FUX26 GET26 GOP26 GYL26 HIH26 HSD26 IBZ26 ILV26 IVR26 JFN26 JPJ26 JZF26 KJB26 KSX26 LCT26 LMP26 LWL26 MGH26 MQD26 MZZ26 NJV26 NTR26 ODN26 ONJ26 OXF26 PHB26 PQX26 QAT26 QKP26 QUL26 REH26 ROD26 RXZ26 SHV26 SRR26 TBN26 TLJ26 TVF26 UFB26 UOX31 UYT31 IG31 SC31 ABY31 ALU31 AVQ31 BFM31 BPI31 BZE31 CJA31 CSW31 DCS31 DMO31 DWK31 EGG31 EQC31 EZY31 FJU31 FTQ31 GDM31 GNI31 GXE31 HHA31 HQW31 IAS31 IKO31 IUK31 JEG31 JOC31 JXY31 KHU31 KRQ31 LBM31 LLI31 LVE31 MFA31 MOW31 MYS31 NIO31 NSK31 OCG31 OMC31 OVY31 PFU31 PPQ31 PZM31 QJI31 QTE31 RDA31 RMW31 RWS31 SGO31 SQK31 TAG31 TKC31 TTY31 UDU31 UNQ31 UXM31 VHI31 VRE31 WBA31 WKW31 WUS31 VIP31 IJ31 SF31 ACB31 ALX31 AVT31 BFP31 BPL31 BZH31 CJD31 CSZ31 DCV31 DMR31 DWN31 EGJ31 EQF31 FAB31 FJX31 FTT31 GDP31 GNL31 GXH31 HHD31 HQZ31 IAV31 IKR31 IUN31 JEJ31 JOF31 JYB31 KHX31 KRT31 LBP31 LLL31 LVH31 MFD31 MOZ31 MYV31 NIR31 NSN31 OCJ31 OMF31 OWB31 PFX31 PPT31 PZP31 QJL31 QTH31 RDD31 RMZ31 RWV31 SGR31 SQN31 TAJ31 TKF31 TUB31 UDX31 UNT31 UXP31 VHL31 VRH31 WBD31 WKZ31 WUV31 VSL31 IM31 SI31 ACE31 AMA31 AVW31 BFS31 BPO31 BZK31 CJG31 CTC31 DCY31 DMU31 DWQ31 EGM31 EQI31 FAE31 FKA31 FTW31 GDS31 GNO31 GXK31 HHG31 HRC31 IAY31 IKU31 IUQ31 JEM31 JOI31 JYE31 KIA31 KRW31 LBS31 LLO31 LVK31 MFG31 MPC31 MYY31 NIU31 NSQ31 OCM31 OMI31 OWE31 PGA31 PPW31 PZS31 QJO31 QTK31 RDG31 RNC31 RWY31 SGU31 SQQ31 TAM31 TKI31 TUE31 UEA31 UNW31 UXS31 VHO31 VRK31 WBG31 WLC31 WUY31 WCH31 IP31 SL31 ACH31 AMD31 AVZ31 BFV31 BPR31 BZN31 CJJ31 CTF31 DDB31 DMX31 DWT31 EGP31 EQL31 FAH31 FKD31 FTZ31 GDV31 GNR31 GXN31 HHJ31 HRF31 IBB31 IKX31 IUT31 JEP31 JOL31 JYH31 KID31 KRZ31 LBV31 LLR31 LVN31 MFJ31 MPF31 MZB31 NIX31 NST31 OCP31 OML31 OWH31 PGD31 PPZ31 PZV31 QJR31 QTN31 RDJ31 RNF31 RXB31 SGX31 SQT31 TAP31 TKL31 TUH31 UED31 UNZ31 UXV31 VHR31 VRN31 WBJ31 WLF31 WVB31 WMD31 IS31 SO31 ACK31 AMG31 AWC31 BFY31 BPU31 BZQ31 CJM31 CTI31 DDE31 DNA31 DWW31 EGS31 EQO31 FAK31 FKG31 FUC31 GDY31 GNU31 GXQ31 HHM31 HRI31 IBE31 ILA31 IUW31 JES31 JOO31 JYK31 KIG31 KSC31 LBY31 LLU31 LVQ31 MFM31 MPI31 MZE31 NJA31 NSW31 OCS31 OMO31 OWK31 PGG31 PQC31 PZY31 QJU31 QTQ31 RDM31 RNI31 RXE31 SHA31 SQW31 TAS31 TKO31 TUK31 UEG31 UOC31 UXY31 VHU31 VRQ31 WBM31 WLI31 WVE31 WVZ31 IV31 SR31 ACN31 AMJ31 AWF31 BGB31 BPX31 BZT31 CJP31 CTL31 DDH31 DND31 DWZ31 EGV31 EQR31 FAN31 FKJ31 FUF31 GEB31 GNX31 GXT31 HHP31 HRL31 IBH31 ILD31 IUZ31 JEV31 JOR31 JYN31 KIJ31 KSF31 LCB31 LLX31 LVT31 MFP31 MPL31 MZH31 NJD31 NSZ31 OCV31 OMR31 OWN31 PGJ31 PQF31 QAB31 QJX31 QTT31 RDP31 RNL31 RXH31 SHD31 SQZ31 TAV31 TKR31 TUN31 UEJ31 UOF31 UYB31 VHX31 VRT31 WBP31 WLL31 WVH31 IY31 SU31 ACQ31 AMM31 AWI31 BGE31 BQA31 BZW31 CJS31 CTO31 DDK31 DNG31 DXC31 EGY31 EQU31 FAQ31 FKM31 FUI31 GEE31 GOA31 GXW31 HHS31 HRO31 IBK31 ILG31 IVC31 JEY31 JOU31 JYQ31 KIM31 KSI31 LCE31 LMA31 LVW31 MFS31 MPO31 MZK31 NJG31 NTC31 OCY31 OMU31 OWQ31 PGM31 PQI31 QAE31 QKA31 QTW31 RDS31 RNO31 RXK31 SHG31 SRC31 TAY31 TKU31 TUQ31 UEM31 UOI31 UYE31 VIA31 VRW31 WBS31 WLO31 WVK31 JB31 SX31 ACT31 AMP31 AWL31 BGH31 BQD31 BZZ31 CJV31 CTR31 DDN31 DNJ31 DXF31 EHB31 EQX31 FAT31 FKP31 FUL31 GEH31 GOD31 GXZ31 HHV31 HRR31 IBN31 ILJ31 IVF31 JFB31 JOX31 JYT31 KIP31 KSL31 LCH31 LMD31 LVZ31 MFV31 MPR31 MZN31 NJJ31 NTF31 ODB31 OMX31 OWT31 PGP31 PQL31 QAH31 QKD31 QTZ31 RDV31 RNR31 RXN31 SHJ31 SRF31 TBB31 TKX31 TUT31 UEP31 UOL31 UYH31 VID31 VRZ31 WBV31 WLR31 WVN31 JE31 TA31 ACW31 AMS31 AWO31 BGK31 BQG31 CAC31 CJY31 CTU31 DDQ31 DNM31 DXI31 EHE31 ERA31 FAW31 FKS31 FUO31 GEK31 GOG31 GYC31 HHY31 HRU31 IBQ31 ILM31 IVI31 JFE31 JPA31 JYW31 KIS31 KSO31 LCK31 LMG31 LWC31 MFY31 MPU31 MZQ31 NJM31 NTI31 ODE31 ONA31 OWW31 PGS31 PQO31 QAK31 QKG31 QUC31 RDY31 RNU31 RXQ31 SHM31 SRI31 TBE31 TLA31 TUW31 UES31 UOO31 UYK31 VIG31 VSC31 WBY31 WLU31 WVQ31 JH31 TD31 ACZ31 AMV31 AWR31 BGN31 BQJ31 CAF31 CKB31 CTX31 DDT31 DNP31 DXL31 EHH31 ERD31 FAZ31 FKV31 FUR31 GEN31 GOJ31 GYF31 HIB31 HRX31 IBT31 ILP31 IVL31 JFH31 JPD31 JYZ31 KIV31 KSR31 LCN31 LMJ31 LWF31 MGB31 MPX31 MZT31 NJP31 NTL31 ODH31 OND31 OWZ31 PGV31 PQR31 QAN31 QKJ31 QUF31 REB31 RNX31 RXT31 SHP31 SRL31 TBH31 TLD31 TUZ31 UEV31 UOR31 UYN31 VIJ31 VSF31 WCB31 WLX31 WVT31 JK31 TG31 ADC31 AMY31 AWU31 BGQ31 BQM31 CAI31 CKE31 CUA31 DDW31 DNS31 DXO31 EHK31 ERG31 FBC31 FKY31 FUU31 GEQ31 GOM31 GYI31 HIE31 HSA31 IBW31 ILS31 IVO31 JFK31 JPG31 JZC31 KIY31 KSU31 LCQ31 LMM31 LWI31 MGE31 MQA31 MZW31 NJS31 NTO31 ODK31 ONG31 OXC31 PGY31 PQU31 QAQ31 QKM31 QUI31 REE31 ROA31 RXW31 SHS31 SRO31 TBK31 TLG31 TVC31 UEY31 UOU31 UYQ31 VIM31 VSI31 WCE31 WMA31 WVW31 JN31 TJ31 ADF31 ANB31 AWX31 BGT31 BQP31 CAL31 CKH31 CUD31 DDZ31 DNV31 DXR31 EHN31 ERJ31 FBF31 FLB31 FUX31 GET31 GOP31 GYL31 HIH31 HSD31 IBZ31 ILV31 IVR31 JFN31 JPJ31 JZF31 KJB31 KSX31 LCT31 LMP31 LWL31 MGH31 MQD31 MZZ31 NJV31 NTR31 ODN31 ONJ31 OXF31 PHB31 PQX31 QAT31 QKP31 QUL31 REH31 ROD31 RXZ31 SHV31 SRR31 TBN31 TLJ31 TVF31 UFB31 UOX36 UYT36 IG36 SC36 ABY36 ALU36 AVQ36 BFM36 BPI36 BZE36 CJA36 CSW36 DCS36 DMO36 DWK36 EGG36 EQC36 EZY36 FJU36 FTQ36 GDM36 GNI36 GXE36 HHA36 HQW36 IAS36 IKO36 IUK36 JEG36 JOC36 JXY36 KHU36 KRQ36 LBM36 LLI36 LVE36 MFA36 MOW36 MYS36 NIO36 NSK36 OCG36 OMC36 OVY36 PFU36 PPQ36 PZM36 QJI36 QTE36 RDA36 RMW36 RWS36 SGO36 SQK36 TAG36 TKC36 TTY36 UDU36 UNQ36 UXM36 VHI36 VRE36 WBA36 WKW36 WUS36 VIP36 IJ36 SF36 ACB36 ALX36 AVT36 BFP36 BPL36 BZH36 CJD36 CSZ36 DCV36 DMR36 DWN36 EGJ36 EQF36 FAB36 FJX36 FTT36 GDP36 GNL36 GXH36 HHD36 HQZ36 IAV36 IKR36 IUN36 JEJ36 JOF36 JYB36 KHX36 KRT36 LBP36 LLL36 LVH36 MFD36 MOZ36 MYV36 NIR36 NSN36 OCJ36 OMF36 OWB36 PFX36 PPT36 PZP36 QJL36 QTH36 RDD36 RMZ36 RWV36 SGR36 SQN36 TAJ36 TKF36 TUB36 UDX36 UNT36 UXP36 VHL36 VRH36 WBD36 WKZ36 WUV36 VSL36 IM36 SI36 ACE36 AMA36 AVW36 BFS36 BPO36 BZK36 CJG36 CTC36 DCY36 DMU36 DWQ36 EGM36 EQI36 FAE36 FKA36 FTW36 GDS36 GNO36 GXK36 HHG36 HRC36 IAY36 IKU36 IUQ36 JEM36 JOI36 JYE36 KIA36 KRW36 LBS36 LLO36 LVK36 MFG36 MPC36 MYY36 NIU36 NSQ36 OCM36 OMI36 OWE36 PGA36 PPW36 PZS36 QJO36 QTK36 RDG36 RNC36 RWY36 SGU36 SQQ36 TAM36 TKI36 TUE36 UEA36 UNW36 UXS36 VHO36 VRK36 WBG36 WLC36 WUY36 WCH36 IP36 SL36 ACH36 AMD36 AVZ36 BFV36 BPR36 BZN36 CJJ36 CTF36 DDB36 DMX36 DWT36 EGP36 EQL36 FAH36 FKD36 FTZ36 GDV36 GNR36 GXN36 HHJ36 HRF36 IBB36 IKX36 IUT36 JEP36 JOL36 JYH36 KID36 KRZ36 LBV36 LLR36 LVN36 MFJ36 MPF36 MZB36 NIX36 NST36 OCP36 OML36 OWH36 PGD36 PPZ36 PZV36 QJR36 QTN36 RDJ36 RNF36 RXB36 SGX36 SQT36 TAP36 TKL36 TUH36 UED36 UNZ36 UXV36 VHR36 VRN36 WBJ36 WLF36 WVB36 WMD36 IS36 SO36 ACK36 AMG36 AWC36 BFY36 BPU36 BZQ36 CJM36 CTI36 DDE36 DNA36 DWW36 EGS36 EQO36 FAK36 FKG36 FUC36 GDY36 GNU36 GXQ36 HHM36 HRI36 IBE36 ILA36 IUW36 JES36 JOO36 JYK36 KIG36 KSC36 LBY36 LLU36 LVQ36 MFM36 MPI36 MZE36 NJA36 NSW36 OCS36 OMO36 OWK36 PGG36 PQC36 PZY36 QJU36 QTQ36 RDM36 RNI36 RXE36 SHA36 SQW36 TAS36 TKO36 TUK36 UEG36 UOC36 UXY36 VHU36 VRQ36 WBM36 WLI36 WVE36 WVZ36 IV36 SR36 ACN36 AMJ36 AWF36 BGB36 BPX36 BZT36 CJP36 CTL36 DDH36 DND36 DWZ36 EGV36 EQR36 FAN36 FKJ36 FUF36 GEB36 GNX36 GXT36 HHP36 HRL36 IBH36 ILD36 IUZ36 JEV36 JOR36 JYN36 KIJ36 KSF36 LCB36 LLX36 LVT36 MFP36 MPL36 MZH36 NJD36 NSZ36 OCV36 OMR36 OWN36 PGJ36 PQF36 QAB36 QJX36 QTT36 RDP36 RNL36 RXH36 SHD36 SQZ36 TAV36 TKR36 TUN36 UEJ36 UOF36 UYB36 VHX36 VRT36 WBP36 WLL36 WVH36 IY36 SU36 ACQ36 AMM36 AWI36 BGE36 BQA36 BZW36 CJS36 CTO36 DDK36 DNG36 DXC36 EGY36 EQU36 FAQ36 FKM36 FUI36 GEE36 GOA36 GXW36 HHS36 HRO36 IBK36 ILG36 IVC36 JEY36 JOU36 JYQ36 KIM36 KSI36 LCE36 LMA36 LVW36 MFS36 MPO36 MZK36 NJG36 NTC36 OCY36 OMU36 OWQ36 PGM36 PQI36 QAE36 QKA36 QTW36 RDS36 RNO36 RXK36 SHG36 SRC36 TAY36 TKU36 TUQ36 UEM36 UOI36 UYE36 VIA36 VRW36 WBS36 WLO36 WVK36 JB36 SX36 ACT36 AMP36 AWL36 BGH36 BQD36 BZZ36 CJV36 CTR36 DDN36 DNJ36 DXF36 EHB36 EQX36 FAT36 FKP36 FUL36 GEH36 GOD36 GXZ36 HHV36 HRR36 IBN36 ILJ36 IVF36 JFB36 JOX36 JYT36 KIP36 KSL36 LCH36 LMD36 LVZ36 MFV36 MPR36 MZN36 NJJ36 NTF36 ODB36 OMX36 OWT36 PGP36 PQL36 QAH36 QKD36 QTZ36 RDV36 RNR36 RXN36 SHJ36 SRF36 TBB36 TKX36 TUT36 UEP36 UOL36 UYH36 VID36 VRZ36 WBV36 WLR36 WVN36 JE36 TA36 ACW36 AMS36 AWO36 BGK36 BQG36 CAC36 CJY36 CTU36 DDQ36 DNM36 DXI36 EHE36 ERA36 FAW36 FKS36 FUO36 GEK36 GOG36 GYC36 HHY36 HRU36 IBQ36 ILM36 IVI36 JFE36 JPA36 JYW36 KIS36 KSO36 LCK36 LMG36 LWC36 MFY36 MPU36 MZQ36 NJM36 NTI36 ODE36 ONA36 OWW36 PGS36 PQO36 QAK36 QKG36 QUC36 RDY36 RNU36 RXQ36 SHM36 SRI36 TBE36 TLA36 TUW36 UES36 UOO36 UYK36 VIG36 VSC36 WBY36 WLU36 WVQ36 JH36 TD36 ACZ36 AMV36 AWR36 BGN36 BQJ36 CAF36 CKB36 CTX36 DDT36 DNP36 DXL36 EHH36 ERD36 FAZ36 FKV36 FUR36 GEN36 GOJ36 GYF36 HIB36 HRX36 IBT36 ILP36 IVL36 JFH36 JPD36 JYZ36 KIV36 KSR36 LCN36 LMJ36 LWF36 MGB36 MPX36 MZT36 NJP36 NTL36 ODH36 OND36 OWZ36 PGV36 PQR36 QAN36 QKJ36 QUF36 REB36 RNX36 RXT36 SHP36 SRL36 TBH36 TLD36 TUZ36 UEV36 UOR36 UYN36 VIJ36 VSF36 WCB36 WLX36 WVT36 JK36 TG36 ADC36 AMY36 AWU36 BGQ36 BQM36 CAI36 CKE36 CUA36 DDW36 DNS36 DXO36 EHK36 ERG36 FBC36 FKY36 FUU36 GEQ36 GOM36 GYI36 HIE36 HSA36 IBW36 ILS36 IVO36 JFK36 JPG36 JZC36 KIY36 KSU36 LCQ36 LMM36 LWI36 MGE36 MQA36 MZW36 NJS36 NTO36 ODK36 ONG36 OXC36 PGY36 PQU36 QAQ36 QKM36 QUI36 REE36 ROA36 RXW36 SHS36 SRO36 TBK36 TLG36 TVC36 UEY36 UOU36 UYQ36 VIM36 VSI36 WCE36 WMA36 WVW36 JN36 TJ36 ADF36 ANB36 AWX36 BGT36 BQP36 CAL36 CKH36 CUD36 DDZ36 DNV36 DXR36 EHN36 ERJ36 FBF36 FLB36 FUX36 GET36 GOP36 GYL36 HIH36 HSD36 IBZ36 ILV36 IVR36 JFN36 JPJ36 JZF36 KJB36 KSX36 LCT36 LMP36 LWL36 MGH36 MQD36 MZZ36 NJV36 NTR36 ODN36 ONJ36 OXF36 PHB36 PQX36 QAT36 QKP36 QUL36 REH36 ROD36 RXZ36 SHV36 SRR36 TBN36 TLJ36 TVF36 UFB36 UOX41 UYT41 IG41 SC41 ABY41 ALU41 AVQ41 BFM41 BPI41 BZE41 CJA41 CSW41 DCS41 DMO41 DWK41 EGG41 EQC41 EZY41 FJU41 FTQ41 GDM41 GNI41 GXE41 HHA41 HQW41 IAS41 IKO41 IUK41 JEG41 JOC41 JXY41 KHU41 KRQ41 LBM41 LLI41 LVE41 MFA41 MOW41 MYS41 NIO41 NSK41 OCG41 OMC41 OVY41 PFU41 PPQ41 PZM41 QJI41 QTE41 RDA41 RMW41 RWS41 SGO41 SQK41 TAG41 TKC41 TTY41 UDU41 UNQ41 UXM41 VHI41 VRE41 WBA41 WKW41 WUS41 VIP41 IJ41 SF41 ACB41 ALX41 AVT41 BFP41 BPL41 BZH41 CJD41 CSZ41 DCV41 DMR41 DWN41 EGJ41 EQF41 FAB41 FJX41 FTT41 GDP41 GNL41 GXH41 HHD41 HQZ41 IAV41 IKR41 IUN41 JEJ41 JOF41 JYB41 KHX41 KRT41 LBP41 LLL41 LVH41 MFD41 MOZ41 MYV41 NIR41 NSN41 OCJ41 OMF41 OWB41 PFX41 PPT41 PZP41 QJL41 QTH41 RDD41 RMZ41 RWV41 SGR41 SQN41 TAJ41 TKF41 TUB41 UDX41 UNT41 UXP41 VHL41 VRH41 WBD41 WKZ41 WUV41 VSL41 IM41 SI41 ACE41 AMA41 AVW41 BFS41 BPO41 BZK41 CJG41 CTC41 DCY41 DMU41 DWQ41 EGM41 EQI41 FAE41 FKA41 FTW41 GDS41 GNO41 GXK41 HHG41 HRC41 IAY41 IKU41 IUQ41 JEM41 JOI41 JYE41 KIA41 KRW41 LBS41 LLO41 LVK41 MFG41 MPC41 MYY41 NIU41 NSQ41 OCM41 OMI41 OWE41 PGA41 PPW41 PZS41 QJO41 QTK41 RDG41 RNC41 RWY41 SGU41 SQQ41 TAM41 TKI41 TUE41 UEA41 UNW41 UXS41 VHO41 VRK41 WBG41 WLC41 WUY41 WCH41 IP41 SL41 ACH41 AMD41 AVZ41 BFV41 BPR41 BZN41 CJJ41 CTF41 DDB41 DMX41 DWT41 EGP41 EQL41 FAH41 FKD41 FTZ41 GDV41 GNR41 GXN41 HHJ41 HRF41 IBB41 IKX41 IUT41 JEP41 JOL41 JYH41 KID41 KRZ41 LBV41 LLR41 LVN41 MFJ41 MPF41 MZB41 NIX41 NST41 OCP41 OML41 OWH41 PGD41 PPZ41 PZV41 QJR41 QTN41 RDJ41 RNF41 RXB41 SGX41 SQT41 TAP41 TKL41 TUH41 UED41 UNZ41 UXV41 VHR41 VRN41 WBJ41 WLF41 WVB41 WMD41 IS41 SO41 ACK41 AMG41 AWC41 BFY41 BPU41 BZQ41 CJM41 CTI41 DDE41 DNA41 DWW41 EGS41 EQO41 FAK41 FKG41 FUC41 GDY41 GNU41 GXQ41 HHM41 HRI41 IBE41 ILA41 IUW41 JES41 JOO41 JYK41 KIG41 KSC41 LBY41 LLU41 LVQ41 MFM41 MPI41 MZE41 NJA41 NSW41 OCS41 OMO41 OWK41 PGG41 PQC41 PZY41 QJU41 QTQ41 RDM41 RNI41 RXE41 SHA41 SQW41 TAS41 TKO41 TUK41 UEG41 UOC41 UXY41 VHU41 VRQ41 WBM41 WLI41 WVE41 WVZ41 IV41 SR41 ACN41 AMJ41 AWF41 BGB41 BPX41 BZT41 CJP41 CTL41 DDH41 DND41 DWZ41 EGV41 EQR41 FAN41 FKJ41 FUF41 GEB41 GNX41 GXT41 HHP41 HRL41 IBH41 ILD41 IUZ41 JEV41 JOR41 JYN41 KIJ41 KSF41 LCB41 LLX41 LVT41 MFP41 MPL41 MZH41 NJD41 NSZ41 OCV41 OMR41 OWN41 PGJ41 PQF41 QAB41 QJX41 QTT41 RDP41 RNL41 RXH41 SHD41 SQZ41 TAV41 TKR41 TUN41 UEJ41 UOF41 UYB41 VHX41 VRT41 WBP41 WLL41 WVH41 IY41 SU41 ACQ41 AMM41 AWI41 BGE41 BQA41 BZW41 CJS41 CTO41 DDK41 DNG41 DXC41 EGY41 EQU41 FAQ41 FKM41 FUI41 GEE41 GOA41 GXW41 HHS41 HRO41 IBK41 ILG41 IVC41 JEY41 JOU41 JYQ41 KIM41 KSI41 LCE41 LMA41 LVW41 MFS41 MPO41 MZK41 NJG41 NTC41 OCY41 OMU41 OWQ41 PGM41 PQI41 QAE41 QKA41 QTW41 RDS41 RNO41 RXK41 SHG41 SRC41 TAY41 TKU41 TUQ41 UEM41 UOI41 UYE41 VIA41 VRW41 WBS41 WLO41 WVK41 JB41 SX41 ACT41 AMP41 AWL41 BGH41 BQD41 BZZ41 CJV41 CTR41 DDN41 DNJ41 DXF41 EHB41 EQX41 FAT41 FKP41 FUL41 GEH41 GOD41 GXZ41 HHV41 HRR41 IBN41 ILJ41 IVF41 JFB41 JOX41 JYT41 KIP41 KSL41 LCH41 LMD41 LVZ41 MFV41 MPR41 MZN41 NJJ41 NTF41 ODB41 OMX41 OWT41 PGP41 PQL41 QAH41 QKD41 QTZ41 RDV41 RNR41 RXN41 SHJ41 SRF41 TBB41 TKX41 TUT41 UEP41 UOL41 UYH41 VID41 VRZ41 WBV41 WLR41 WVN41 JE41 TA41 ACW41 AMS41 AWO41 BGK41 BQG41 CAC41 CJY41 CTU41 DDQ41 DNM41 DXI41 EHE41 ERA41 FAW41 FKS41 FUO41 GEK41 GOG41 GYC41 HHY41 HRU41 IBQ41 ILM41 IVI41 JFE41 JPA41 JYW41 KIS41 KSO41 LCK41 LMG41 LWC41 MFY41 MPU41 MZQ41 NJM41 NTI41 ODE41 ONA41 OWW41 PGS41 PQO41 QAK41 QKG41 QUC41 RDY41 RNU41 RXQ41 SHM41 SRI41 TBE41 TLA41 TUW41 UES41 UOO41 UYK41 VIG41 VSC41 WBY41 WLU41 WVQ41 JH41 TD41 ACZ41 AMV41 AWR41 BGN41 BQJ41 CAF41 CKB41 CTX41 DDT41 DNP41 DXL41 EHH41 ERD41 FAZ41 FKV41 FUR41 GEN41 GOJ41 GYF41 HIB41 HRX41 IBT41 ILP41 IVL41 JFH41 JPD41 JYZ41 KIV41 KSR41 LCN41 LMJ41 LWF41 MGB41 MPX41 MZT41 NJP41 NTL41 ODH41 OND41 OWZ41 PGV41 PQR41 QAN41 QKJ41 QUF41 REB41 RNX41 RXT41 SHP41 SRL41 TBH41 TLD41 TUZ41 UEV41 UOR41 UYN41 VIJ41 VSF41 WCB41 WLX41 WVT41 JK41 TG41 ADC41 AMY41 AWU41 BGQ41 BQM41 CAI41 CKE41 CUA41 DDW41 DNS41 DXO41 EHK41 ERG41 FBC41 FKY41 FUU41 GEQ41 GOM41 GYI41 HIE41 HSA41 IBW41 ILS41 IVO41 JFK41 JPG41 JZC41 KIY41 KSU41 LCQ41 LMM41 LWI41 MGE41 MQA41 MZW41 NJS41 NTO41 ODK41 ONG41 OXC41 PGY41 PQU41 QAQ41 QKM41 QUI41 REE41 ROA41 RXW41 SHS41 SRO41 TBK41 TLG41 TVC41 UEY41 UOU41 UYQ41 VIM41 VSI41 WCE41 WMA41 WVW41 JN41 TJ41 ADF41 ANB41 AWX41 BGT41 BQP41 CAL41 CKH41 CUD41 DDZ41 DNV41 DXR41 EHN41 ERJ41 FBF41 FLB41 FUX41 GET41 GOP41 GYL41 HIH41 HSD41 IBZ41 ILV41 IVR41 JFN41 JPJ41 JZF41 KJB41 KSX41 LCT41 LMP41 LWL41 MGH41 MQD41 MZZ41 NJV41 NTR41 ODN41 ONJ41 OXF41 PHB41 PQX41 QAT41 QKP41 QUL41 REH41 ROD41 RXZ41 SHV41 SRR41 TBN41 TLJ41 TVF41 UFB41 UOX46 UYT46 IG46 SC46 ABY46 ALU46 AVQ46 BFM46 BPI46 BZE46 CJA46 CSW46 DCS46 DMO46 DWK46 EGG46 EQC46 EZY46 FJU46 FTQ46 GDM46 GNI46 GXE46 HHA46 HQW46 IAS46 IKO46 IUK46 JEG46 JOC46 JXY46 KHU46 KRQ46 LBM46 LLI46 LVE46 MFA46 MOW46 MYS46 NIO46 NSK46 OCG46 OMC46 OVY46 PFU46 PPQ46 PZM46 QJI46 QTE46 RDA46 RMW46 RWS46 SGO46 SQK46 TAG46 TKC46 TTY46 UDU46 UNQ46 UXM46 VHI46 VRE46 WBA46 WKW46 WUS46 VIP46 IJ46 SF46 ACB46 ALX46 AVT46 BFP46 BPL46 BZH46 CJD46 CSZ46 DCV46 DMR46 DWN46 EGJ46 EQF46 FAB46 FJX46 FTT46 GDP46 GNL46 GXH46 HHD46 HQZ46 IAV46 IKR46 IUN46 JEJ46 JOF46 JYB46 KHX46 KRT46 LBP46 LLL46 LVH46 MFD46 MOZ46 MYV46 NIR46 NSN46 OCJ46 OMF46 OWB46 PFX46 PPT46 PZP46 QJL46 QTH46 RDD46 RMZ46 RWV46 SGR46 SQN46 TAJ46 TKF46 TUB46 UDX46 UNT46 UXP46 VHL46 VRH46 WBD46 WKZ46 WUV46 VSL46 IM46 SI46 ACE46 AMA46 AVW46 BFS46 BPO46 BZK46 CJG46 CTC46 DCY46 DMU46 DWQ46 EGM46 EQI46 FAE46 FKA46 FTW46 GDS46 GNO46 GXK46 HHG46 HRC46 IAY46 IKU46 IUQ46 JEM46 JOI46 JYE46 KIA46 KRW46 LBS46 LLO46 LVK46 MFG46 MPC46 MYY46 NIU46 NSQ46 OCM46 OMI46 OWE46 PGA46 PPW46 PZS46 QJO46 QTK46 RDG46 RNC46 RWY46 SGU46 SQQ46 TAM46 TKI46 TUE46 UEA46 UNW46 UXS46 VHO46 VRK46 WBG46 WLC46 WUY46 WCH46 IP46 SL46 ACH46 AMD46 AVZ46 BFV46 BPR46 BZN46 CJJ46 CTF46 DDB46 DMX46 DWT46 EGP46 EQL46 FAH46 FKD46 FTZ46 GDV46 GNR46 GXN46 HHJ46 HRF46 IBB46 IKX46 IUT46 JEP46 JOL46 JYH46 KID46 KRZ46 LBV46 LLR46 LVN46 MFJ46 MPF46 MZB46 NIX46 NST46 OCP46 OML46 OWH46 PGD46 PPZ46 PZV46 QJR46 QTN46 RDJ46 RNF46 RXB46 SGX46 SQT46 TAP46 TKL46 TUH46 UED46 UNZ46 UXV46 VHR46 VRN46 WBJ46 WLF46 WVB46 WMD46 IS46 SO46 ACK46 AMG46 AWC46 BFY46 BPU46 BZQ46 CJM46 CTI46 DDE46 DNA46 DWW46 EGS46 EQO46 FAK46 FKG46 FUC46 GDY46 GNU46 GXQ46 HHM46 HRI46 IBE46 ILA46 IUW46 JES46 JOO46 JYK46 KIG46 KSC46 LBY46 LLU46 LVQ46 MFM46 MPI46 MZE46 NJA46 NSW46 OCS46 OMO46 OWK46 PGG46 PQC46 PZY46 QJU46 QTQ46 RDM46 RNI46 RXE46 SHA46 SQW46 TAS46 TKO46 TUK46 UEG46 UOC46 UXY46 VHU46 VRQ46 WBM46 WLI46 WVE46 WVZ46 IV46 SR46 ACN46 AMJ46 AWF46 BGB46 BPX46 BZT46 CJP46 CTL46 DDH46 DND46 DWZ46 EGV46 EQR46 FAN46 FKJ46 FUF46 GEB46 GNX46 GXT46 HHP46 HRL46 IBH46 ILD46 IUZ46 JEV46 JOR46 JYN46 KIJ46 KSF46 LCB46 LLX46 LVT46 MFP46 MPL46 MZH46 NJD46 NSZ46 OCV46 OMR46 OWN46 PGJ46 PQF46 QAB46 QJX46 QTT46 RDP46 RNL46 RXH46 SHD46 SQZ46 TAV46 TKR46 TUN46 UEJ46 UOF46 UYB46 VHX46 VRT46 WBP46 WLL46 WVH46 IY46 SU46 ACQ46 AMM46 AWI46 BGE46 BQA46 BZW46 CJS46 CTO46 DDK46 DNG46 DXC46 EGY46 EQU46 FAQ46 FKM46 FUI46 GEE46 GOA46 GXW46 HHS46 HRO46 IBK46 ILG46 IVC46 JEY46 JOU46 JYQ46 KIM46 KSI46 LCE46 LMA46 LVW46 MFS46 MPO46 MZK46 NJG46 NTC46 OCY46 OMU46 OWQ46 PGM46 PQI46 QAE46 QKA46 QTW46 RDS46 RNO46 RXK46 SHG46 SRC46 TAY46 TKU46 TUQ46 UEM46 UOI46 UYE46 VIA46 VRW46 WBS46 WLO46 WVK46 JB46 SX46 ACT46 AMP46 AWL46 BGH46 BQD46 BZZ46 CJV46 CTR46 DDN46 DNJ46 DXF46 EHB46 EQX46 FAT46 FKP46 FUL46 GEH46 GOD46 GXZ46 HHV46 HRR46 IBN46 ILJ46 IVF46 JFB46 JOX46 JYT46 KIP46 KSL46 LCH46 LMD46 LVZ46 MFV46 MPR46 MZN46 NJJ46 NTF46 ODB46 OMX46 OWT46 PGP46 PQL46 QAH46 QKD46 QTZ46 RDV46 RNR46 RXN46 SHJ46 SRF46 TBB46 TKX46 TUT46 UEP46 UOL46 UYH46 VID46 VRZ46 WBV46 WLR46 WVN46 JE46 TA46 ACW46 AMS46 AWO46 BGK46 BQG46 CAC46 CJY46 CTU46 DDQ46 DNM46 DXI46 EHE46 ERA46 FAW46 FKS46 FUO46 GEK46 GOG46 GYC46 HHY46 HRU46 IBQ46 ILM46 IVI46 JFE46 JPA46 JYW46 KIS46 KSO46 LCK46 LMG46 LWC46 MFY46 MPU46 MZQ46 NJM46 NTI46 ODE46 ONA46 OWW46 PGS46 PQO46 QAK46 QKG46 QUC46 RDY46 RNU46 RXQ46 SHM46 SRI46 TBE46 TLA46 TUW46 UES46 UOO46 UYK46 VIG46 VSC46 WBY46 WLU46 WVQ46 JH46 TD46 ACZ46 AMV46 AWR46 BGN46 BQJ46 CAF46 CKB46 CTX46 DDT46 DNP46 DXL46 EHH46 ERD46 FAZ46 FKV46 FUR46 GEN46 GOJ46 GYF46 HIB46 HRX46 IBT46 ILP46 IVL46 JFH46 JPD46 JYZ46 KIV46 KSR46 LCN46 LMJ46 LWF46 MGB46 MPX46 MZT46 NJP46 NTL46 ODH46 OND46 OWZ46 PGV46 PQR46 QAN46 QKJ46 QUF46 REB46 RNX46 RXT46 SHP46 SRL46 TBH46 TLD46 TUZ46 UEV46 UOR46 UYN46 VIJ46 VSF46 WCB46 WLX46 WVT46 JK46 TG46 ADC46 AMY46 AWU46 BGQ46 BQM46 CAI46 CKE46 CUA46 DDW46 DNS46 DXO46 EHK46 ERG46 FBC46 FKY46 FUU46 GEQ46 GOM46 GYI46 HIE46 HSA46 IBW46 ILS46 IVO46 JFK46 JPG46 JZC46 KIY46 KSU46 LCQ46 LMM46 LWI46 MGE46 MQA46 MZW46 NJS46 NTO46 ODK46 ONG46 OXC46 PGY46 PQU46 QAQ46 QKM46 QUI46 REE46 ROA46 RXW46 SHS46 SRO46 TBK46 TLG46 TVC46 UEY46 UOU46 UYQ46 VIM46 VSI46 WCE46 WMA46 WVW46 JN46 TJ46 ADF46 ANB46 AWX46 BGT46 BQP46 CAL46 CKH46 CUD46 DDZ46 DNV46 DXR46 EHN46 ERJ46 FBF46 FLB46 FUX46 GET46 GOP46 GYL46 HIH46 HSD46 IBZ46 ILV46 IVR46 JFN46 JPJ46 JZF46 KJB46 KSX46 LCT46 LMP46 LWL46 MGH46 MQD46 MZZ46 NJV46 NTR46 ODN46 ONJ46 OXF46 PHB46 PQX46 QAT46 QKP46 QUL46 REH46 ROD46 RXZ46 SHV46 SRR46 TBN46 TLJ46 TVF46 UFB46 J5:J10 WWM5:WWM10 WMQ5:WMQ10 WCU5:WCU10 VSY5:VSY10 VJC5:VJC10 UZG5:UZG10 UPK5:UPK10 UFO5:UFO10 TVS5:TVS10 TLW5:TLW10 TCA5:TCA10 SSE5:SSE10 SII5:SII10 RYM5:RYM10 ROQ5:ROQ10 REU5:REU10 QUY5:QUY10 QLC5:QLC10 QBG5:QBG10 PRK5:PRK10 PHO5:PHO10 OXS5:OXS10 ONW5:ONW10 OEA5:OEA10 NUE5:NUE10 NKI5:NKI10 NAM5:NAM10 MQQ5:MQQ10 MGU5:MGU10 LWY5:LWY10 LNC5:LNC10 LDG5:LDG10 KTK5:KTK10 KJO5:KJO10 JZS5:JZS10 JPW5:JPW10 JGA5:JGA10 IWE5:IWE10 IMI5:IMI10 ICM5:ICM10 HSQ5:HSQ10 HIU5:HIU10 GYY5:GYY10 GPC5:GPC10 GFG5:GFG10 FVK5:FVK10 FLO5:FLO10 FBS5:FBS10 ERW5:ERW10 EIA5:EIA10 DYE5:DYE10 DOI5:DOI10 DEM5:DEM10 CUQ5:CUQ10 CKU5:CKU10 CAY5:CAY10 BRC5:BRC10 BHG5:BHG10 AXK5:AXK10 ANO5:ANO10 ADS5:ADS10 TW5:TW10 KA5:KA10 AF5:AF10 WWJ5:WWJ10 WMN5:WMN10 WCR5:WCR10 VSV5:VSV10 VIZ5:VIZ10 UZD5:UZD10 UPH5:UPH10 UFL5:UFL10 TVP5:TVP10 TLT5:TLT10 TBX5:TBX10 SSB5:SSB10 SIF5:SIF10 RYJ5:RYJ10 RON5:RON10 RER5:RER10 QUV5:QUV10 QKZ5:QKZ10 QBD5:QBD10 PRH5:PRH10 PHL5:PHL10 OXP5:OXP10 ONT5:ONT10 ODX5:ODX10 NUB5:NUB10 NKF5:NKF10 NAJ5:NAJ10 MQN5:MQN10 MGR5:MGR10 LWV5:LWV10 LMZ5:LMZ10 LDD5:LDD10 KTH5:KTH10 KJL5:KJL10 JZP5:JZP10 JPT5:JPT10 JFX5:JFX10 IWB5:IWB10 IMF5:IMF10 ICJ5:ICJ10 HSN5:HSN10 HIR5:HIR10 GYV5:GYV10 GOZ5:GOZ10 GFD5:GFD10 FVH5:FVH10 FLL5:FLL10 FBP5:FBP10 ERT5:ERT10 EHX5:EHX10 DYB5:DYB10 DOF5:DOF10 DEJ5:DEJ10 CUN5:CUN10 CKR5:CKR10 CAV5:CAV10 BQZ5:BQZ10 BHD5:BHD10 AXH5:AXH10 ANL5:ANL10 ADP5:ADP10 TT5:TT10 JX5:JX10 AD5:AD10 WWG5:WWG10 WMK5:WMK10 WCO5:WCO10 VSS5:VSS10 VIW5:VIW10 UZA5:UZA10 UPE5:UPE10 UFI5:UFI10 TVM5:TVM10 TLQ5:TLQ10 TBU5:TBU10 SRY5:SRY10 SIC5:SIC10 RYG5:RYG10 ROK5:ROK10 REO5:REO10 QUS5:QUS10 QKW5:QKW10 QBA5:QBA10 PRE5:PRE10 PHI5:PHI10 OXM5:OXM10 ONQ5:ONQ10 ODU5:ODU10 NTY5:NTY10 NKC5:NKC10 NAG5:NAG10 MQK5:MQK10 MGO5:MGO10 LWS5:LWS10 LMW5:LMW10 LDA5:LDA10 KTE5:KTE10 KJI5:KJI10 JZM5:JZM10 JPQ5:JPQ10 JFU5:JFU10 IVY5:IVY10 IMC5:IMC10 ICG5:ICG10 HSK5:HSK10 HIO5:HIO10 GYS5:GYS10 GOW5:GOW10 GFA5:GFA10 FVE5:FVE10 FLI5:FLI10 FBM5:FBM10 ERQ5:ERQ10 EHU5:EHU10 DXY5:DXY10 DOC5:DOC10 DEG5:DEG10 CUK5:CUK10 CKO5:CKO10 CAS5:CAS10 BQW5:BQW10 BHA5:BHA10 AXE5:AXE10 ANI5:ANI10 ADM5:ADM10 TQ5:TQ10 JU5:JU10 AB5:AB10 WWD5:WWD10 WMH5:WMH10 WCL5:WCL10 VSP5:VSP10 VIT5:VIT10 UYX5:UYX10 UPB5:UPB10 UFF5:UFF10 TVJ5:TVJ10 TLN5:TLN10 TBR5:TBR10 SRV5:SRV10 SHZ5:SHZ10 RYD5:RYD10 ROH5:ROH10 REL5:REL10 QUP5:QUP10 QKT5:QKT10 QAX5:QAX10 PRB5:PRB10 PHF5:PHF10 OXJ5:OXJ10 ONN5:ONN10 ODR5:ODR10 NTV5:NTV10 NJZ5:NJZ10 NAD5:NAD10 MQH5:MQH10 MGL5:MGL10 LWP5:LWP10 LMT5:LMT10 LCX5:LCX10 KTB5:KTB10 KJF5:KJF10 JZJ5:JZJ10 JPN5:JPN10 JFR5:JFR10 IVV5:IVV10 ILZ5:ILZ10 ICD5:ICD10 HSH5:HSH10 HIL5:HIL10 GYP5:GYP10 GOT5:GOT10 GEX5:GEX10 FVB5:FVB10 FLF5:FLF10 FBJ5:FBJ10 ERN5:ERN10 EHR5:EHR10 DXV5:DXV10 DNZ5:DNZ10 DED5:DED10 CUH5:CUH10 CKL5:CKL10 CAP5:CAP10 BQT5:BQT10 BGX5:BGX10 AXB5:AXB10 ANF5:ANF10 ADJ5:ADJ10 TN5:TN10 JR5:JR10 Z5:Z10 WWA5:WWA10 WME5:WME10 WCI5:WCI10 VSM5:VSM10 VIQ5:VIQ10 UYU5:UYU10 UOY5:UOY10 UFC5:UFC10 TVG5:TVG10 TLK5:TLK10 TBO5:TBO10 SRS5:SRS10 SHW5:SHW10 RYA5:RYA10 ROE5:ROE10 REI5:REI10 QUM5:QUM10 QKQ5:QKQ10 QAU5:QAU10 PQY5:PQY10 PHC5:PHC10 OXG5:OXG10 ONK5:ONK10 ODO5:ODO10 NTS5:NTS10 NJW5:NJW10 NAA5:NAA10 MQE5:MQE10 MGI5:MGI10 LWM5:LWM10 LMQ5:LMQ10 LCU5:LCU10 KSY5:KSY10 KJC5:KJC10 JZG5:JZG10 JPK5:JPK10 JFO5:JFO10 IVS5:IVS10 ILW5:ILW10 ICA5:ICA10 HSE5:HSE10 HII5:HII10 GYM5:GYM10 GOQ5:GOQ10 GEU5:GEU10 FUY5:FUY10 FLC5:FLC10 FBG5:FBG10 ERK5:ERK10 EHO5:EHO10 DXS5:DXS10 DNW5:DNW10 DEA5:DEA10 CUE5:CUE10 CKI5:CKI10 CAM5:CAM10 BQQ5:BQQ10 BGU5:BGU10 AWY5:AWY10 ANC5:ANC10 ADG5:ADG10 TK5:TK10 JO5:JO10 X5:X10 WVX5:WVX10 WMB5:WMB10 WCF5:WCF10 VSJ5:VSJ10 VIN5:VIN10 UYR5:UYR10 UOV5:UOV10 UEZ5:UEZ10 TVD5:TVD10 TLH5:TLH10 TBL5:TBL10 SRP5:SRP10 SHT5:SHT10 RXX5:RXX10 ROB5:ROB10 REF5:REF10 QUJ5:QUJ10 QKN5:QKN10 QAR5:QAR10 PQV5:PQV10 PGZ5:PGZ10 OXD5:OXD10 ONH5:ONH10 ODL5:ODL10 NTP5:NTP10 NJT5:NJT10 MZX5:MZX10 MQB5:MQB10 MGF5:MGF10 LWJ5:LWJ10 LMN5:LMN10 LCR5:LCR10 KSV5:KSV10 KIZ5:KIZ10 JZD5:JZD10 JPH5:JPH10 JFL5:JFL10 IVP5:IVP10 ILT5:ILT10 IBX5:IBX10 HSB5:HSB10 HIF5:HIF10 GYJ5:GYJ10 GON5:GON10 GER5:GER10 FUV5:FUV10 FKZ5:FKZ10 FBD5:FBD10 ERH5:ERH10 EHL5:EHL10 DXP5:DXP10 DNT5:DNT10 DDX5:DDX10 CUB5:CUB10 CKF5:CKF10 CAJ5:CAJ10 BQN5:BQN10 BGR5:BGR10 AWV5:AWV10 AMZ5:AMZ10 ADD5:ADD10 TH5:TH10 JL5:JL10 V5:V10 WVU5:WVU10 WLY5:WLY10 WCC5:WCC10 VSG5:VSG10 VIK5:VIK10 UYO5:UYO10 UOS5:UOS10 UEW5:UEW10 TVA5:TVA10 TLE5:TLE10 TBI5:TBI10 SRM5:SRM10 SHQ5:SHQ10 RXU5:RXU10 RNY5:RNY10 REC5:REC10 QUG5:QUG10 QKK5:QKK10 QAO5:QAO10 PQS5:PQS10 PGW5:PGW10 OXA5:OXA10 ONE5:ONE10 ODI5:ODI10 NTM5:NTM10 NJQ5:NJQ10 MZU5:MZU10 MPY5:MPY10 MGC5:MGC10 LWG5:LWG10 LMK5:LMK10 LCO5:LCO10 KSS5:KSS10 KIW5:KIW10 JZA5:JZA10 JPE5:JPE10 JFI5:JFI10 IVM5:IVM10 ILQ5:ILQ10 IBU5:IBU10 HRY5:HRY10 HIC5:HIC10 GYG5:GYG10 GOK5:GOK10 GEO5:GEO10 FUS5:FUS10 FKW5:FKW10 FBA5:FBA10 ERE5:ERE10 EHI5:EHI10 DXM5:DXM10 DNQ5:DNQ10 DDU5:DDU10 CTY5:CTY10 CKC5:CKC10 CAG5:CAG10 BQK5:BQK10 BGO5:BGO10 AWS5:AWS10 AMW5:AMW10 ADA5:ADA10 TE5:TE10 JI5:JI10 T5:T10 WVR5:WVR10 WLV5:WLV10 WBZ5:WBZ10 VSD5:VSD10 VIH5:VIH10 UYL5:UYL10 UOP5:UOP10 UET5:UET10 TUX5:TUX10 TLB5:TLB10 TBF5:TBF10 SRJ5:SRJ10 SHN5:SHN10 RXR5:RXR10 RNV5:RNV10 RDZ5:RDZ10 QUD5:QUD10 QKH5:QKH10 QAL5:QAL10 PQP5:PQP10 PGT5:PGT10 OWX5:OWX10 ONB5:ONB10 ODF5:ODF10 NTJ5:NTJ10 NJN5:NJN10 MZR5:MZR10 MPV5:MPV10 MFZ5:MFZ10 LWD5:LWD10 LMH5:LMH10 LCL5:LCL10 KSP5:KSP10 KIT5:KIT10 JYX5:JYX10 JPB5:JPB10 JFF5:JFF10 IVJ5:IVJ10 ILN5:ILN10 IBR5:IBR10 HRV5:HRV10 HHZ5:HHZ10 GYD5:GYD10 GOH5:GOH10 GEL5:GEL10 FUP5:FUP10 FKT5:FKT10 FAX5:FAX10 ERB5:ERB10 EHF5:EHF10 DXJ5:DXJ10 DNN5:DNN10 DDR5:DDR10 CTV5:CTV10 CJZ5:CJZ10 CAD5:CAD10 BQH5:BQH10 BGL5:BGL10 AWP5:AWP10 AMT5:AMT10 ACX5:ACX10 TB5:TB10 JF5:JF10 R5:R10 WVO5:WVO10 WLS5:WLS10 WBW5:WBW10 VSA5:VSA10 VIE5:VIE10 UYI5:UYI10 UOM5:UOM10 UEQ5:UEQ10 TUU5:TUU10 TKY5:TKY10 TBC5:TBC10 SRG5:SRG10 SHK5:SHK10 RXO5:RXO10 RNS5:RNS10 RDW5:RDW10 QUA5:QUA10 QKE5:QKE10 QAI5:QAI10 PQM5:PQM10 PGQ5:PGQ10 OWU5:OWU10 OMY5:OMY10 ODC5:ODC10 NTG5:NTG10 NJK5:NJK10 MZO5:MZO10 MPS5:MPS10 MFW5:MFW10 LWA5:LWA10 LME5:LME10 LCI5:LCI10 KSM5:KSM10 KIQ5:KIQ10 JYU5:JYU10 JOY5:JOY10 JFC5:JFC10 IVG5:IVG10 ILK5:ILK10 IBO5:IBO10 HRS5:HRS10 HHW5:HHW10 GYA5:GYA10 GOE5:GOE10 GEI5:GEI10 FUM5:FUM10 FKQ5:FKQ10 FAU5:FAU10 EQY5:EQY10 EHC5:EHC10 DXG5:DXG10 DNK5:DNK10 DDO5:DDO10 CTS5:CTS10 CJW5:CJW10 CAA5:CAA10 BQE5:BQE10 BGI5:BGI10 AWM5:AWM10 AMQ5:AMQ10 ACU5:ACU10 SY5:SY10 JC5:JC10 P5:P10 WVL5:WVL10 WLP5:WLP10 WBT5:WBT10 VRX5:VRX10 VIB5:VIB10 UYF5:UYF10 UOJ5:UOJ10 UEN5:UEN10 TUR5:TUR10 TKV5:TKV10 TAZ5:TAZ10 SRD5:SRD10 SHH5:SHH10 RXL5:RXL10 RNP5:RNP10 RDT5:RDT10 QTX5:QTX10 QKB5:QKB10 QAF5:QAF10 PQJ5:PQJ10 PGN5:PGN10 OWR5:OWR10 OMV5:OMV10 OCZ5:OCZ10 NTD5:NTD10 NJH5:NJH10 MZL5:MZL10 MPP5:MPP10 MFT5:MFT10 LVX5:LVX10 LMB5:LMB10 LCF5:LCF10 KSJ5:KSJ10 KIN5:KIN10 JYR5:JYR10 JOV5:JOV10 JEZ5:JEZ10 IVD5:IVD10 ILH5:ILH10 IBL5:IBL10 HRP5:HRP10 HHT5:HHT10 GXX5:GXX10 GOB5:GOB10 GEF5:GEF10 FUJ5:FUJ10 FKN5:FKN10 FAR5:FAR10 EQV5:EQV10 EGZ5:EGZ10 DXD5:DXD10 DNH5:DNH10 DDL5:DDL10 CTP5:CTP10 CJT5:CJT10 BZX5:BZX10 BQB5:BQB10 BGF5:BGF10 AWJ5:AWJ10 AMN5:AMN10 ACR5:ACR10 SV5:SV10 IZ5:IZ10 N5:N10 WVI5:WVI10 WLM5:WLM10 WBQ5:WBQ10 VRU5:VRU10 VHY5:VHY10 UYC5:UYC10 UOG5:UOG10 UEK5:UEK10 TUO5:TUO10 TKS5:TKS10 TAW5:TAW10 SRA5:SRA10 SHE5:SHE10 RXI5:RXI10 RNM5:RNM10 RDQ5:RDQ10 QTU5:QTU10 QJY5:QJY10 QAC5:QAC10 PQG5:PQG10 PGK5:PGK10 OWO5:OWO10 OMS5:OMS10 OCW5:OCW10 NTA5:NTA10 NJE5:NJE10 MZI5:MZI10 MPM5:MPM10 MFQ5:MFQ10 LVU5:LVU10 LLY5:LLY10 LCC5:LCC10 KSG5:KSG10 KIK5:KIK10 JYO5:JYO10 JOS5:JOS10 JEW5:JEW10 IVA5:IVA10 ILE5:ILE10 IBI5:IBI10 HRM5:HRM10 HHQ5:HHQ10 GXU5:GXU10 GNY5:GNY10 GEC5:GEC10 FUG5:FUG10 FKK5:FKK10 FAO5:FAO10 EQS5:EQS10 EGW5:EGW10 DXA5:DXA10 DNE5:DNE10 DDI5:DDI10 CTM5:CTM10 CJQ5:CJQ10 BZU5:BZU10 BPY5:BPY10 BGC5:BGC10 AWG5:AWG10 AMK5:AMK10 ACO5:ACO10 SS5:SS10 IW5:IW10 L5:L10 WVF5:WVF10 WLJ5:WLJ10 WBN5:WBN10 VRR5:VRR10 VHV5:VHV10 UXZ5:UXZ10 UOD5:UOD10 UEH5:UEH10 TUL5:TUL10 TKP5:TKP10 TAT5:TAT10 SQX5:SQX10 SHB5:SHB10 RXF5:RXF10 RNJ5:RNJ10 RDN5:RDN10 QTR5:QTR10 QJV5:QJV10 PZZ5:PZZ10 PQD5:PQD10 PGH5:PGH10 OWL5:OWL10 OMP5:OMP10 OCT5:OCT10 NSX5:NSX10 NJB5:NJB10 MZF5:MZF10 MPJ5:MPJ10 MFN5:MFN10 LVR5:LVR10 LLV5:LLV10 LBZ5:LBZ10 KSD5:KSD10 KIH5:KIH10 JYL5:JYL10 JOP5:JOP10 JET5:JET10 IUX5:IUX10 ILB5:ILB10 IBF5:IBF10 HRJ5:HRJ10 HHN5:HHN10 GXR5:GXR10 GNV5:GNV10 GDZ5:GDZ10 FUD5:FUD10 FKH5:FKH10 FAL5:FAL10 EQP5:EQP10 EGT5:EGT10 DWX5:DWX10 DNB5:DNB10 DDF5:DDF10 CTJ5:CTJ10 CJN5:CJN10 BZR5:BZR10 BPV5:BPV10 BFZ5:BFZ10 AWD5:AWD10 AMH5:AMH10 ACL5:ACL10 SP5:SP10 IT5:IT10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51C05-5789-4997-9909-52985A802A21}">
  <sheetPr codeName="Sheet23">
    <tabColor theme="3" tint="-0.499984740745262"/>
  </sheetPr>
  <dimension ref="A1:AV46"/>
  <sheetViews>
    <sheetView tabSelected="1" workbookViewId="0">
      <selection activeCell="A4" sqref="A4"/>
    </sheetView>
  </sheetViews>
  <sheetFormatPr defaultRowHeight="12.75"/>
  <cols>
    <col min="1" max="1" width="3" style="365" customWidth="1"/>
    <col min="2" max="2" width="3.5703125" style="366" customWidth="1"/>
    <col min="3" max="3" width="10.140625" style="366" bestFit="1" customWidth="1"/>
    <col min="4" max="4" width="30.7109375" style="366" customWidth="1"/>
    <col min="5" max="5" width="12.140625" style="366" customWidth="1"/>
    <col min="6" max="6" width="15.5703125" style="366" customWidth="1"/>
    <col min="7" max="7" width="6.42578125" style="366" customWidth="1"/>
    <col min="8" max="8" width="12.140625" style="366" customWidth="1"/>
    <col min="9" max="9" width="6.42578125" style="366" customWidth="1"/>
    <col min="10" max="10" width="12.140625" style="366" customWidth="1"/>
    <col min="11" max="11" width="6.42578125" style="366" customWidth="1"/>
    <col min="12" max="12" width="12.140625" style="366" customWidth="1"/>
    <col min="13" max="13" width="6.42578125" style="366" customWidth="1"/>
    <col min="14" max="14" width="12.140625" style="366" customWidth="1"/>
    <col min="15" max="15" width="6.42578125" style="366" customWidth="1"/>
    <col min="16" max="16" width="12.140625" style="366" customWidth="1"/>
    <col min="17" max="17" width="6.42578125" style="366" customWidth="1"/>
    <col min="18" max="18" width="12.140625" style="366" customWidth="1"/>
    <col min="19" max="19" width="6.42578125" style="366" customWidth="1"/>
    <col min="20" max="20" width="12.140625" style="366" customWidth="1"/>
    <col min="21" max="21" width="6.42578125" style="366" customWidth="1"/>
    <col min="22" max="22" width="12.140625" style="366" customWidth="1"/>
    <col min="23" max="23" width="6.42578125" style="366" customWidth="1"/>
    <col min="24" max="24" width="12.140625" style="366" customWidth="1"/>
    <col min="25" max="25" width="6.42578125" style="366" customWidth="1"/>
    <col min="26" max="26" width="12.140625" style="366" customWidth="1"/>
    <col min="27" max="27" width="6.42578125" style="366" customWidth="1"/>
    <col min="28" max="28" width="12.140625" style="366" customWidth="1"/>
    <col min="29" max="29" width="6.42578125" style="366" customWidth="1"/>
    <col min="30" max="30" width="12.140625" style="366" customWidth="1"/>
    <col min="31" max="35" width="9.140625" style="366"/>
    <col min="36" max="48" width="0" style="366" hidden="1" customWidth="1"/>
    <col min="49" max="232" width="9.140625" style="366"/>
    <col min="233" max="233" width="1.7109375" style="366" customWidth="1"/>
    <col min="234" max="234" width="3.5703125" style="366" customWidth="1"/>
    <col min="235" max="235" width="11" style="366" customWidth="1"/>
    <col min="236" max="236" width="20.7109375" style="366" customWidth="1"/>
    <col min="237" max="238" width="11.7109375" style="366" customWidth="1"/>
    <col min="239" max="239" width="9.7109375" style="366" customWidth="1"/>
    <col min="240" max="240" width="10.140625" style="366" bestFit="1" customWidth="1"/>
    <col min="241" max="242" width="7.7109375" style="366" customWidth="1"/>
    <col min="243" max="243" width="4" style="366" customWidth="1"/>
    <col min="244" max="244" width="9.7109375" style="366" customWidth="1"/>
    <col min="245" max="245" width="15.140625" style="366" customWidth="1"/>
    <col min="246" max="246" width="5.140625" style="366" customWidth="1"/>
    <col min="247" max="247" width="9.7109375" style="366" customWidth="1"/>
    <col min="248" max="248" width="13.7109375" style="366" customWidth="1"/>
    <col min="249" max="249" width="5.140625" style="366" customWidth="1"/>
    <col min="250" max="250" width="9.7109375" style="366" customWidth="1"/>
    <col min="251" max="251" width="12.5703125" style="366" customWidth="1"/>
    <col min="252" max="252" width="5.140625" style="366" customWidth="1"/>
    <col min="253" max="253" width="9.7109375" style="366" customWidth="1"/>
    <col min="254" max="254" width="12.7109375" style="366" customWidth="1"/>
    <col min="255" max="255" width="5.140625" style="366" customWidth="1"/>
    <col min="256" max="256" width="9.7109375" style="366" customWidth="1"/>
    <col min="257" max="257" width="12.7109375" style="366" customWidth="1"/>
    <col min="258" max="258" width="5.140625" style="366" customWidth="1"/>
    <col min="259" max="259" width="9.7109375" style="366" customWidth="1"/>
    <col min="260" max="260" width="12.7109375" style="366" customWidth="1"/>
    <col min="261" max="261" width="5.140625" style="366" customWidth="1"/>
    <col min="262" max="262" width="9.7109375" style="366" customWidth="1"/>
    <col min="263" max="263" width="12.7109375" style="366" customWidth="1"/>
    <col min="264" max="264" width="5.140625" style="366" customWidth="1"/>
    <col min="265" max="265" width="9.7109375" style="366" customWidth="1"/>
    <col min="266" max="266" width="12.7109375" style="366" customWidth="1"/>
    <col min="267" max="267" width="5.140625" style="366" customWidth="1"/>
    <col min="268" max="268" width="9.7109375" style="366" customWidth="1"/>
    <col min="269" max="269" width="12.7109375" style="366" customWidth="1"/>
    <col min="270" max="270" width="5.140625" style="366" customWidth="1"/>
    <col min="271" max="271" width="9.7109375" style="366" customWidth="1"/>
    <col min="272" max="272" width="12.7109375" style="366" customWidth="1"/>
    <col min="273" max="273" width="5.140625" style="366" customWidth="1"/>
    <col min="274" max="274" width="9.7109375" style="366" customWidth="1"/>
    <col min="275" max="275" width="12.7109375" style="366" customWidth="1"/>
    <col min="276" max="276" width="5.140625" style="366" customWidth="1"/>
    <col min="277" max="277" width="9.7109375" style="366" customWidth="1"/>
    <col min="278" max="278" width="12.7109375" style="366" customWidth="1"/>
    <col min="279" max="279" width="5.140625" style="366" customWidth="1"/>
    <col min="280" max="280" width="9.7109375" style="366" customWidth="1"/>
    <col min="281" max="281" width="12.7109375" style="366" customWidth="1"/>
    <col min="282" max="282" width="5.140625" style="366" customWidth="1"/>
    <col min="283" max="283" width="9.7109375" style="366" customWidth="1"/>
    <col min="284" max="284" width="12.7109375" style="366" customWidth="1"/>
    <col min="285" max="285" width="37.7109375" style="366" customWidth="1"/>
    <col min="286" max="488" width="9.140625" style="366"/>
    <col min="489" max="489" width="1.7109375" style="366" customWidth="1"/>
    <col min="490" max="490" width="3.5703125" style="366" customWidth="1"/>
    <col min="491" max="491" width="11" style="366" customWidth="1"/>
    <col min="492" max="492" width="20.7109375" style="366" customWidth="1"/>
    <col min="493" max="494" width="11.7109375" style="366" customWidth="1"/>
    <col min="495" max="495" width="9.7109375" style="366" customWidth="1"/>
    <col min="496" max="496" width="10.140625" style="366" bestFit="1" customWidth="1"/>
    <col min="497" max="498" width="7.7109375" style="366" customWidth="1"/>
    <col min="499" max="499" width="4" style="366" customWidth="1"/>
    <col min="500" max="500" width="9.7109375" style="366" customWidth="1"/>
    <col min="501" max="501" width="15.140625" style="366" customWidth="1"/>
    <col min="502" max="502" width="5.140625" style="366" customWidth="1"/>
    <col min="503" max="503" width="9.7109375" style="366" customWidth="1"/>
    <col min="504" max="504" width="13.7109375" style="366" customWidth="1"/>
    <col min="505" max="505" width="5.140625" style="366" customWidth="1"/>
    <col min="506" max="506" width="9.7109375" style="366" customWidth="1"/>
    <col min="507" max="507" width="12.5703125" style="366" customWidth="1"/>
    <col min="508" max="508" width="5.140625" style="366" customWidth="1"/>
    <col min="509" max="509" width="9.7109375" style="366" customWidth="1"/>
    <col min="510" max="510" width="12.7109375" style="366" customWidth="1"/>
    <col min="511" max="511" width="5.140625" style="366" customWidth="1"/>
    <col min="512" max="512" width="9.7109375" style="366" customWidth="1"/>
    <col min="513" max="513" width="12.7109375" style="366" customWidth="1"/>
    <col min="514" max="514" width="5.140625" style="366" customWidth="1"/>
    <col min="515" max="515" width="9.7109375" style="366" customWidth="1"/>
    <col min="516" max="516" width="12.7109375" style="366" customWidth="1"/>
    <col min="517" max="517" width="5.140625" style="366" customWidth="1"/>
    <col min="518" max="518" width="9.7109375" style="366" customWidth="1"/>
    <col min="519" max="519" width="12.7109375" style="366" customWidth="1"/>
    <col min="520" max="520" width="5.140625" style="366" customWidth="1"/>
    <col min="521" max="521" width="9.7109375" style="366" customWidth="1"/>
    <col min="522" max="522" width="12.7109375" style="366" customWidth="1"/>
    <col min="523" max="523" width="5.140625" style="366" customWidth="1"/>
    <col min="524" max="524" width="9.7109375" style="366" customWidth="1"/>
    <col min="525" max="525" width="12.7109375" style="366" customWidth="1"/>
    <col min="526" max="526" width="5.140625" style="366" customWidth="1"/>
    <col min="527" max="527" width="9.7109375" style="366" customWidth="1"/>
    <col min="528" max="528" width="12.7109375" style="366" customWidth="1"/>
    <col min="529" max="529" width="5.140625" style="366" customWidth="1"/>
    <col min="530" max="530" width="9.7109375" style="366" customWidth="1"/>
    <col min="531" max="531" width="12.7109375" style="366" customWidth="1"/>
    <col min="532" max="532" width="5.140625" style="366" customWidth="1"/>
    <col min="533" max="533" width="9.7109375" style="366" customWidth="1"/>
    <col min="534" max="534" width="12.7109375" style="366" customWidth="1"/>
    <col min="535" max="535" width="5.140625" style="366" customWidth="1"/>
    <col min="536" max="536" width="9.7109375" style="366" customWidth="1"/>
    <col min="537" max="537" width="12.7109375" style="366" customWidth="1"/>
    <col min="538" max="538" width="5.140625" style="366" customWidth="1"/>
    <col min="539" max="539" width="9.7109375" style="366" customWidth="1"/>
    <col min="540" max="540" width="12.7109375" style="366" customWidth="1"/>
    <col min="541" max="541" width="37.7109375" style="366" customWidth="1"/>
    <col min="542" max="744" width="9.140625" style="366"/>
    <col min="745" max="745" width="1.7109375" style="366" customWidth="1"/>
    <col min="746" max="746" width="3.5703125" style="366" customWidth="1"/>
    <col min="747" max="747" width="11" style="366" customWidth="1"/>
    <col min="748" max="748" width="20.7109375" style="366" customWidth="1"/>
    <col min="749" max="750" width="11.7109375" style="366" customWidth="1"/>
    <col min="751" max="751" width="9.7109375" style="366" customWidth="1"/>
    <col min="752" max="752" width="10.140625" style="366" bestFit="1" customWidth="1"/>
    <col min="753" max="754" width="7.7109375" style="366" customWidth="1"/>
    <col min="755" max="755" width="4" style="366" customWidth="1"/>
    <col min="756" max="756" width="9.7109375" style="366" customWidth="1"/>
    <col min="757" max="757" width="15.140625" style="366" customWidth="1"/>
    <col min="758" max="758" width="5.140625" style="366" customWidth="1"/>
    <col min="759" max="759" width="9.7109375" style="366" customWidth="1"/>
    <col min="760" max="760" width="13.7109375" style="366" customWidth="1"/>
    <col min="761" max="761" width="5.140625" style="366" customWidth="1"/>
    <col min="762" max="762" width="9.7109375" style="366" customWidth="1"/>
    <col min="763" max="763" width="12.5703125" style="366" customWidth="1"/>
    <col min="764" max="764" width="5.140625" style="366" customWidth="1"/>
    <col min="765" max="765" width="9.7109375" style="366" customWidth="1"/>
    <col min="766" max="766" width="12.7109375" style="366" customWidth="1"/>
    <col min="767" max="767" width="5.140625" style="366" customWidth="1"/>
    <col min="768" max="768" width="9.7109375" style="366" customWidth="1"/>
    <col min="769" max="769" width="12.7109375" style="366" customWidth="1"/>
    <col min="770" max="770" width="5.140625" style="366" customWidth="1"/>
    <col min="771" max="771" width="9.7109375" style="366" customWidth="1"/>
    <col min="772" max="772" width="12.7109375" style="366" customWidth="1"/>
    <col min="773" max="773" width="5.140625" style="366" customWidth="1"/>
    <col min="774" max="774" width="9.7109375" style="366" customWidth="1"/>
    <col min="775" max="775" width="12.7109375" style="366" customWidth="1"/>
    <col min="776" max="776" width="5.140625" style="366" customWidth="1"/>
    <col min="777" max="777" width="9.7109375" style="366" customWidth="1"/>
    <col min="778" max="778" width="12.7109375" style="366" customWidth="1"/>
    <col min="779" max="779" width="5.140625" style="366" customWidth="1"/>
    <col min="780" max="780" width="9.7109375" style="366" customWidth="1"/>
    <col min="781" max="781" width="12.7109375" style="366" customWidth="1"/>
    <col min="782" max="782" width="5.140625" style="366" customWidth="1"/>
    <col min="783" max="783" width="9.7109375" style="366" customWidth="1"/>
    <col min="784" max="784" width="12.7109375" style="366" customWidth="1"/>
    <col min="785" max="785" width="5.140625" style="366" customWidth="1"/>
    <col min="786" max="786" width="9.7109375" style="366" customWidth="1"/>
    <col min="787" max="787" width="12.7109375" style="366" customWidth="1"/>
    <col min="788" max="788" width="5.140625" style="366" customWidth="1"/>
    <col min="789" max="789" width="9.7109375" style="366" customWidth="1"/>
    <col min="790" max="790" width="12.7109375" style="366" customWidth="1"/>
    <col min="791" max="791" width="5.140625" style="366" customWidth="1"/>
    <col min="792" max="792" width="9.7109375" style="366" customWidth="1"/>
    <col min="793" max="793" width="12.7109375" style="366" customWidth="1"/>
    <col min="794" max="794" width="5.140625" style="366" customWidth="1"/>
    <col min="795" max="795" width="9.7109375" style="366" customWidth="1"/>
    <col min="796" max="796" width="12.7109375" style="366" customWidth="1"/>
    <col min="797" max="797" width="37.7109375" style="366" customWidth="1"/>
    <col min="798" max="1000" width="9.140625" style="366"/>
    <col min="1001" max="1001" width="1.7109375" style="366" customWidth="1"/>
    <col min="1002" max="1002" width="3.5703125" style="366" customWidth="1"/>
    <col min="1003" max="1003" width="11" style="366" customWidth="1"/>
    <col min="1004" max="1004" width="20.7109375" style="366" customWidth="1"/>
    <col min="1005" max="1006" width="11.7109375" style="366" customWidth="1"/>
    <col min="1007" max="1007" width="9.7109375" style="366" customWidth="1"/>
    <col min="1008" max="1008" width="10.140625" style="366" bestFit="1" customWidth="1"/>
    <col min="1009" max="1010" width="7.7109375" style="366" customWidth="1"/>
    <col min="1011" max="1011" width="4" style="366" customWidth="1"/>
    <col min="1012" max="1012" width="9.7109375" style="366" customWidth="1"/>
    <col min="1013" max="1013" width="15.140625" style="366" customWidth="1"/>
    <col min="1014" max="1014" width="5.140625" style="366" customWidth="1"/>
    <col min="1015" max="1015" width="9.7109375" style="366" customWidth="1"/>
    <col min="1016" max="1016" width="13.7109375" style="366" customWidth="1"/>
    <col min="1017" max="1017" width="5.140625" style="366" customWidth="1"/>
    <col min="1018" max="1018" width="9.7109375" style="366" customWidth="1"/>
    <col min="1019" max="1019" width="12.5703125" style="366" customWidth="1"/>
    <col min="1020" max="1020" width="5.140625" style="366" customWidth="1"/>
    <col min="1021" max="1021" width="9.7109375" style="366" customWidth="1"/>
    <col min="1022" max="1022" width="12.7109375" style="366" customWidth="1"/>
    <col min="1023" max="1023" width="5.140625" style="366" customWidth="1"/>
    <col min="1024" max="1024" width="9.7109375" style="366" customWidth="1"/>
    <col min="1025" max="1025" width="12.7109375" style="366" customWidth="1"/>
    <col min="1026" max="1026" width="5.140625" style="366" customWidth="1"/>
    <col min="1027" max="1027" width="9.7109375" style="366" customWidth="1"/>
    <col min="1028" max="1028" width="12.7109375" style="366" customWidth="1"/>
    <col min="1029" max="1029" width="5.140625" style="366" customWidth="1"/>
    <col min="1030" max="1030" width="9.7109375" style="366" customWidth="1"/>
    <col min="1031" max="1031" width="12.7109375" style="366" customWidth="1"/>
    <col min="1032" max="1032" width="5.140625" style="366" customWidth="1"/>
    <col min="1033" max="1033" width="9.7109375" style="366" customWidth="1"/>
    <col min="1034" max="1034" width="12.7109375" style="366" customWidth="1"/>
    <col min="1035" max="1035" width="5.140625" style="366" customWidth="1"/>
    <col min="1036" max="1036" width="9.7109375" style="366" customWidth="1"/>
    <col min="1037" max="1037" width="12.7109375" style="366" customWidth="1"/>
    <col min="1038" max="1038" width="5.140625" style="366" customWidth="1"/>
    <col min="1039" max="1039" width="9.7109375" style="366" customWidth="1"/>
    <col min="1040" max="1040" width="12.7109375" style="366" customWidth="1"/>
    <col min="1041" max="1041" width="5.140625" style="366" customWidth="1"/>
    <col min="1042" max="1042" width="9.7109375" style="366" customWidth="1"/>
    <col min="1043" max="1043" width="12.7109375" style="366" customWidth="1"/>
    <col min="1044" max="1044" width="5.140625" style="366" customWidth="1"/>
    <col min="1045" max="1045" width="9.7109375" style="366" customWidth="1"/>
    <col min="1046" max="1046" width="12.7109375" style="366" customWidth="1"/>
    <col min="1047" max="1047" width="5.140625" style="366" customWidth="1"/>
    <col min="1048" max="1048" width="9.7109375" style="366" customWidth="1"/>
    <col min="1049" max="1049" width="12.7109375" style="366" customWidth="1"/>
    <col min="1050" max="1050" width="5.140625" style="366" customWidth="1"/>
    <col min="1051" max="1051" width="9.7109375" style="366" customWidth="1"/>
    <col min="1052" max="1052" width="12.7109375" style="366" customWidth="1"/>
    <col min="1053" max="1053" width="37.7109375" style="366" customWidth="1"/>
    <col min="1054" max="1256" width="9.140625" style="366"/>
    <col min="1257" max="1257" width="1.7109375" style="366" customWidth="1"/>
    <col min="1258" max="1258" width="3.5703125" style="366" customWidth="1"/>
    <col min="1259" max="1259" width="11" style="366" customWidth="1"/>
    <col min="1260" max="1260" width="20.7109375" style="366" customWidth="1"/>
    <col min="1261" max="1262" width="11.7109375" style="366" customWidth="1"/>
    <col min="1263" max="1263" width="9.7109375" style="366" customWidth="1"/>
    <col min="1264" max="1264" width="10.140625" style="366" bestFit="1" customWidth="1"/>
    <col min="1265" max="1266" width="7.7109375" style="366" customWidth="1"/>
    <col min="1267" max="1267" width="4" style="366" customWidth="1"/>
    <col min="1268" max="1268" width="9.7109375" style="366" customWidth="1"/>
    <col min="1269" max="1269" width="15.140625" style="366" customWidth="1"/>
    <col min="1270" max="1270" width="5.140625" style="366" customWidth="1"/>
    <col min="1271" max="1271" width="9.7109375" style="366" customWidth="1"/>
    <col min="1272" max="1272" width="13.7109375" style="366" customWidth="1"/>
    <col min="1273" max="1273" width="5.140625" style="366" customWidth="1"/>
    <col min="1274" max="1274" width="9.7109375" style="366" customWidth="1"/>
    <col min="1275" max="1275" width="12.5703125" style="366" customWidth="1"/>
    <col min="1276" max="1276" width="5.140625" style="366" customWidth="1"/>
    <col min="1277" max="1277" width="9.7109375" style="366" customWidth="1"/>
    <col min="1278" max="1278" width="12.7109375" style="366" customWidth="1"/>
    <col min="1279" max="1279" width="5.140625" style="366" customWidth="1"/>
    <col min="1280" max="1280" width="9.7109375" style="366" customWidth="1"/>
    <col min="1281" max="1281" width="12.7109375" style="366" customWidth="1"/>
    <col min="1282" max="1282" width="5.140625" style="366" customWidth="1"/>
    <col min="1283" max="1283" width="9.7109375" style="366" customWidth="1"/>
    <col min="1284" max="1284" width="12.7109375" style="366" customWidth="1"/>
    <col min="1285" max="1285" width="5.140625" style="366" customWidth="1"/>
    <col min="1286" max="1286" width="9.7109375" style="366" customWidth="1"/>
    <col min="1287" max="1287" width="12.7109375" style="366" customWidth="1"/>
    <col min="1288" max="1288" width="5.140625" style="366" customWidth="1"/>
    <col min="1289" max="1289" width="9.7109375" style="366" customWidth="1"/>
    <col min="1290" max="1290" width="12.7109375" style="366" customWidth="1"/>
    <col min="1291" max="1291" width="5.140625" style="366" customWidth="1"/>
    <col min="1292" max="1292" width="9.7109375" style="366" customWidth="1"/>
    <col min="1293" max="1293" width="12.7109375" style="366" customWidth="1"/>
    <col min="1294" max="1294" width="5.140625" style="366" customWidth="1"/>
    <col min="1295" max="1295" width="9.7109375" style="366" customWidth="1"/>
    <col min="1296" max="1296" width="12.7109375" style="366" customWidth="1"/>
    <col min="1297" max="1297" width="5.140625" style="366" customWidth="1"/>
    <col min="1298" max="1298" width="9.7109375" style="366" customWidth="1"/>
    <col min="1299" max="1299" width="12.7109375" style="366" customWidth="1"/>
    <col min="1300" max="1300" width="5.140625" style="366" customWidth="1"/>
    <col min="1301" max="1301" width="9.7109375" style="366" customWidth="1"/>
    <col min="1302" max="1302" width="12.7109375" style="366" customWidth="1"/>
    <col min="1303" max="1303" width="5.140625" style="366" customWidth="1"/>
    <col min="1304" max="1304" width="9.7109375" style="366" customWidth="1"/>
    <col min="1305" max="1305" width="12.7109375" style="366" customWidth="1"/>
    <col min="1306" max="1306" width="5.140625" style="366" customWidth="1"/>
    <col min="1307" max="1307" width="9.7109375" style="366" customWidth="1"/>
    <col min="1308" max="1308" width="12.7109375" style="366" customWidth="1"/>
    <col min="1309" max="1309" width="37.7109375" style="366" customWidth="1"/>
    <col min="1310" max="1512" width="9.140625" style="366"/>
    <col min="1513" max="1513" width="1.7109375" style="366" customWidth="1"/>
    <col min="1514" max="1514" width="3.5703125" style="366" customWidth="1"/>
    <col min="1515" max="1515" width="11" style="366" customWidth="1"/>
    <col min="1516" max="1516" width="20.7109375" style="366" customWidth="1"/>
    <col min="1517" max="1518" width="11.7109375" style="366" customWidth="1"/>
    <col min="1519" max="1519" width="9.7109375" style="366" customWidth="1"/>
    <col min="1520" max="1520" width="10.140625" style="366" bestFit="1" customWidth="1"/>
    <col min="1521" max="1522" width="7.7109375" style="366" customWidth="1"/>
    <col min="1523" max="1523" width="4" style="366" customWidth="1"/>
    <col min="1524" max="1524" width="9.7109375" style="366" customWidth="1"/>
    <col min="1525" max="1525" width="15.140625" style="366" customWidth="1"/>
    <col min="1526" max="1526" width="5.140625" style="366" customWidth="1"/>
    <col min="1527" max="1527" width="9.7109375" style="366" customWidth="1"/>
    <col min="1528" max="1528" width="13.7109375" style="366" customWidth="1"/>
    <col min="1529" max="1529" width="5.140625" style="366" customWidth="1"/>
    <col min="1530" max="1530" width="9.7109375" style="366" customWidth="1"/>
    <col min="1531" max="1531" width="12.5703125" style="366" customWidth="1"/>
    <col min="1532" max="1532" width="5.140625" style="366" customWidth="1"/>
    <col min="1533" max="1533" width="9.7109375" style="366" customWidth="1"/>
    <col min="1534" max="1534" width="12.7109375" style="366" customWidth="1"/>
    <col min="1535" max="1535" width="5.140625" style="366" customWidth="1"/>
    <col min="1536" max="1536" width="9.7109375" style="366" customWidth="1"/>
    <col min="1537" max="1537" width="12.7109375" style="366" customWidth="1"/>
    <col min="1538" max="1538" width="5.140625" style="366" customWidth="1"/>
    <col min="1539" max="1539" width="9.7109375" style="366" customWidth="1"/>
    <col min="1540" max="1540" width="12.7109375" style="366" customWidth="1"/>
    <col min="1541" max="1541" width="5.140625" style="366" customWidth="1"/>
    <col min="1542" max="1542" width="9.7109375" style="366" customWidth="1"/>
    <col min="1543" max="1543" width="12.7109375" style="366" customWidth="1"/>
    <col min="1544" max="1544" width="5.140625" style="366" customWidth="1"/>
    <col min="1545" max="1545" width="9.7109375" style="366" customWidth="1"/>
    <col min="1546" max="1546" width="12.7109375" style="366" customWidth="1"/>
    <col min="1547" max="1547" width="5.140625" style="366" customWidth="1"/>
    <col min="1548" max="1548" width="9.7109375" style="366" customWidth="1"/>
    <col min="1549" max="1549" width="12.7109375" style="366" customWidth="1"/>
    <col min="1550" max="1550" width="5.140625" style="366" customWidth="1"/>
    <col min="1551" max="1551" width="9.7109375" style="366" customWidth="1"/>
    <col min="1552" max="1552" width="12.7109375" style="366" customWidth="1"/>
    <col min="1553" max="1553" width="5.140625" style="366" customWidth="1"/>
    <col min="1554" max="1554" width="9.7109375" style="366" customWidth="1"/>
    <col min="1555" max="1555" width="12.7109375" style="366" customWidth="1"/>
    <col min="1556" max="1556" width="5.140625" style="366" customWidth="1"/>
    <col min="1557" max="1557" width="9.7109375" style="366" customWidth="1"/>
    <col min="1558" max="1558" width="12.7109375" style="366" customWidth="1"/>
    <col min="1559" max="1559" width="5.140625" style="366" customWidth="1"/>
    <col min="1560" max="1560" width="9.7109375" style="366" customWidth="1"/>
    <col min="1561" max="1561" width="12.7109375" style="366" customWidth="1"/>
    <col min="1562" max="1562" width="5.140625" style="366" customWidth="1"/>
    <col min="1563" max="1563" width="9.7109375" style="366" customWidth="1"/>
    <col min="1564" max="1564" width="12.7109375" style="366" customWidth="1"/>
    <col min="1565" max="1565" width="37.7109375" style="366" customWidth="1"/>
    <col min="1566" max="1768" width="9.140625" style="366"/>
    <col min="1769" max="1769" width="1.7109375" style="366" customWidth="1"/>
    <col min="1770" max="1770" width="3.5703125" style="366" customWidth="1"/>
    <col min="1771" max="1771" width="11" style="366" customWidth="1"/>
    <col min="1772" max="1772" width="20.7109375" style="366" customWidth="1"/>
    <col min="1773" max="1774" width="11.7109375" style="366" customWidth="1"/>
    <col min="1775" max="1775" width="9.7109375" style="366" customWidth="1"/>
    <col min="1776" max="1776" width="10.140625" style="366" bestFit="1" customWidth="1"/>
    <col min="1777" max="1778" width="7.7109375" style="366" customWidth="1"/>
    <col min="1779" max="1779" width="4" style="366" customWidth="1"/>
    <col min="1780" max="1780" width="9.7109375" style="366" customWidth="1"/>
    <col min="1781" max="1781" width="15.140625" style="366" customWidth="1"/>
    <col min="1782" max="1782" width="5.140625" style="366" customWidth="1"/>
    <col min="1783" max="1783" width="9.7109375" style="366" customWidth="1"/>
    <col min="1784" max="1784" width="13.7109375" style="366" customWidth="1"/>
    <col min="1785" max="1785" width="5.140625" style="366" customWidth="1"/>
    <col min="1786" max="1786" width="9.7109375" style="366" customWidth="1"/>
    <col min="1787" max="1787" width="12.5703125" style="366" customWidth="1"/>
    <col min="1788" max="1788" width="5.140625" style="366" customWidth="1"/>
    <col min="1789" max="1789" width="9.7109375" style="366" customWidth="1"/>
    <col min="1790" max="1790" width="12.7109375" style="366" customWidth="1"/>
    <col min="1791" max="1791" width="5.140625" style="366" customWidth="1"/>
    <col min="1792" max="1792" width="9.7109375" style="366" customWidth="1"/>
    <col min="1793" max="1793" width="12.7109375" style="366" customWidth="1"/>
    <col min="1794" max="1794" width="5.140625" style="366" customWidth="1"/>
    <col min="1795" max="1795" width="9.7109375" style="366" customWidth="1"/>
    <col min="1796" max="1796" width="12.7109375" style="366" customWidth="1"/>
    <col min="1797" max="1797" width="5.140625" style="366" customWidth="1"/>
    <col min="1798" max="1798" width="9.7109375" style="366" customWidth="1"/>
    <col min="1799" max="1799" width="12.7109375" style="366" customWidth="1"/>
    <col min="1800" max="1800" width="5.140625" style="366" customWidth="1"/>
    <col min="1801" max="1801" width="9.7109375" style="366" customWidth="1"/>
    <col min="1802" max="1802" width="12.7109375" style="366" customWidth="1"/>
    <col min="1803" max="1803" width="5.140625" style="366" customWidth="1"/>
    <col min="1804" max="1804" width="9.7109375" style="366" customWidth="1"/>
    <col min="1805" max="1805" width="12.7109375" style="366" customWidth="1"/>
    <col min="1806" max="1806" width="5.140625" style="366" customWidth="1"/>
    <col min="1807" max="1807" width="9.7109375" style="366" customWidth="1"/>
    <col min="1808" max="1808" width="12.7109375" style="366" customWidth="1"/>
    <col min="1809" max="1809" width="5.140625" style="366" customWidth="1"/>
    <col min="1810" max="1810" width="9.7109375" style="366" customWidth="1"/>
    <col min="1811" max="1811" width="12.7109375" style="366" customWidth="1"/>
    <col min="1812" max="1812" width="5.140625" style="366" customWidth="1"/>
    <col min="1813" max="1813" width="9.7109375" style="366" customWidth="1"/>
    <col min="1814" max="1814" width="12.7109375" style="366" customWidth="1"/>
    <col min="1815" max="1815" width="5.140625" style="366" customWidth="1"/>
    <col min="1816" max="1816" width="9.7109375" style="366" customWidth="1"/>
    <col min="1817" max="1817" width="12.7109375" style="366" customWidth="1"/>
    <col min="1818" max="1818" width="5.140625" style="366" customWidth="1"/>
    <col min="1819" max="1819" width="9.7109375" style="366" customWidth="1"/>
    <col min="1820" max="1820" width="12.7109375" style="366" customWidth="1"/>
    <col min="1821" max="1821" width="37.7109375" style="366" customWidth="1"/>
    <col min="1822" max="2024" width="9.140625" style="366"/>
    <col min="2025" max="2025" width="1.7109375" style="366" customWidth="1"/>
    <col min="2026" max="2026" width="3.5703125" style="366" customWidth="1"/>
    <col min="2027" max="2027" width="11" style="366" customWidth="1"/>
    <col min="2028" max="2028" width="20.7109375" style="366" customWidth="1"/>
    <col min="2029" max="2030" width="11.7109375" style="366" customWidth="1"/>
    <col min="2031" max="2031" width="9.7109375" style="366" customWidth="1"/>
    <col min="2032" max="2032" width="10.140625" style="366" bestFit="1" customWidth="1"/>
    <col min="2033" max="2034" width="7.7109375" style="366" customWidth="1"/>
    <col min="2035" max="2035" width="4" style="366" customWidth="1"/>
    <col min="2036" max="2036" width="9.7109375" style="366" customWidth="1"/>
    <col min="2037" max="2037" width="15.140625" style="366" customWidth="1"/>
    <col min="2038" max="2038" width="5.140625" style="366" customWidth="1"/>
    <col min="2039" max="2039" width="9.7109375" style="366" customWidth="1"/>
    <col min="2040" max="2040" width="13.7109375" style="366" customWidth="1"/>
    <col min="2041" max="2041" width="5.140625" style="366" customWidth="1"/>
    <col min="2042" max="2042" width="9.7109375" style="366" customWidth="1"/>
    <col min="2043" max="2043" width="12.5703125" style="366" customWidth="1"/>
    <col min="2044" max="2044" width="5.140625" style="366" customWidth="1"/>
    <col min="2045" max="2045" width="9.7109375" style="366" customWidth="1"/>
    <col min="2046" max="2046" width="12.7109375" style="366" customWidth="1"/>
    <col min="2047" max="2047" width="5.140625" style="366" customWidth="1"/>
    <col min="2048" max="2048" width="9.7109375" style="366" customWidth="1"/>
    <col min="2049" max="2049" width="12.7109375" style="366" customWidth="1"/>
    <col min="2050" max="2050" width="5.140625" style="366" customWidth="1"/>
    <col min="2051" max="2051" width="9.7109375" style="366" customWidth="1"/>
    <col min="2052" max="2052" width="12.7109375" style="366" customWidth="1"/>
    <col min="2053" max="2053" width="5.140625" style="366" customWidth="1"/>
    <col min="2054" max="2054" width="9.7109375" style="366" customWidth="1"/>
    <col min="2055" max="2055" width="12.7109375" style="366" customWidth="1"/>
    <col min="2056" max="2056" width="5.140625" style="366" customWidth="1"/>
    <col min="2057" max="2057" width="9.7109375" style="366" customWidth="1"/>
    <col min="2058" max="2058" width="12.7109375" style="366" customWidth="1"/>
    <col min="2059" max="2059" width="5.140625" style="366" customWidth="1"/>
    <col min="2060" max="2060" width="9.7109375" style="366" customWidth="1"/>
    <col min="2061" max="2061" width="12.7109375" style="366" customWidth="1"/>
    <col min="2062" max="2062" width="5.140625" style="366" customWidth="1"/>
    <col min="2063" max="2063" width="9.7109375" style="366" customWidth="1"/>
    <col min="2064" max="2064" width="12.7109375" style="366" customWidth="1"/>
    <col min="2065" max="2065" width="5.140625" style="366" customWidth="1"/>
    <col min="2066" max="2066" width="9.7109375" style="366" customWidth="1"/>
    <col min="2067" max="2067" width="12.7109375" style="366" customWidth="1"/>
    <col min="2068" max="2068" width="5.140625" style="366" customWidth="1"/>
    <col min="2069" max="2069" width="9.7109375" style="366" customWidth="1"/>
    <col min="2070" max="2070" width="12.7109375" style="366" customWidth="1"/>
    <col min="2071" max="2071" width="5.140625" style="366" customWidth="1"/>
    <col min="2072" max="2072" width="9.7109375" style="366" customWidth="1"/>
    <col min="2073" max="2073" width="12.7109375" style="366" customWidth="1"/>
    <col min="2074" max="2074" width="5.140625" style="366" customWidth="1"/>
    <col min="2075" max="2075" width="9.7109375" style="366" customWidth="1"/>
    <col min="2076" max="2076" width="12.7109375" style="366" customWidth="1"/>
    <col min="2077" max="2077" width="37.7109375" style="366" customWidth="1"/>
    <col min="2078" max="2280" width="9.140625" style="366"/>
    <col min="2281" max="2281" width="1.7109375" style="366" customWidth="1"/>
    <col min="2282" max="2282" width="3.5703125" style="366" customWidth="1"/>
    <col min="2283" max="2283" width="11" style="366" customWidth="1"/>
    <col min="2284" max="2284" width="20.7109375" style="366" customWidth="1"/>
    <col min="2285" max="2286" width="11.7109375" style="366" customWidth="1"/>
    <col min="2287" max="2287" width="9.7109375" style="366" customWidth="1"/>
    <col min="2288" max="2288" width="10.140625" style="366" bestFit="1" customWidth="1"/>
    <col min="2289" max="2290" width="7.7109375" style="366" customWidth="1"/>
    <col min="2291" max="2291" width="4" style="366" customWidth="1"/>
    <col min="2292" max="2292" width="9.7109375" style="366" customWidth="1"/>
    <col min="2293" max="2293" width="15.140625" style="366" customWidth="1"/>
    <col min="2294" max="2294" width="5.140625" style="366" customWidth="1"/>
    <col min="2295" max="2295" width="9.7109375" style="366" customWidth="1"/>
    <col min="2296" max="2296" width="13.7109375" style="366" customWidth="1"/>
    <col min="2297" max="2297" width="5.140625" style="366" customWidth="1"/>
    <col min="2298" max="2298" width="9.7109375" style="366" customWidth="1"/>
    <col min="2299" max="2299" width="12.5703125" style="366" customWidth="1"/>
    <col min="2300" max="2300" width="5.140625" style="366" customWidth="1"/>
    <col min="2301" max="2301" width="9.7109375" style="366" customWidth="1"/>
    <col min="2302" max="2302" width="12.7109375" style="366" customWidth="1"/>
    <col min="2303" max="2303" width="5.140625" style="366" customWidth="1"/>
    <col min="2304" max="2304" width="9.7109375" style="366" customWidth="1"/>
    <col min="2305" max="2305" width="12.7109375" style="366" customWidth="1"/>
    <col min="2306" max="2306" width="5.140625" style="366" customWidth="1"/>
    <col min="2307" max="2307" width="9.7109375" style="366" customWidth="1"/>
    <col min="2308" max="2308" width="12.7109375" style="366" customWidth="1"/>
    <col min="2309" max="2309" width="5.140625" style="366" customWidth="1"/>
    <col min="2310" max="2310" width="9.7109375" style="366" customWidth="1"/>
    <col min="2311" max="2311" width="12.7109375" style="366" customWidth="1"/>
    <col min="2312" max="2312" width="5.140625" style="366" customWidth="1"/>
    <col min="2313" max="2313" width="9.7109375" style="366" customWidth="1"/>
    <col min="2314" max="2314" width="12.7109375" style="366" customWidth="1"/>
    <col min="2315" max="2315" width="5.140625" style="366" customWidth="1"/>
    <col min="2316" max="2316" width="9.7109375" style="366" customWidth="1"/>
    <col min="2317" max="2317" width="12.7109375" style="366" customWidth="1"/>
    <col min="2318" max="2318" width="5.140625" style="366" customWidth="1"/>
    <col min="2319" max="2319" width="9.7109375" style="366" customWidth="1"/>
    <col min="2320" max="2320" width="12.7109375" style="366" customWidth="1"/>
    <col min="2321" max="2321" width="5.140625" style="366" customWidth="1"/>
    <col min="2322" max="2322" width="9.7109375" style="366" customWidth="1"/>
    <col min="2323" max="2323" width="12.7109375" style="366" customWidth="1"/>
    <col min="2324" max="2324" width="5.140625" style="366" customWidth="1"/>
    <col min="2325" max="2325" width="9.7109375" style="366" customWidth="1"/>
    <col min="2326" max="2326" width="12.7109375" style="366" customWidth="1"/>
    <col min="2327" max="2327" width="5.140625" style="366" customWidth="1"/>
    <col min="2328" max="2328" width="9.7109375" style="366" customWidth="1"/>
    <col min="2329" max="2329" width="12.7109375" style="366" customWidth="1"/>
    <col min="2330" max="2330" width="5.140625" style="366" customWidth="1"/>
    <col min="2331" max="2331" width="9.7109375" style="366" customWidth="1"/>
    <col min="2332" max="2332" width="12.7109375" style="366" customWidth="1"/>
    <col min="2333" max="2333" width="37.7109375" style="366" customWidth="1"/>
    <col min="2334" max="2536" width="9.140625" style="366"/>
    <col min="2537" max="2537" width="1.7109375" style="366" customWidth="1"/>
    <col min="2538" max="2538" width="3.5703125" style="366" customWidth="1"/>
    <col min="2539" max="2539" width="11" style="366" customWidth="1"/>
    <col min="2540" max="2540" width="20.7109375" style="366" customWidth="1"/>
    <col min="2541" max="2542" width="11.7109375" style="366" customWidth="1"/>
    <col min="2543" max="2543" width="9.7109375" style="366" customWidth="1"/>
    <col min="2544" max="2544" width="10.140625" style="366" bestFit="1" customWidth="1"/>
    <col min="2545" max="2546" width="7.7109375" style="366" customWidth="1"/>
    <col min="2547" max="2547" width="4" style="366" customWidth="1"/>
    <col min="2548" max="2548" width="9.7109375" style="366" customWidth="1"/>
    <col min="2549" max="2549" width="15.140625" style="366" customWidth="1"/>
    <col min="2550" max="2550" width="5.140625" style="366" customWidth="1"/>
    <col min="2551" max="2551" width="9.7109375" style="366" customWidth="1"/>
    <col min="2552" max="2552" width="13.7109375" style="366" customWidth="1"/>
    <col min="2553" max="2553" width="5.140625" style="366" customWidth="1"/>
    <col min="2554" max="2554" width="9.7109375" style="366" customWidth="1"/>
    <col min="2555" max="2555" width="12.5703125" style="366" customWidth="1"/>
    <col min="2556" max="2556" width="5.140625" style="366" customWidth="1"/>
    <col min="2557" max="2557" width="9.7109375" style="366" customWidth="1"/>
    <col min="2558" max="2558" width="12.7109375" style="366" customWidth="1"/>
    <col min="2559" max="2559" width="5.140625" style="366" customWidth="1"/>
    <col min="2560" max="2560" width="9.7109375" style="366" customWidth="1"/>
    <col min="2561" max="2561" width="12.7109375" style="366" customWidth="1"/>
    <col min="2562" max="2562" width="5.140625" style="366" customWidth="1"/>
    <col min="2563" max="2563" width="9.7109375" style="366" customWidth="1"/>
    <col min="2564" max="2564" width="12.7109375" style="366" customWidth="1"/>
    <col min="2565" max="2565" width="5.140625" style="366" customWidth="1"/>
    <col min="2566" max="2566" width="9.7109375" style="366" customWidth="1"/>
    <col min="2567" max="2567" width="12.7109375" style="366" customWidth="1"/>
    <col min="2568" max="2568" width="5.140625" style="366" customWidth="1"/>
    <col min="2569" max="2569" width="9.7109375" style="366" customWidth="1"/>
    <col min="2570" max="2570" width="12.7109375" style="366" customWidth="1"/>
    <col min="2571" max="2571" width="5.140625" style="366" customWidth="1"/>
    <col min="2572" max="2572" width="9.7109375" style="366" customWidth="1"/>
    <col min="2573" max="2573" width="12.7109375" style="366" customWidth="1"/>
    <col min="2574" max="2574" width="5.140625" style="366" customWidth="1"/>
    <col min="2575" max="2575" width="9.7109375" style="366" customWidth="1"/>
    <col min="2576" max="2576" width="12.7109375" style="366" customWidth="1"/>
    <col min="2577" max="2577" width="5.140625" style="366" customWidth="1"/>
    <col min="2578" max="2578" width="9.7109375" style="366" customWidth="1"/>
    <col min="2579" max="2579" width="12.7109375" style="366" customWidth="1"/>
    <col min="2580" max="2580" width="5.140625" style="366" customWidth="1"/>
    <col min="2581" max="2581" width="9.7109375" style="366" customWidth="1"/>
    <col min="2582" max="2582" width="12.7109375" style="366" customWidth="1"/>
    <col min="2583" max="2583" width="5.140625" style="366" customWidth="1"/>
    <col min="2584" max="2584" width="9.7109375" style="366" customWidth="1"/>
    <col min="2585" max="2585" width="12.7109375" style="366" customWidth="1"/>
    <col min="2586" max="2586" width="5.140625" style="366" customWidth="1"/>
    <col min="2587" max="2587" width="9.7109375" style="366" customWidth="1"/>
    <col min="2588" max="2588" width="12.7109375" style="366" customWidth="1"/>
    <col min="2589" max="2589" width="37.7109375" style="366" customWidth="1"/>
    <col min="2590" max="2792" width="9.140625" style="366"/>
    <col min="2793" max="2793" width="1.7109375" style="366" customWidth="1"/>
    <col min="2794" max="2794" width="3.5703125" style="366" customWidth="1"/>
    <col min="2795" max="2795" width="11" style="366" customWidth="1"/>
    <col min="2796" max="2796" width="20.7109375" style="366" customWidth="1"/>
    <col min="2797" max="2798" width="11.7109375" style="366" customWidth="1"/>
    <col min="2799" max="2799" width="9.7109375" style="366" customWidth="1"/>
    <col min="2800" max="2800" width="10.140625" style="366" bestFit="1" customWidth="1"/>
    <col min="2801" max="2802" width="7.7109375" style="366" customWidth="1"/>
    <col min="2803" max="2803" width="4" style="366" customWidth="1"/>
    <col min="2804" max="2804" width="9.7109375" style="366" customWidth="1"/>
    <col min="2805" max="2805" width="15.140625" style="366" customWidth="1"/>
    <col min="2806" max="2806" width="5.140625" style="366" customWidth="1"/>
    <col min="2807" max="2807" width="9.7109375" style="366" customWidth="1"/>
    <col min="2808" max="2808" width="13.7109375" style="366" customWidth="1"/>
    <col min="2809" max="2809" width="5.140625" style="366" customWidth="1"/>
    <col min="2810" max="2810" width="9.7109375" style="366" customWidth="1"/>
    <col min="2811" max="2811" width="12.5703125" style="366" customWidth="1"/>
    <col min="2812" max="2812" width="5.140625" style="366" customWidth="1"/>
    <col min="2813" max="2813" width="9.7109375" style="366" customWidth="1"/>
    <col min="2814" max="2814" width="12.7109375" style="366" customWidth="1"/>
    <col min="2815" max="2815" width="5.140625" style="366" customWidth="1"/>
    <col min="2816" max="2816" width="9.7109375" style="366" customWidth="1"/>
    <col min="2817" max="2817" width="12.7109375" style="366" customWidth="1"/>
    <col min="2818" max="2818" width="5.140625" style="366" customWidth="1"/>
    <col min="2819" max="2819" width="9.7109375" style="366" customWidth="1"/>
    <col min="2820" max="2820" width="12.7109375" style="366" customWidth="1"/>
    <col min="2821" max="2821" width="5.140625" style="366" customWidth="1"/>
    <col min="2822" max="2822" width="9.7109375" style="366" customWidth="1"/>
    <col min="2823" max="2823" width="12.7109375" style="366" customWidth="1"/>
    <col min="2824" max="2824" width="5.140625" style="366" customWidth="1"/>
    <col min="2825" max="2825" width="9.7109375" style="366" customWidth="1"/>
    <col min="2826" max="2826" width="12.7109375" style="366" customWidth="1"/>
    <col min="2827" max="2827" width="5.140625" style="366" customWidth="1"/>
    <col min="2828" max="2828" width="9.7109375" style="366" customWidth="1"/>
    <col min="2829" max="2829" width="12.7109375" style="366" customWidth="1"/>
    <col min="2830" max="2830" width="5.140625" style="366" customWidth="1"/>
    <col min="2831" max="2831" width="9.7109375" style="366" customWidth="1"/>
    <col min="2832" max="2832" width="12.7109375" style="366" customWidth="1"/>
    <col min="2833" max="2833" width="5.140625" style="366" customWidth="1"/>
    <col min="2834" max="2834" width="9.7109375" style="366" customWidth="1"/>
    <col min="2835" max="2835" width="12.7109375" style="366" customWidth="1"/>
    <col min="2836" max="2836" width="5.140625" style="366" customWidth="1"/>
    <col min="2837" max="2837" width="9.7109375" style="366" customWidth="1"/>
    <col min="2838" max="2838" width="12.7109375" style="366" customWidth="1"/>
    <col min="2839" max="2839" width="5.140625" style="366" customWidth="1"/>
    <col min="2840" max="2840" width="9.7109375" style="366" customWidth="1"/>
    <col min="2841" max="2841" width="12.7109375" style="366" customWidth="1"/>
    <col min="2842" max="2842" width="5.140625" style="366" customWidth="1"/>
    <col min="2843" max="2843" width="9.7109375" style="366" customWidth="1"/>
    <col min="2844" max="2844" width="12.7109375" style="366" customWidth="1"/>
    <col min="2845" max="2845" width="37.7109375" style="366" customWidth="1"/>
    <col min="2846" max="3048" width="9.140625" style="366"/>
    <col min="3049" max="3049" width="1.7109375" style="366" customWidth="1"/>
    <col min="3050" max="3050" width="3.5703125" style="366" customWidth="1"/>
    <col min="3051" max="3051" width="11" style="366" customWidth="1"/>
    <col min="3052" max="3052" width="20.7109375" style="366" customWidth="1"/>
    <col min="3053" max="3054" width="11.7109375" style="366" customWidth="1"/>
    <col min="3055" max="3055" width="9.7109375" style="366" customWidth="1"/>
    <col min="3056" max="3056" width="10.140625" style="366" bestFit="1" customWidth="1"/>
    <col min="3057" max="3058" width="7.7109375" style="366" customWidth="1"/>
    <col min="3059" max="3059" width="4" style="366" customWidth="1"/>
    <col min="3060" max="3060" width="9.7109375" style="366" customWidth="1"/>
    <col min="3061" max="3061" width="15.140625" style="366" customWidth="1"/>
    <col min="3062" max="3062" width="5.140625" style="366" customWidth="1"/>
    <col min="3063" max="3063" width="9.7109375" style="366" customWidth="1"/>
    <col min="3064" max="3064" width="13.7109375" style="366" customWidth="1"/>
    <col min="3065" max="3065" width="5.140625" style="366" customWidth="1"/>
    <col min="3066" max="3066" width="9.7109375" style="366" customWidth="1"/>
    <col min="3067" max="3067" width="12.5703125" style="366" customWidth="1"/>
    <col min="3068" max="3068" width="5.140625" style="366" customWidth="1"/>
    <col min="3069" max="3069" width="9.7109375" style="366" customWidth="1"/>
    <col min="3070" max="3070" width="12.7109375" style="366" customWidth="1"/>
    <col min="3071" max="3071" width="5.140625" style="366" customWidth="1"/>
    <col min="3072" max="3072" width="9.7109375" style="366" customWidth="1"/>
    <col min="3073" max="3073" width="12.7109375" style="366" customWidth="1"/>
    <col min="3074" max="3074" width="5.140625" style="366" customWidth="1"/>
    <col min="3075" max="3075" width="9.7109375" style="366" customWidth="1"/>
    <col min="3076" max="3076" width="12.7109375" style="366" customWidth="1"/>
    <col min="3077" max="3077" width="5.140625" style="366" customWidth="1"/>
    <col min="3078" max="3078" width="9.7109375" style="366" customWidth="1"/>
    <col min="3079" max="3079" width="12.7109375" style="366" customWidth="1"/>
    <col min="3080" max="3080" width="5.140625" style="366" customWidth="1"/>
    <col min="3081" max="3081" width="9.7109375" style="366" customWidth="1"/>
    <col min="3082" max="3082" width="12.7109375" style="366" customWidth="1"/>
    <col min="3083" max="3083" width="5.140625" style="366" customWidth="1"/>
    <col min="3084" max="3084" width="9.7109375" style="366" customWidth="1"/>
    <col min="3085" max="3085" width="12.7109375" style="366" customWidth="1"/>
    <col min="3086" max="3086" width="5.140625" style="366" customWidth="1"/>
    <col min="3087" max="3087" width="9.7109375" style="366" customWidth="1"/>
    <col min="3088" max="3088" width="12.7109375" style="366" customWidth="1"/>
    <col min="3089" max="3089" width="5.140625" style="366" customWidth="1"/>
    <col min="3090" max="3090" width="9.7109375" style="366" customWidth="1"/>
    <col min="3091" max="3091" width="12.7109375" style="366" customWidth="1"/>
    <col min="3092" max="3092" width="5.140625" style="366" customWidth="1"/>
    <col min="3093" max="3093" width="9.7109375" style="366" customWidth="1"/>
    <col min="3094" max="3094" width="12.7109375" style="366" customWidth="1"/>
    <col min="3095" max="3095" width="5.140625" style="366" customWidth="1"/>
    <col min="3096" max="3096" width="9.7109375" style="366" customWidth="1"/>
    <col min="3097" max="3097" width="12.7109375" style="366" customWidth="1"/>
    <col min="3098" max="3098" width="5.140625" style="366" customWidth="1"/>
    <col min="3099" max="3099" width="9.7109375" style="366" customWidth="1"/>
    <col min="3100" max="3100" width="12.7109375" style="366" customWidth="1"/>
    <col min="3101" max="3101" width="37.7109375" style="366" customWidth="1"/>
    <col min="3102" max="3304" width="9.140625" style="366"/>
    <col min="3305" max="3305" width="1.7109375" style="366" customWidth="1"/>
    <col min="3306" max="3306" width="3.5703125" style="366" customWidth="1"/>
    <col min="3307" max="3307" width="11" style="366" customWidth="1"/>
    <col min="3308" max="3308" width="20.7109375" style="366" customWidth="1"/>
    <col min="3309" max="3310" width="11.7109375" style="366" customWidth="1"/>
    <col min="3311" max="3311" width="9.7109375" style="366" customWidth="1"/>
    <col min="3312" max="3312" width="10.140625" style="366" bestFit="1" customWidth="1"/>
    <col min="3313" max="3314" width="7.7109375" style="366" customWidth="1"/>
    <col min="3315" max="3315" width="4" style="366" customWidth="1"/>
    <col min="3316" max="3316" width="9.7109375" style="366" customWidth="1"/>
    <col min="3317" max="3317" width="15.140625" style="366" customWidth="1"/>
    <col min="3318" max="3318" width="5.140625" style="366" customWidth="1"/>
    <col min="3319" max="3319" width="9.7109375" style="366" customWidth="1"/>
    <col min="3320" max="3320" width="13.7109375" style="366" customWidth="1"/>
    <col min="3321" max="3321" width="5.140625" style="366" customWidth="1"/>
    <col min="3322" max="3322" width="9.7109375" style="366" customWidth="1"/>
    <col min="3323" max="3323" width="12.5703125" style="366" customWidth="1"/>
    <col min="3324" max="3324" width="5.140625" style="366" customWidth="1"/>
    <col min="3325" max="3325" width="9.7109375" style="366" customWidth="1"/>
    <col min="3326" max="3326" width="12.7109375" style="366" customWidth="1"/>
    <col min="3327" max="3327" width="5.140625" style="366" customWidth="1"/>
    <col min="3328" max="3328" width="9.7109375" style="366" customWidth="1"/>
    <col min="3329" max="3329" width="12.7109375" style="366" customWidth="1"/>
    <col min="3330" max="3330" width="5.140625" style="366" customWidth="1"/>
    <col min="3331" max="3331" width="9.7109375" style="366" customWidth="1"/>
    <col min="3332" max="3332" width="12.7109375" style="366" customWidth="1"/>
    <col min="3333" max="3333" width="5.140625" style="366" customWidth="1"/>
    <col min="3334" max="3334" width="9.7109375" style="366" customWidth="1"/>
    <col min="3335" max="3335" width="12.7109375" style="366" customWidth="1"/>
    <col min="3336" max="3336" width="5.140625" style="366" customWidth="1"/>
    <col min="3337" max="3337" width="9.7109375" style="366" customWidth="1"/>
    <col min="3338" max="3338" width="12.7109375" style="366" customWidth="1"/>
    <col min="3339" max="3339" width="5.140625" style="366" customWidth="1"/>
    <col min="3340" max="3340" width="9.7109375" style="366" customWidth="1"/>
    <col min="3341" max="3341" width="12.7109375" style="366" customWidth="1"/>
    <col min="3342" max="3342" width="5.140625" style="366" customWidth="1"/>
    <col min="3343" max="3343" width="9.7109375" style="366" customWidth="1"/>
    <col min="3344" max="3344" width="12.7109375" style="366" customWidth="1"/>
    <col min="3345" max="3345" width="5.140625" style="366" customWidth="1"/>
    <col min="3346" max="3346" width="9.7109375" style="366" customWidth="1"/>
    <col min="3347" max="3347" width="12.7109375" style="366" customWidth="1"/>
    <col min="3348" max="3348" width="5.140625" style="366" customWidth="1"/>
    <col min="3349" max="3349" width="9.7109375" style="366" customWidth="1"/>
    <col min="3350" max="3350" width="12.7109375" style="366" customWidth="1"/>
    <col min="3351" max="3351" width="5.140625" style="366" customWidth="1"/>
    <col min="3352" max="3352" width="9.7109375" style="366" customWidth="1"/>
    <col min="3353" max="3353" width="12.7109375" style="366" customWidth="1"/>
    <col min="3354" max="3354" width="5.140625" style="366" customWidth="1"/>
    <col min="3355" max="3355" width="9.7109375" style="366" customWidth="1"/>
    <col min="3356" max="3356" width="12.7109375" style="366" customWidth="1"/>
    <col min="3357" max="3357" width="37.7109375" style="366" customWidth="1"/>
    <col min="3358" max="3560" width="9.140625" style="366"/>
    <col min="3561" max="3561" width="1.7109375" style="366" customWidth="1"/>
    <col min="3562" max="3562" width="3.5703125" style="366" customWidth="1"/>
    <col min="3563" max="3563" width="11" style="366" customWidth="1"/>
    <col min="3564" max="3564" width="20.7109375" style="366" customWidth="1"/>
    <col min="3565" max="3566" width="11.7109375" style="366" customWidth="1"/>
    <col min="3567" max="3567" width="9.7109375" style="366" customWidth="1"/>
    <col min="3568" max="3568" width="10.140625" style="366" bestFit="1" customWidth="1"/>
    <col min="3569" max="3570" width="7.7109375" style="366" customWidth="1"/>
    <col min="3571" max="3571" width="4" style="366" customWidth="1"/>
    <col min="3572" max="3572" width="9.7109375" style="366" customWidth="1"/>
    <col min="3573" max="3573" width="15.140625" style="366" customWidth="1"/>
    <col min="3574" max="3574" width="5.140625" style="366" customWidth="1"/>
    <col min="3575" max="3575" width="9.7109375" style="366" customWidth="1"/>
    <col min="3576" max="3576" width="13.7109375" style="366" customWidth="1"/>
    <col min="3577" max="3577" width="5.140625" style="366" customWidth="1"/>
    <col min="3578" max="3578" width="9.7109375" style="366" customWidth="1"/>
    <col min="3579" max="3579" width="12.5703125" style="366" customWidth="1"/>
    <col min="3580" max="3580" width="5.140625" style="366" customWidth="1"/>
    <col min="3581" max="3581" width="9.7109375" style="366" customWidth="1"/>
    <col min="3582" max="3582" width="12.7109375" style="366" customWidth="1"/>
    <col min="3583" max="3583" width="5.140625" style="366" customWidth="1"/>
    <col min="3584" max="3584" width="9.7109375" style="366" customWidth="1"/>
    <col min="3585" max="3585" width="12.7109375" style="366" customWidth="1"/>
    <col min="3586" max="3586" width="5.140625" style="366" customWidth="1"/>
    <col min="3587" max="3587" width="9.7109375" style="366" customWidth="1"/>
    <col min="3588" max="3588" width="12.7109375" style="366" customWidth="1"/>
    <col min="3589" max="3589" width="5.140625" style="366" customWidth="1"/>
    <col min="3590" max="3590" width="9.7109375" style="366" customWidth="1"/>
    <col min="3591" max="3591" width="12.7109375" style="366" customWidth="1"/>
    <col min="3592" max="3592" width="5.140625" style="366" customWidth="1"/>
    <col min="3593" max="3593" width="9.7109375" style="366" customWidth="1"/>
    <col min="3594" max="3594" width="12.7109375" style="366" customWidth="1"/>
    <col min="3595" max="3595" width="5.140625" style="366" customWidth="1"/>
    <col min="3596" max="3596" width="9.7109375" style="366" customWidth="1"/>
    <col min="3597" max="3597" width="12.7109375" style="366" customWidth="1"/>
    <col min="3598" max="3598" width="5.140625" style="366" customWidth="1"/>
    <col min="3599" max="3599" width="9.7109375" style="366" customWidth="1"/>
    <col min="3600" max="3600" width="12.7109375" style="366" customWidth="1"/>
    <col min="3601" max="3601" width="5.140625" style="366" customWidth="1"/>
    <col min="3602" max="3602" width="9.7109375" style="366" customWidth="1"/>
    <col min="3603" max="3603" width="12.7109375" style="366" customWidth="1"/>
    <col min="3604" max="3604" width="5.140625" style="366" customWidth="1"/>
    <col min="3605" max="3605" width="9.7109375" style="366" customWidth="1"/>
    <col min="3606" max="3606" width="12.7109375" style="366" customWidth="1"/>
    <col min="3607" max="3607" width="5.140625" style="366" customWidth="1"/>
    <col min="3608" max="3608" width="9.7109375" style="366" customWidth="1"/>
    <col min="3609" max="3609" width="12.7109375" style="366" customWidth="1"/>
    <col min="3610" max="3610" width="5.140625" style="366" customWidth="1"/>
    <col min="3611" max="3611" width="9.7109375" style="366" customWidth="1"/>
    <col min="3612" max="3612" width="12.7109375" style="366" customWidth="1"/>
    <col min="3613" max="3613" width="37.7109375" style="366" customWidth="1"/>
    <col min="3614" max="3816" width="9.140625" style="366"/>
    <col min="3817" max="3817" width="1.7109375" style="366" customWidth="1"/>
    <col min="3818" max="3818" width="3.5703125" style="366" customWidth="1"/>
    <col min="3819" max="3819" width="11" style="366" customWidth="1"/>
    <col min="3820" max="3820" width="20.7109375" style="366" customWidth="1"/>
    <col min="3821" max="3822" width="11.7109375" style="366" customWidth="1"/>
    <col min="3823" max="3823" width="9.7109375" style="366" customWidth="1"/>
    <col min="3824" max="3824" width="10.140625" style="366" bestFit="1" customWidth="1"/>
    <col min="3825" max="3826" width="7.7109375" style="366" customWidth="1"/>
    <col min="3827" max="3827" width="4" style="366" customWidth="1"/>
    <col min="3828" max="3828" width="9.7109375" style="366" customWidth="1"/>
    <col min="3829" max="3829" width="15.140625" style="366" customWidth="1"/>
    <col min="3830" max="3830" width="5.140625" style="366" customWidth="1"/>
    <col min="3831" max="3831" width="9.7109375" style="366" customWidth="1"/>
    <col min="3832" max="3832" width="13.7109375" style="366" customWidth="1"/>
    <col min="3833" max="3833" width="5.140625" style="366" customWidth="1"/>
    <col min="3834" max="3834" width="9.7109375" style="366" customWidth="1"/>
    <col min="3835" max="3835" width="12.5703125" style="366" customWidth="1"/>
    <col min="3836" max="3836" width="5.140625" style="366" customWidth="1"/>
    <col min="3837" max="3837" width="9.7109375" style="366" customWidth="1"/>
    <col min="3838" max="3838" width="12.7109375" style="366" customWidth="1"/>
    <col min="3839" max="3839" width="5.140625" style="366" customWidth="1"/>
    <col min="3840" max="3840" width="9.7109375" style="366" customWidth="1"/>
    <col min="3841" max="3841" width="12.7109375" style="366" customWidth="1"/>
    <col min="3842" max="3842" width="5.140625" style="366" customWidth="1"/>
    <col min="3843" max="3843" width="9.7109375" style="366" customWidth="1"/>
    <col min="3844" max="3844" width="12.7109375" style="366" customWidth="1"/>
    <col min="3845" max="3845" width="5.140625" style="366" customWidth="1"/>
    <col min="3846" max="3846" width="9.7109375" style="366" customWidth="1"/>
    <col min="3847" max="3847" width="12.7109375" style="366" customWidth="1"/>
    <col min="3848" max="3848" width="5.140625" style="366" customWidth="1"/>
    <col min="3849" max="3849" width="9.7109375" style="366" customWidth="1"/>
    <col min="3850" max="3850" width="12.7109375" style="366" customWidth="1"/>
    <col min="3851" max="3851" width="5.140625" style="366" customWidth="1"/>
    <col min="3852" max="3852" width="9.7109375" style="366" customWidth="1"/>
    <col min="3853" max="3853" width="12.7109375" style="366" customWidth="1"/>
    <col min="3854" max="3854" width="5.140625" style="366" customWidth="1"/>
    <col min="3855" max="3855" width="9.7109375" style="366" customWidth="1"/>
    <col min="3856" max="3856" width="12.7109375" style="366" customWidth="1"/>
    <col min="3857" max="3857" width="5.140625" style="366" customWidth="1"/>
    <col min="3858" max="3858" width="9.7109375" style="366" customWidth="1"/>
    <col min="3859" max="3859" width="12.7109375" style="366" customWidth="1"/>
    <col min="3860" max="3860" width="5.140625" style="366" customWidth="1"/>
    <col min="3861" max="3861" width="9.7109375" style="366" customWidth="1"/>
    <col min="3862" max="3862" width="12.7109375" style="366" customWidth="1"/>
    <col min="3863" max="3863" width="5.140625" style="366" customWidth="1"/>
    <col min="3864" max="3864" width="9.7109375" style="366" customWidth="1"/>
    <col min="3865" max="3865" width="12.7109375" style="366" customWidth="1"/>
    <col min="3866" max="3866" width="5.140625" style="366" customWidth="1"/>
    <col min="3867" max="3867" width="9.7109375" style="366" customWidth="1"/>
    <col min="3868" max="3868" width="12.7109375" style="366" customWidth="1"/>
    <col min="3869" max="3869" width="37.7109375" style="366" customWidth="1"/>
    <col min="3870" max="4072" width="9.140625" style="366"/>
    <col min="4073" max="4073" width="1.7109375" style="366" customWidth="1"/>
    <col min="4074" max="4074" width="3.5703125" style="366" customWidth="1"/>
    <col min="4075" max="4075" width="11" style="366" customWidth="1"/>
    <col min="4076" max="4076" width="20.7109375" style="366" customWidth="1"/>
    <col min="4077" max="4078" width="11.7109375" style="366" customWidth="1"/>
    <col min="4079" max="4079" width="9.7109375" style="366" customWidth="1"/>
    <col min="4080" max="4080" width="10.140625" style="366" bestFit="1" customWidth="1"/>
    <col min="4081" max="4082" width="7.7109375" style="366" customWidth="1"/>
    <col min="4083" max="4083" width="4" style="366" customWidth="1"/>
    <col min="4084" max="4084" width="9.7109375" style="366" customWidth="1"/>
    <col min="4085" max="4085" width="15.140625" style="366" customWidth="1"/>
    <col min="4086" max="4086" width="5.140625" style="366" customWidth="1"/>
    <col min="4087" max="4087" width="9.7109375" style="366" customWidth="1"/>
    <col min="4088" max="4088" width="13.7109375" style="366" customWidth="1"/>
    <col min="4089" max="4089" width="5.140625" style="366" customWidth="1"/>
    <col min="4090" max="4090" width="9.7109375" style="366" customWidth="1"/>
    <col min="4091" max="4091" width="12.5703125" style="366" customWidth="1"/>
    <col min="4092" max="4092" width="5.140625" style="366" customWidth="1"/>
    <col min="4093" max="4093" width="9.7109375" style="366" customWidth="1"/>
    <col min="4094" max="4094" width="12.7109375" style="366" customWidth="1"/>
    <col min="4095" max="4095" width="5.140625" style="366" customWidth="1"/>
    <col min="4096" max="4096" width="9.7109375" style="366" customWidth="1"/>
    <col min="4097" max="4097" width="12.7109375" style="366" customWidth="1"/>
    <col min="4098" max="4098" width="5.140625" style="366" customWidth="1"/>
    <col min="4099" max="4099" width="9.7109375" style="366" customWidth="1"/>
    <col min="4100" max="4100" width="12.7109375" style="366" customWidth="1"/>
    <col min="4101" max="4101" width="5.140625" style="366" customWidth="1"/>
    <col min="4102" max="4102" width="9.7109375" style="366" customWidth="1"/>
    <col min="4103" max="4103" width="12.7109375" style="366" customWidth="1"/>
    <col min="4104" max="4104" width="5.140625" style="366" customWidth="1"/>
    <col min="4105" max="4105" width="9.7109375" style="366" customWidth="1"/>
    <col min="4106" max="4106" width="12.7109375" style="366" customWidth="1"/>
    <col min="4107" max="4107" width="5.140625" style="366" customWidth="1"/>
    <col min="4108" max="4108" width="9.7109375" style="366" customWidth="1"/>
    <col min="4109" max="4109" width="12.7109375" style="366" customWidth="1"/>
    <col min="4110" max="4110" width="5.140625" style="366" customWidth="1"/>
    <col min="4111" max="4111" width="9.7109375" style="366" customWidth="1"/>
    <col min="4112" max="4112" width="12.7109375" style="366" customWidth="1"/>
    <col min="4113" max="4113" width="5.140625" style="366" customWidth="1"/>
    <col min="4114" max="4114" width="9.7109375" style="366" customWidth="1"/>
    <col min="4115" max="4115" width="12.7109375" style="366" customWidth="1"/>
    <col min="4116" max="4116" width="5.140625" style="366" customWidth="1"/>
    <col min="4117" max="4117" width="9.7109375" style="366" customWidth="1"/>
    <col min="4118" max="4118" width="12.7109375" style="366" customWidth="1"/>
    <col min="4119" max="4119" width="5.140625" style="366" customWidth="1"/>
    <col min="4120" max="4120" width="9.7109375" style="366" customWidth="1"/>
    <col min="4121" max="4121" width="12.7109375" style="366" customWidth="1"/>
    <col min="4122" max="4122" width="5.140625" style="366" customWidth="1"/>
    <col min="4123" max="4123" width="9.7109375" style="366" customWidth="1"/>
    <col min="4124" max="4124" width="12.7109375" style="366" customWidth="1"/>
    <col min="4125" max="4125" width="37.7109375" style="366" customWidth="1"/>
    <col min="4126" max="4328" width="9.140625" style="366"/>
    <col min="4329" max="4329" width="1.7109375" style="366" customWidth="1"/>
    <col min="4330" max="4330" width="3.5703125" style="366" customWidth="1"/>
    <col min="4331" max="4331" width="11" style="366" customWidth="1"/>
    <col min="4332" max="4332" width="20.7109375" style="366" customWidth="1"/>
    <col min="4333" max="4334" width="11.7109375" style="366" customWidth="1"/>
    <col min="4335" max="4335" width="9.7109375" style="366" customWidth="1"/>
    <col min="4336" max="4336" width="10.140625" style="366" bestFit="1" customWidth="1"/>
    <col min="4337" max="4338" width="7.7109375" style="366" customWidth="1"/>
    <col min="4339" max="4339" width="4" style="366" customWidth="1"/>
    <col min="4340" max="4340" width="9.7109375" style="366" customWidth="1"/>
    <col min="4341" max="4341" width="15.140625" style="366" customWidth="1"/>
    <col min="4342" max="4342" width="5.140625" style="366" customWidth="1"/>
    <col min="4343" max="4343" width="9.7109375" style="366" customWidth="1"/>
    <col min="4344" max="4344" width="13.7109375" style="366" customWidth="1"/>
    <col min="4345" max="4345" width="5.140625" style="366" customWidth="1"/>
    <col min="4346" max="4346" width="9.7109375" style="366" customWidth="1"/>
    <col min="4347" max="4347" width="12.5703125" style="366" customWidth="1"/>
    <col min="4348" max="4348" width="5.140625" style="366" customWidth="1"/>
    <col min="4349" max="4349" width="9.7109375" style="366" customWidth="1"/>
    <col min="4350" max="4350" width="12.7109375" style="366" customWidth="1"/>
    <col min="4351" max="4351" width="5.140625" style="366" customWidth="1"/>
    <col min="4352" max="4352" width="9.7109375" style="366" customWidth="1"/>
    <col min="4353" max="4353" width="12.7109375" style="366" customWidth="1"/>
    <col min="4354" max="4354" width="5.140625" style="366" customWidth="1"/>
    <col min="4355" max="4355" width="9.7109375" style="366" customWidth="1"/>
    <col min="4356" max="4356" width="12.7109375" style="366" customWidth="1"/>
    <col min="4357" max="4357" width="5.140625" style="366" customWidth="1"/>
    <col min="4358" max="4358" width="9.7109375" style="366" customWidth="1"/>
    <col min="4359" max="4359" width="12.7109375" style="366" customWidth="1"/>
    <col min="4360" max="4360" width="5.140625" style="366" customWidth="1"/>
    <col min="4361" max="4361" width="9.7109375" style="366" customWidth="1"/>
    <col min="4362" max="4362" width="12.7109375" style="366" customWidth="1"/>
    <col min="4363" max="4363" width="5.140625" style="366" customWidth="1"/>
    <col min="4364" max="4364" width="9.7109375" style="366" customWidth="1"/>
    <col min="4365" max="4365" width="12.7109375" style="366" customWidth="1"/>
    <col min="4366" max="4366" width="5.140625" style="366" customWidth="1"/>
    <col min="4367" max="4367" width="9.7109375" style="366" customWidth="1"/>
    <col min="4368" max="4368" width="12.7109375" style="366" customWidth="1"/>
    <col min="4369" max="4369" width="5.140625" style="366" customWidth="1"/>
    <col min="4370" max="4370" width="9.7109375" style="366" customWidth="1"/>
    <col min="4371" max="4371" width="12.7109375" style="366" customWidth="1"/>
    <col min="4372" max="4372" width="5.140625" style="366" customWidth="1"/>
    <col min="4373" max="4373" width="9.7109375" style="366" customWidth="1"/>
    <col min="4374" max="4374" width="12.7109375" style="366" customWidth="1"/>
    <col min="4375" max="4375" width="5.140625" style="366" customWidth="1"/>
    <col min="4376" max="4376" width="9.7109375" style="366" customWidth="1"/>
    <col min="4377" max="4377" width="12.7109375" style="366" customWidth="1"/>
    <col min="4378" max="4378" width="5.140625" style="366" customWidth="1"/>
    <col min="4379" max="4379" width="9.7109375" style="366" customWidth="1"/>
    <col min="4380" max="4380" width="12.7109375" style="366" customWidth="1"/>
    <col min="4381" max="4381" width="37.7109375" style="366" customWidth="1"/>
    <col min="4382" max="4584" width="9.140625" style="366"/>
    <col min="4585" max="4585" width="1.7109375" style="366" customWidth="1"/>
    <col min="4586" max="4586" width="3.5703125" style="366" customWidth="1"/>
    <col min="4587" max="4587" width="11" style="366" customWidth="1"/>
    <col min="4588" max="4588" width="20.7109375" style="366" customWidth="1"/>
    <col min="4589" max="4590" width="11.7109375" style="366" customWidth="1"/>
    <col min="4591" max="4591" width="9.7109375" style="366" customWidth="1"/>
    <col min="4592" max="4592" width="10.140625" style="366" bestFit="1" customWidth="1"/>
    <col min="4593" max="4594" width="7.7109375" style="366" customWidth="1"/>
    <col min="4595" max="4595" width="4" style="366" customWidth="1"/>
    <col min="4596" max="4596" width="9.7109375" style="366" customWidth="1"/>
    <col min="4597" max="4597" width="15.140625" style="366" customWidth="1"/>
    <col min="4598" max="4598" width="5.140625" style="366" customWidth="1"/>
    <col min="4599" max="4599" width="9.7109375" style="366" customWidth="1"/>
    <col min="4600" max="4600" width="13.7109375" style="366" customWidth="1"/>
    <col min="4601" max="4601" width="5.140625" style="366" customWidth="1"/>
    <col min="4602" max="4602" width="9.7109375" style="366" customWidth="1"/>
    <col min="4603" max="4603" width="12.5703125" style="366" customWidth="1"/>
    <col min="4604" max="4604" width="5.140625" style="366" customWidth="1"/>
    <col min="4605" max="4605" width="9.7109375" style="366" customWidth="1"/>
    <col min="4606" max="4606" width="12.7109375" style="366" customWidth="1"/>
    <col min="4607" max="4607" width="5.140625" style="366" customWidth="1"/>
    <col min="4608" max="4608" width="9.7109375" style="366" customWidth="1"/>
    <col min="4609" max="4609" width="12.7109375" style="366" customWidth="1"/>
    <col min="4610" max="4610" width="5.140625" style="366" customWidth="1"/>
    <col min="4611" max="4611" width="9.7109375" style="366" customWidth="1"/>
    <col min="4612" max="4612" width="12.7109375" style="366" customWidth="1"/>
    <col min="4613" max="4613" width="5.140625" style="366" customWidth="1"/>
    <col min="4614" max="4614" width="9.7109375" style="366" customWidth="1"/>
    <col min="4615" max="4615" width="12.7109375" style="366" customWidth="1"/>
    <col min="4616" max="4616" width="5.140625" style="366" customWidth="1"/>
    <col min="4617" max="4617" width="9.7109375" style="366" customWidth="1"/>
    <col min="4618" max="4618" width="12.7109375" style="366" customWidth="1"/>
    <col min="4619" max="4619" width="5.140625" style="366" customWidth="1"/>
    <col min="4620" max="4620" width="9.7109375" style="366" customWidth="1"/>
    <col min="4621" max="4621" width="12.7109375" style="366" customWidth="1"/>
    <col min="4622" max="4622" width="5.140625" style="366" customWidth="1"/>
    <col min="4623" max="4623" width="9.7109375" style="366" customWidth="1"/>
    <col min="4624" max="4624" width="12.7109375" style="366" customWidth="1"/>
    <col min="4625" max="4625" width="5.140625" style="366" customWidth="1"/>
    <col min="4626" max="4626" width="9.7109375" style="366" customWidth="1"/>
    <col min="4627" max="4627" width="12.7109375" style="366" customWidth="1"/>
    <col min="4628" max="4628" width="5.140625" style="366" customWidth="1"/>
    <col min="4629" max="4629" width="9.7109375" style="366" customWidth="1"/>
    <col min="4630" max="4630" width="12.7109375" style="366" customWidth="1"/>
    <col min="4631" max="4631" width="5.140625" style="366" customWidth="1"/>
    <col min="4632" max="4632" width="9.7109375" style="366" customWidth="1"/>
    <col min="4633" max="4633" width="12.7109375" style="366" customWidth="1"/>
    <col min="4634" max="4634" width="5.140625" style="366" customWidth="1"/>
    <col min="4635" max="4635" width="9.7109375" style="366" customWidth="1"/>
    <col min="4636" max="4636" width="12.7109375" style="366" customWidth="1"/>
    <col min="4637" max="4637" width="37.7109375" style="366" customWidth="1"/>
    <col min="4638" max="4840" width="9.140625" style="366"/>
    <col min="4841" max="4841" width="1.7109375" style="366" customWidth="1"/>
    <col min="4842" max="4842" width="3.5703125" style="366" customWidth="1"/>
    <col min="4843" max="4843" width="11" style="366" customWidth="1"/>
    <col min="4844" max="4844" width="20.7109375" style="366" customWidth="1"/>
    <col min="4845" max="4846" width="11.7109375" style="366" customWidth="1"/>
    <col min="4847" max="4847" width="9.7109375" style="366" customWidth="1"/>
    <col min="4848" max="4848" width="10.140625" style="366" bestFit="1" customWidth="1"/>
    <col min="4849" max="4850" width="7.7109375" style="366" customWidth="1"/>
    <col min="4851" max="4851" width="4" style="366" customWidth="1"/>
    <col min="4852" max="4852" width="9.7109375" style="366" customWidth="1"/>
    <col min="4853" max="4853" width="15.140625" style="366" customWidth="1"/>
    <col min="4854" max="4854" width="5.140625" style="366" customWidth="1"/>
    <col min="4855" max="4855" width="9.7109375" style="366" customWidth="1"/>
    <col min="4856" max="4856" width="13.7109375" style="366" customWidth="1"/>
    <col min="4857" max="4857" width="5.140625" style="366" customWidth="1"/>
    <col min="4858" max="4858" width="9.7109375" style="366" customWidth="1"/>
    <col min="4859" max="4859" width="12.5703125" style="366" customWidth="1"/>
    <col min="4860" max="4860" width="5.140625" style="366" customWidth="1"/>
    <col min="4861" max="4861" width="9.7109375" style="366" customWidth="1"/>
    <col min="4862" max="4862" width="12.7109375" style="366" customWidth="1"/>
    <col min="4863" max="4863" width="5.140625" style="366" customWidth="1"/>
    <col min="4864" max="4864" width="9.7109375" style="366" customWidth="1"/>
    <col min="4865" max="4865" width="12.7109375" style="366" customWidth="1"/>
    <col min="4866" max="4866" width="5.140625" style="366" customWidth="1"/>
    <col min="4867" max="4867" width="9.7109375" style="366" customWidth="1"/>
    <col min="4868" max="4868" width="12.7109375" style="366" customWidth="1"/>
    <col min="4869" max="4869" width="5.140625" style="366" customWidth="1"/>
    <col min="4870" max="4870" width="9.7109375" style="366" customWidth="1"/>
    <col min="4871" max="4871" width="12.7109375" style="366" customWidth="1"/>
    <col min="4872" max="4872" width="5.140625" style="366" customWidth="1"/>
    <col min="4873" max="4873" width="9.7109375" style="366" customWidth="1"/>
    <col min="4874" max="4874" width="12.7109375" style="366" customWidth="1"/>
    <col min="4875" max="4875" width="5.140625" style="366" customWidth="1"/>
    <col min="4876" max="4876" width="9.7109375" style="366" customWidth="1"/>
    <col min="4877" max="4877" width="12.7109375" style="366" customWidth="1"/>
    <col min="4878" max="4878" width="5.140625" style="366" customWidth="1"/>
    <col min="4879" max="4879" width="9.7109375" style="366" customWidth="1"/>
    <col min="4880" max="4880" width="12.7109375" style="366" customWidth="1"/>
    <col min="4881" max="4881" width="5.140625" style="366" customWidth="1"/>
    <col min="4882" max="4882" width="9.7109375" style="366" customWidth="1"/>
    <col min="4883" max="4883" width="12.7109375" style="366" customWidth="1"/>
    <col min="4884" max="4884" width="5.140625" style="366" customWidth="1"/>
    <col min="4885" max="4885" width="9.7109375" style="366" customWidth="1"/>
    <col min="4886" max="4886" width="12.7109375" style="366" customWidth="1"/>
    <col min="4887" max="4887" width="5.140625" style="366" customWidth="1"/>
    <col min="4888" max="4888" width="9.7109375" style="366" customWidth="1"/>
    <col min="4889" max="4889" width="12.7109375" style="366" customWidth="1"/>
    <col min="4890" max="4890" width="5.140625" style="366" customWidth="1"/>
    <col min="4891" max="4891" width="9.7109375" style="366" customWidth="1"/>
    <col min="4892" max="4892" width="12.7109375" style="366" customWidth="1"/>
    <col min="4893" max="4893" width="37.7109375" style="366" customWidth="1"/>
    <col min="4894" max="5096" width="9.140625" style="366"/>
    <col min="5097" max="5097" width="1.7109375" style="366" customWidth="1"/>
    <col min="5098" max="5098" width="3.5703125" style="366" customWidth="1"/>
    <col min="5099" max="5099" width="11" style="366" customWidth="1"/>
    <col min="5100" max="5100" width="20.7109375" style="366" customWidth="1"/>
    <col min="5101" max="5102" width="11.7109375" style="366" customWidth="1"/>
    <col min="5103" max="5103" width="9.7109375" style="366" customWidth="1"/>
    <col min="5104" max="5104" width="10.140625" style="366" bestFit="1" customWidth="1"/>
    <col min="5105" max="5106" width="7.7109375" style="366" customWidth="1"/>
    <col min="5107" max="5107" width="4" style="366" customWidth="1"/>
    <col min="5108" max="5108" width="9.7109375" style="366" customWidth="1"/>
    <col min="5109" max="5109" width="15.140625" style="366" customWidth="1"/>
    <col min="5110" max="5110" width="5.140625" style="366" customWidth="1"/>
    <col min="5111" max="5111" width="9.7109375" style="366" customWidth="1"/>
    <col min="5112" max="5112" width="13.7109375" style="366" customWidth="1"/>
    <col min="5113" max="5113" width="5.140625" style="366" customWidth="1"/>
    <col min="5114" max="5114" width="9.7109375" style="366" customWidth="1"/>
    <col min="5115" max="5115" width="12.5703125" style="366" customWidth="1"/>
    <col min="5116" max="5116" width="5.140625" style="366" customWidth="1"/>
    <col min="5117" max="5117" width="9.7109375" style="366" customWidth="1"/>
    <col min="5118" max="5118" width="12.7109375" style="366" customWidth="1"/>
    <col min="5119" max="5119" width="5.140625" style="366" customWidth="1"/>
    <col min="5120" max="5120" width="9.7109375" style="366" customWidth="1"/>
    <col min="5121" max="5121" width="12.7109375" style="366" customWidth="1"/>
    <col min="5122" max="5122" width="5.140625" style="366" customWidth="1"/>
    <col min="5123" max="5123" width="9.7109375" style="366" customWidth="1"/>
    <col min="5124" max="5124" width="12.7109375" style="366" customWidth="1"/>
    <col min="5125" max="5125" width="5.140625" style="366" customWidth="1"/>
    <col min="5126" max="5126" width="9.7109375" style="366" customWidth="1"/>
    <col min="5127" max="5127" width="12.7109375" style="366" customWidth="1"/>
    <col min="5128" max="5128" width="5.140625" style="366" customWidth="1"/>
    <col min="5129" max="5129" width="9.7109375" style="366" customWidth="1"/>
    <col min="5130" max="5130" width="12.7109375" style="366" customWidth="1"/>
    <col min="5131" max="5131" width="5.140625" style="366" customWidth="1"/>
    <col min="5132" max="5132" width="9.7109375" style="366" customWidth="1"/>
    <col min="5133" max="5133" width="12.7109375" style="366" customWidth="1"/>
    <col min="5134" max="5134" width="5.140625" style="366" customWidth="1"/>
    <col min="5135" max="5135" width="9.7109375" style="366" customWidth="1"/>
    <col min="5136" max="5136" width="12.7109375" style="366" customWidth="1"/>
    <col min="5137" max="5137" width="5.140625" style="366" customWidth="1"/>
    <col min="5138" max="5138" width="9.7109375" style="366" customWidth="1"/>
    <col min="5139" max="5139" width="12.7109375" style="366" customWidth="1"/>
    <col min="5140" max="5140" width="5.140625" style="366" customWidth="1"/>
    <col min="5141" max="5141" width="9.7109375" style="366" customWidth="1"/>
    <col min="5142" max="5142" width="12.7109375" style="366" customWidth="1"/>
    <col min="5143" max="5143" width="5.140625" style="366" customWidth="1"/>
    <col min="5144" max="5144" width="9.7109375" style="366" customWidth="1"/>
    <col min="5145" max="5145" width="12.7109375" style="366" customWidth="1"/>
    <col min="5146" max="5146" width="5.140625" style="366" customWidth="1"/>
    <col min="5147" max="5147" width="9.7109375" style="366" customWidth="1"/>
    <col min="5148" max="5148" width="12.7109375" style="366" customWidth="1"/>
    <col min="5149" max="5149" width="37.7109375" style="366" customWidth="1"/>
    <col min="5150" max="5352" width="9.140625" style="366"/>
    <col min="5353" max="5353" width="1.7109375" style="366" customWidth="1"/>
    <col min="5354" max="5354" width="3.5703125" style="366" customWidth="1"/>
    <col min="5355" max="5355" width="11" style="366" customWidth="1"/>
    <col min="5356" max="5356" width="20.7109375" style="366" customWidth="1"/>
    <col min="5357" max="5358" width="11.7109375" style="366" customWidth="1"/>
    <col min="5359" max="5359" width="9.7109375" style="366" customWidth="1"/>
    <col min="5360" max="5360" width="10.140625" style="366" bestFit="1" customWidth="1"/>
    <col min="5361" max="5362" width="7.7109375" style="366" customWidth="1"/>
    <col min="5363" max="5363" width="4" style="366" customWidth="1"/>
    <col min="5364" max="5364" width="9.7109375" style="366" customWidth="1"/>
    <col min="5365" max="5365" width="15.140625" style="366" customWidth="1"/>
    <col min="5366" max="5366" width="5.140625" style="366" customWidth="1"/>
    <col min="5367" max="5367" width="9.7109375" style="366" customWidth="1"/>
    <col min="5368" max="5368" width="13.7109375" style="366" customWidth="1"/>
    <col min="5369" max="5369" width="5.140625" style="366" customWidth="1"/>
    <col min="5370" max="5370" width="9.7109375" style="366" customWidth="1"/>
    <col min="5371" max="5371" width="12.5703125" style="366" customWidth="1"/>
    <col min="5372" max="5372" width="5.140625" style="366" customWidth="1"/>
    <col min="5373" max="5373" width="9.7109375" style="366" customWidth="1"/>
    <col min="5374" max="5374" width="12.7109375" style="366" customWidth="1"/>
    <col min="5375" max="5375" width="5.140625" style="366" customWidth="1"/>
    <col min="5376" max="5376" width="9.7109375" style="366" customWidth="1"/>
    <col min="5377" max="5377" width="12.7109375" style="366" customWidth="1"/>
    <col min="5378" max="5378" width="5.140625" style="366" customWidth="1"/>
    <col min="5379" max="5379" width="9.7109375" style="366" customWidth="1"/>
    <col min="5380" max="5380" width="12.7109375" style="366" customWidth="1"/>
    <col min="5381" max="5381" width="5.140625" style="366" customWidth="1"/>
    <col min="5382" max="5382" width="9.7109375" style="366" customWidth="1"/>
    <col min="5383" max="5383" width="12.7109375" style="366" customWidth="1"/>
    <col min="5384" max="5384" width="5.140625" style="366" customWidth="1"/>
    <col min="5385" max="5385" width="9.7109375" style="366" customWidth="1"/>
    <col min="5386" max="5386" width="12.7109375" style="366" customWidth="1"/>
    <col min="5387" max="5387" width="5.140625" style="366" customWidth="1"/>
    <col min="5388" max="5388" width="9.7109375" style="366" customWidth="1"/>
    <col min="5389" max="5389" width="12.7109375" style="366" customWidth="1"/>
    <col min="5390" max="5390" width="5.140625" style="366" customWidth="1"/>
    <col min="5391" max="5391" width="9.7109375" style="366" customWidth="1"/>
    <col min="5392" max="5392" width="12.7109375" style="366" customWidth="1"/>
    <col min="5393" max="5393" width="5.140625" style="366" customWidth="1"/>
    <col min="5394" max="5394" width="9.7109375" style="366" customWidth="1"/>
    <col min="5395" max="5395" width="12.7109375" style="366" customWidth="1"/>
    <col min="5396" max="5396" width="5.140625" style="366" customWidth="1"/>
    <col min="5397" max="5397" width="9.7109375" style="366" customWidth="1"/>
    <col min="5398" max="5398" width="12.7109375" style="366" customWidth="1"/>
    <col min="5399" max="5399" width="5.140625" style="366" customWidth="1"/>
    <col min="5400" max="5400" width="9.7109375" style="366" customWidth="1"/>
    <col min="5401" max="5401" width="12.7109375" style="366" customWidth="1"/>
    <col min="5402" max="5402" width="5.140625" style="366" customWidth="1"/>
    <col min="5403" max="5403" width="9.7109375" style="366" customWidth="1"/>
    <col min="5404" max="5404" width="12.7109375" style="366" customWidth="1"/>
    <col min="5405" max="5405" width="37.7109375" style="366" customWidth="1"/>
    <col min="5406" max="5608" width="9.140625" style="366"/>
    <col min="5609" max="5609" width="1.7109375" style="366" customWidth="1"/>
    <col min="5610" max="5610" width="3.5703125" style="366" customWidth="1"/>
    <col min="5611" max="5611" width="11" style="366" customWidth="1"/>
    <col min="5612" max="5612" width="20.7109375" style="366" customWidth="1"/>
    <col min="5613" max="5614" width="11.7109375" style="366" customWidth="1"/>
    <col min="5615" max="5615" width="9.7109375" style="366" customWidth="1"/>
    <col min="5616" max="5616" width="10.140625" style="366" bestFit="1" customWidth="1"/>
    <col min="5617" max="5618" width="7.7109375" style="366" customWidth="1"/>
    <col min="5619" max="5619" width="4" style="366" customWidth="1"/>
    <col min="5620" max="5620" width="9.7109375" style="366" customWidth="1"/>
    <col min="5621" max="5621" width="15.140625" style="366" customWidth="1"/>
    <col min="5622" max="5622" width="5.140625" style="366" customWidth="1"/>
    <col min="5623" max="5623" width="9.7109375" style="366" customWidth="1"/>
    <col min="5624" max="5624" width="13.7109375" style="366" customWidth="1"/>
    <col min="5625" max="5625" width="5.140625" style="366" customWidth="1"/>
    <col min="5626" max="5626" width="9.7109375" style="366" customWidth="1"/>
    <col min="5627" max="5627" width="12.5703125" style="366" customWidth="1"/>
    <col min="5628" max="5628" width="5.140625" style="366" customWidth="1"/>
    <col min="5629" max="5629" width="9.7109375" style="366" customWidth="1"/>
    <col min="5630" max="5630" width="12.7109375" style="366" customWidth="1"/>
    <col min="5631" max="5631" width="5.140625" style="366" customWidth="1"/>
    <col min="5632" max="5632" width="9.7109375" style="366" customWidth="1"/>
    <col min="5633" max="5633" width="12.7109375" style="366" customWidth="1"/>
    <col min="5634" max="5634" width="5.140625" style="366" customWidth="1"/>
    <col min="5635" max="5635" width="9.7109375" style="366" customWidth="1"/>
    <col min="5636" max="5636" width="12.7109375" style="366" customWidth="1"/>
    <col min="5637" max="5637" width="5.140625" style="366" customWidth="1"/>
    <col min="5638" max="5638" width="9.7109375" style="366" customWidth="1"/>
    <col min="5639" max="5639" width="12.7109375" style="366" customWidth="1"/>
    <col min="5640" max="5640" width="5.140625" style="366" customWidth="1"/>
    <col min="5641" max="5641" width="9.7109375" style="366" customWidth="1"/>
    <col min="5642" max="5642" width="12.7109375" style="366" customWidth="1"/>
    <col min="5643" max="5643" width="5.140625" style="366" customWidth="1"/>
    <col min="5644" max="5644" width="9.7109375" style="366" customWidth="1"/>
    <col min="5645" max="5645" width="12.7109375" style="366" customWidth="1"/>
    <col min="5646" max="5646" width="5.140625" style="366" customWidth="1"/>
    <col min="5647" max="5647" width="9.7109375" style="366" customWidth="1"/>
    <col min="5648" max="5648" width="12.7109375" style="366" customWidth="1"/>
    <col min="5649" max="5649" width="5.140625" style="366" customWidth="1"/>
    <col min="5650" max="5650" width="9.7109375" style="366" customWidth="1"/>
    <col min="5651" max="5651" width="12.7109375" style="366" customWidth="1"/>
    <col min="5652" max="5652" width="5.140625" style="366" customWidth="1"/>
    <col min="5653" max="5653" width="9.7109375" style="366" customWidth="1"/>
    <col min="5654" max="5654" width="12.7109375" style="366" customWidth="1"/>
    <col min="5655" max="5655" width="5.140625" style="366" customWidth="1"/>
    <col min="5656" max="5656" width="9.7109375" style="366" customWidth="1"/>
    <col min="5657" max="5657" width="12.7109375" style="366" customWidth="1"/>
    <col min="5658" max="5658" width="5.140625" style="366" customWidth="1"/>
    <col min="5659" max="5659" width="9.7109375" style="366" customWidth="1"/>
    <col min="5660" max="5660" width="12.7109375" style="366" customWidth="1"/>
    <col min="5661" max="5661" width="37.7109375" style="366" customWidth="1"/>
    <col min="5662" max="5864" width="9.140625" style="366"/>
    <col min="5865" max="5865" width="1.7109375" style="366" customWidth="1"/>
    <col min="5866" max="5866" width="3.5703125" style="366" customWidth="1"/>
    <col min="5867" max="5867" width="11" style="366" customWidth="1"/>
    <col min="5868" max="5868" width="20.7109375" style="366" customWidth="1"/>
    <col min="5869" max="5870" width="11.7109375" style="366" customWidth="1"/>
    <col min="5871" max="5871" width="9.7109375" style="366" customWidth="1"/>
    <col min="5872" max="5872" width="10.140625" style="366" bestFit="1" customWidth="1"/>
    <col min="5873" max="5874" width="7.7109375" style="366" customWidth="1"/>
    <col min="5875" max="5875" width="4" style="366" customWidth="1"/>
    <col min="5876" max="5876" width="9.7109375" style="366" customWidth="1"/>
    <col min="5877" max="5877" width="15.140625" style="366" customWidth="1"/>
    <col min="5878" max="5878" width="5.140625" style="366" customWidth="1"/>
    <col min="5879" max="5879" width="9.7109375" style="366" customWidth="1"/>
    <col min="5880" max="5880" width="13.7109375" style="366" customWidth="1"/>
    <col min="5881" max="5881" width="5.140625" style="366" customWidth="1"/>
    <col min="5882" max="5882" width="9.7109375" style="366" customWidth="1"/>
    <col min="5883" max="5883" width="12.5703125" style="366" customWidth="1"/>
    <col min="5884" max="5884" width="5.140625" style="366" customWidth="1"/>
    <col min="5885" max="5885" width="9.7109375" style="366" customWidth="1"/>
    <col min="5886" max="5886" width="12.7109375" style="366" customWidth="1"/>
    <col min="5887" max="5887" width="5.140625" style="366" customWidth="1"/>
    <col min="5888" max="5888" width="9.7109375" style="366" customWidth="1"/>
    <col min="5889" max="5889" width="12.7109375" style="366" customWidth="1"/>
    <col min="5890" max="5890" width="5.140625" style="366" customWidth="1"/>
    <col min="5891" max="5891" width="9.7109375" style="366" customWidth="1"/>
    <col min="5892" max="5892" width="12.7109375" style="366" customWidth="1"/>
    <col min="5893" max="5893" width="5.140625" style="366" customWidth="1"/>
    <col min="5894" max="5894" width="9.7109375" style="366" customWidth="1"/>
    <col min="5895" max="5895" width="12.7109375" style="366" customWidth="1"/>
    <col min="5896" max="5896" width="5.140625" style="366" customWidth="1"/>
    <col min="5897" max="5897" width="9.7109375" style="366" customWidth="1"/>
    <col min="5898" max="5898" width="12.7109375" style="366" customWidth="1"/>
    <col min="5899" max="5899" width="5.140625" style="366" customWidth="1"/>
    <col min="5900" max="5900" width="9.7109375" style="366" customWidth="1"/>
    <col min="5901" max="5901" width="12.7109375" style="366" customWidth="1"/>
    <col min="5902" max="5902" width="5.140625" style="366" customWidth="1"/>
    <col min="5903" max="5903" width="9.7109375" style="366" customWidth="1"/>
    <col min="5904" max="5904" width="12.7109375" style="366" customWidth="1"/>
    <col min="5905" max="5905" width="5.140625" style="366" customWidth="1"/>
    <col min="5906" max="5906" width="9.7109375" style="366" customWidth="1"/>
    <col min="5907" max="5907" width="12.7109375" style="366" customWidth="1"/>
    <col min="5908" max="5908" width="5.140625" style="366" customWidth="1"/>
    <col min="5909" max="5909" width="9.7109375" style="366" customWidth="1"/>
    <col min="5910" max="5910" width="12.7109375" style="366" customWidth="1"/>
    <col min="5911" max="5911" width="5.140625" style="366" customWidth="1"/>
    <col min="5912" max="5912" width="9.7109375" style="366" customWidth="1"/>
    <col min="5913" max="5913" width="12.7109375" style="366" customWidth="1"/>
    <col min="5914" max="5914" width="5.140625" style="366" customWidth="1"/>
    <col min="5915" max="5915" width="9.7109375" style="366" customWidth="1"/>
    <col min="5916" max="5916" width="12.7109375" style="366" customWidth="1"/>
    <col min="5917" max="5917" width="37.7109375" style="366" customWidth="1"/>
    <col min="5918" max="6120" width="9.140625" style="366"/>
    <col min="6121" max="6121" width="1.7109375" style="366" customWidth="1"/>
    <col min="6122" max="6122" width="3.5703125" style="366" customWidth="1"/>
    <col min="6123" max="6123" width="11" style="366" customWidth="1"/>
    <col min="6124" max="6124" width="20.7109375" style="366" customWidth="1"/>
    <col min="6125" max="6126" width="11.7109375" style="366" customWidth="1"/>
    <col min="6127" max="6127" width="9.7109375" style="366" customWidth="1"/>
    <col min="6128" max="6128" width="10.140625" style="366" bestFit="1" customWidth="1"/>
    <col min="6129" max="6130" width="7.7109375" style="366" customWidth="1"/>
    <col min="6131" max="6131" width="4" style="366" customWidth="1"/>
    <col min="6132" max="6132" width="9.7109375" style="366" customWidth="1"/>
    <col min="6133" max="6133" width="15.140625" style="366" customWidth="1"/>
    <col min="6134" max="6134" width="5.140625" style="366" customWidth="1"/>
    <col min="6135" max="6135" width="9.7109375" style="366" customWidth="1"/>
    <col min="6136" max="6136" width="13.7109375" style="366" customWidth="1"/>
    <col min="6137" max="6137" width="5.140625" style="366" customWidth="1"/>
    <col min="6138" max="6138" width="9.7109375" style="366" customWidth="1"/>
    <col min="6139" max="6139" width="12.5703125" style="366" customWidth="1"/>
    <col min="6140" max="6140" width="5.140625" style="366" customWidth="1"/>
    <col min="6141" max="6141" width="9.7109375" style="366" customWidth="1"/>
    <col min="6142" max="6142" width="12.7109375" style="366" customWidth="1"/>
    <col min="6143" max="6143" width="5.140625" style="366" customWidth="1"/>
    <col min="6144" max="6144" width="9.7109375" style="366" customWidth="1"/>
    <col min="6145" max="6145" width="12.7109375" style="366" customWidth="1"/>
    <col min="6146" max="6146" width="5.140625" style="366" customWidth="1"/>
    <col min="6147" max="6147" width="9.7109375" style="366" customWidth="1"/>
    <col min="6148" max="6148" width="12.7109375" style="366" customWidth="1"/>
    <col min="6149" max="6149" width="5.140625" style="366" customWidth="1"/>
    <col min="6150" max="6150" width="9.7109375" style="366" customWidth="1"/>
    <col min="6151" max="6151" width="12.7109375" style="366" customWidth="1"/>
    <col min="6152" max="6152" width="5.140625" style="366" customWidth="1"/>
    <col min="6153" max="6153" width="9.7109375" style="366" customWidth="1"/>
    <col min="6154" max="6154" width="12.7109375" style="366" customWidth="1"/>
    <col min="6155" max="6155" width="5.140625" style="366" customWidth="1"/>
    <col min="6156" max="6156" width="9.7109375" style="366" customWidth="1"/>
    <col min="6157" max="6157" width="12.7109375" style="366" customWidth="1"/>
    <col min="6158" max="6158" width="5.140625" style="366" customWidth="1"/>
    <col min="6159" max="6159" width="9.7109375" style="366" customWidth="1"/>
    <col min="6160" max="6160" width="12.7109375" style="366" customWidth="1"/>
    <col min="6161" max="6161" width="5.140625" style="366" customWidth="1"/>
    <col min="6162" max="6162" width="9.7109375" style="366" customWidth="1"/>
    <col min="6163" max="6163" width="12.7109375" style="366" customWidth="1"/>
    <col min="6164" max="6164" width="5.140625" style="366" customWidth="1"/>
    <col min="6165" max="6165" width="9.7109375" style="366" customWidth="1"/>
    <col min="6166" max="6166" width="12.7109375" style="366" customWidth="1"/>
    <col min="6167" max="6167" width="5.140625" style="366" customWidth="1"/>
    <col min="6168" max="6168" width="9.7109375" style="366" customWidth="1"/>
    <col min="6169" max="6169" width="12.7109375" style="366" customWidth="1"/>
    <col min="6170" max="6170" width="5.140625" style="366" customWidth="1"/>
    <col min="6171" max="6171" width="9.7109375" style="366" customWidth="1"/>
    <col min="6172" max="6172" width="12.7109375" style="366" customWidth="1"/>
    <col min="6173" max="6173" width="37.7109375" style="366" customWidth="1"/>
    <col min="6174" max="6376" width="9.140625" style="366"/>
    <col min="6377" max="6377" width="1.7109375" style="366" customWidth="1"/>
    <col min="6378" max="6378" width="3.5703125" style="366" customWidth="1"/>
    <col min="6379" max="6379" width="11" style="366" customWidth="1"/>
    <col min="6380" max="6380" width="20.7109375" style="366" customWidth="1"/>
    <col min="6381" max="6382" width="11.7109375" style="366" customWidth="1"/>
    <col min="6383" max="6383" width="9.7109375" style="366" customWidth="1"/>
    <col min="6384" max="6384" width="10.140625" style="366" bestFit="1" customWidth="1"/>
    <col min="6385" max="6386" width="7.7109375" style="366" customWidth="1"/>
    <col min="6387" max="6387" width="4" style="366" customWidth="1"/>
    <col min="6388" max="6388" width="9.7109375" style="366" customWidth="1"/>
    <col min="6389" max="6389" width="15.140625" style="366" customWidth="1"/>
    <col min="6390" max="6390" width="5.140625" style="366" customWidth="1"/>
    <col min="6391" max="6391" width="9.7109375" style="366" customWidth="1"/>
    <col min="6392" max="6392" width="13.7109375" style="366" customWidth="1"/>
    <col min="6393" max="6393" width="5.140625" style="366" customWidth="1"/>
    <col min="6394" max="6394" width="9.7109375" style="366" customWidth="1"/>
    <col min="6395" max="6395" width="12.5703125" style="366" customWidth="1"/>
    <col min="6396" max="6396" width="5.140625" style="366" customWidth="1"/>
    <col min="6397" max="6397" width="9.7109375" style="366" customWidth="1"/>
    <col min="6398" max="6398" width="12.7109375" style="366" customWidth="1"/>
    <col min="6399" max="6399" width="5.140625" style="366" customWidth="1"/>
    <col min="6400" max="6400" width="9.7109375" style="366" customWidth="1"/>
    <col min="6401" max="6401" width="12.7109375" style="366" customWidth="1"/>
    <col min="6402" max="6402" width="5.140625" style="366" customWidth="1"/>
    <col min="6403" max="6403" width="9.7109375" style="366" customWidth="1"/>
    <col min="6404" max="6404" width="12.7109375" style="366" customWidth="1"/>
    <col min="6405" max="6405" width="5.140625" style="366" customWidth="1"/>
    <col min="6406" max="6406" width="9.7109375" style="366" customWidth="1"/>
    <col min="6407" max="6407" width="12.7109375" style="366" customWidth="1"/>
    <col min="6408" max="6408" width="5.140625" style="366" customWidth="1"/>
    <col min="6409" max="6409" width="9.7109375" style="366" customWidth="1"/>
    <col min="6410" max="6410" width="12.7109375" style="366" customWidth="1"/>
    <col min="6411" max="6411" width="5.140625" style="366" customWidth="1"/>
    <col min="6412" max="6412" width="9.7109375" style="366" customWidth="1"/>
    <col min="6413" max="6413" width="12.7109375" style="366" customWidth="1"/>
    <col min="6414" max="6414" width="5.140625" style="366" customWidth="1"/>
    <col min="6415" max="6415" width="9.7109375" style="366" customWidth="1"/>
    <col min="6416" max="6416" width="12.7109375" style="366" customWidth="1"/>
    <col min="6417" max="6417" width="5.140625" style="366" customWidth="1"/>
    <col min="6418" max="6418" width="9.7109375" style="366" customWidth="1"/>
    <col min="6419" max="6419" width="12.7109375" style="366" customWidth="1"/>
    <col min="6420" max="6420" width="5.140625" style="366" customWidth="1"/>
    <col min="6421" max="6421" width="9.7109375" style="366" customWidth="1"/>
    <col min="6422" max="6422" width="12.7109375" style="366" customWidth="1"/>
    <col min="6423" max="6423" width="5.140625" style="366" customWidth="1"/>
    <col min="6424" max="6424" width="9.7109375" style="366" customWidth="1"/>
    <col min="6425" max="6425" width="12.7109375" style="366" customWidth="1"/>
    <col min="6426" max="6426" width="5.140625" style="366" customWidth="1"/>
    <col min="6427" max="6427" width="9.7109375" style="366" customWidth="1"/>
    <col min="6428" max="6428" width="12.7109375" style="366" customWidth="1"/>
    <col min="6429" max="6429" width="37.7109375" style="366" customWidth="1"/>
    <col min="6430" max="6632" width="9.140625" style="366"/>
    <col min="6633" max="6633" width="1.7109375" style="366" customWidth="1"/>
    <col min="6634" max="6634" width="3.5703125" style="366" customWidth="1"/>
    <col min="6635" max="6635" width="11" style="366" customWidth="1"/>
    <col min="6636" max="6636" width="20.7109375" style="366" customWidth="1"/>
    <col min="6637" max="6638" width="11.7109375" style="366" customWidth="1"/>
    <col min="6639" max="6639" width="9.7109375" style="366" customWidth="1"/>
    <col min="6640" max="6640" width="10.140625" style="366" bestFit="1" customWidth="1"/>
    <col min="6641" max="6642" width="7.7109375" style="366" customWidth="1"/>
    <col min="6643" max="6643" width="4" style="366" customWidth="1"/>
    <col min="6644" max="6644" width="9.7109375" style="366" customWidth="1"/>
    <col min="6645" max="6645" width="15.140625" style="366" customWidth="1"/>
    <col min="6646" max="6646" width="5.140625" style="366" customWidth="1"/>
    <col min="6647" max="6647" width="9.7109375" style="366" customWidth="1"/>
    <col min="6648" max="6648" width="13.7109375" style="366" customWidth="1"/>
    <col min="6649" max="6649" width="5.140625" style="366" customWidth="1"/>
    <col min="6650" max="6650" width="9.7109375" style="366" customWidth="1"/>
    <col min="6651" max="6651" width="12.5703125" style="366" customWidth="1"/>
    <col min="6652" max="6652" width="5.140625" style="366" customWidth="1"/>
    <col min="6653" max="6653" width="9.7109375" style="366" customWidth="1"/>
    <col min="6654" max="6654" width="12.7109375" style="366" customWidth="1"/>
    <col min="6655" max="6655" width="5.140625" style="366" customWidth="1"/>
    <col min="6656" max="6656" width="9.7109375" style="366" customWidth="1"/>
    <col min="6657" max="6657" width="12.7109375" style="366" customWidth="1"/>
    <col min="6658" max="6658" width="5.140625" style="366" customWidth="1"/>
    <col min="6659" max="6659" width="9.7109375" style="366" customWidth="1"/>
    <col min="6660" max="6660" width="12.7109375" style="366" customWidth="1"/>
    <col min="6661" max="6661" width="5.140625" style="366" customWidth="1"/>
    <col min="6662" max="6662" width="9.7109375" style="366" customWidth="1"/>
    <col min="6663" max="6663" width="12.7109375" style="366" customWidth="1"/>
    <col min="6664" max="6664" width="5.140625" style="366" customWidth="1"/>
    <col min="6665" max="6665" width="9.7109375" style="366" customWidth="1"/>
    <col min="6666" max="6666" width="12.7109375" style="366" customWidth="1"/>
    <col min="6667" max="6667" width="5.140625" style="366" customWidth="1"/>
    <col min="6668" max="6668" width="9.7109375" style="366" customWidth="1"/>
    <col min="6669" max="6669" width="12.7109375" style="366" customWidth="1"/>
    <col min="6670" max="6670" width="5.140625" style="366" customWidth="1"/>
    <col min="6671" max="6671" width="9.7109375" style="366" customWidth="1"/>
    <col min="6672" max="6672" width="12.7109375" style="366" customWidth="1"/>
    <col min="6673" max="6673" width="5.140625" style="366" customWidth="1"/>
    <col min="6674" max="6674" width="9.7109375" style="366" customWidth="1"/>
    <col min="6675" max="6675" width="12.7109375" style="366" customWidth="1"/>
    <col min="6676" max="6676" width="5.140625" style="366" customWidth="1"/>
    <col min="6677" max="6677" width="9.7109375" style="366" customWidth="1"/>
    <col min="6678" max="6678" width="12.7109375" style="366" customWidth="1"/>
    <col min="6679" max="6679" width="5.140625" style="366" customWidth="1"/>
    <col min="6680" max="6680" width="9.7109375" style="366" customWidth="1"/>
    <col min="6681" max="6681" width="12.7109375" style="366" customWidth="1"/>
    <col min="6682" max="6682" width="5.140625" style="366" customWidth="1"/>
    <col min="6683" max="6683" width="9.7109375" style="366" customWidth="1"/>
    <col min="6684" max="6684" width="12.7109375" style="366" customWidth="1"/>
    <col min="6685" max="6685" width="37.7109375" style="366" customWidth="1"/>
    <col min="6686" max="6888" width="9.140625" style="366"/>
    <col min="6889" max="6889" width="1.7109375" style="366" customWidth="1"/>
    <col min="6890" max="6890" width="3.5703125" style="366" customWidth="1"/>
    <col min="6891" max="6891" width="11" style="366" customWidth="1"/>
    <col min="6892" max="6892" width="20.7109375" style="366" customWidth="1"/>
    <col min="6893" max="6894" width="11.7109375" style="366" customWidth="1"/>
    <col min="6895" max="6895" width="9.7109375" style="366" customWidth="1"/>
    <col min="6896" max="6896" width="10.140625" style="366" bestFit="1" customWidth="1"/>
    <col min="6897" max="6898" width="7.7109375" style="366" customWidth="1"/>
    <col min="6899" max="6899" width="4" style="366" customWidth="1"/>
    <col min="6900" max="6900" width="9.7109375" style="366" customWidth="1"/>
    <col min="6901" max="6901" width="15.140625" style="366" customWidth="1"/>
    <col min="6902" max="6902" width="5.140625" style="366" customWidth="1"/>
    <col min="6903" max="6903" width="9.7109375" style="366" customWidth="1"/>
    <col min="6904" max="6904" width="13.7109375" style="366" customWidth="1"/>
    <col min="6905" max="6905" width="5.140625" style="366" customWidth="1"/>
    <col min="6906" max="6906" width="9.7109375" style="366" customWidth="1"/>
    <col min="6907" max="6907" width="12.5703125" style="366" customWidth="1"/>
    <col min="6908" max="6908" width="5.140625" style="366" customWidth="1"/>
    <col min="6909" max="6909" width="9.7109375" style="366" customWidth="1"/>
    <col min="6910" max="6910" width="12.7109375" style="366" customWidth="1"/>
    <col min="6911" max="6911" width="5.140625" style="366" customWidth="1"/>
    <col min="6912" max="6912" width="9.7109375" style="366" customWidth="1"/>
    <col min="6913" max="6913" width="12.7109375" style="366" customWidth="1"/>
    <col min="6914" max="6914" width="5.140625" style="366" customWidth="1"/>
    <col min="6915" max="6915" width="9.7109375" style="366" customWidth="1"/>
    <col min="6916" max="6916" width="12.7109375" style="366" customWidth="1"/>
    <col min="6917" max="6917" width="5.140625" style="366" customWidth="1"/>
    <col min="6918" max="6918" width="9.7109375" style="366" customWidth="1"/>
    <col min="6919" max="6919" width="12.7109375" style="366" customWidth="1"/>
    <col min="6920" max="6920" width="5.140625" style="366" customWidth="1"/>
    <col min="6921" max="6921" width="9.7109375" style="366" customWidth="1"/>
    <col min="6922" max="6922" width="12.7109375" style="366" customWidth="1"/>
    <col min="6923" max="6923" width="5.140625" style="366" customWidth="1"/>
    <col min="6924" max="6924" width="9.7109375" style="366" customWidth="1"/>
    <col min="6925" max="6925" width="12.7109375" style="366" customWidth="1"/>
    <col min="6926" max="6926" width="5.140625" style="366" customWidth="1"/>
    <col min="6927" max="6927" width="9.7109375" style="366" customWidth="1"/>
    <col min="6928" max="6928" width="12.7109375" style="366" customWidth="1"/>
    <col min="6929" max="6929" width="5.140625" style="366" customWidth="1"/>
    <col min="6930" max="6930" width="9.7109375" style="366" customWidth="1"/>
    <col min="6931" max="6931" width="12.7109375" style="366" customWidth="1"/>
    <col min="6932" max="6932" width="5.140625" style="366" customWidth="1"/>
    <col min="6933" max="6933" width="9.7109375" style="366" customWidth="1"/>
    <col min="6934" max="6934" width="12.7109375" style="366" customWidth="1"/>
    <col min="6935" max="6935" width="5.140625" style="366" customWidth="1"/>
    <col min="6936" max="6936" width="9.7109375" style="366" customWidth="1"/>
    <col min="6937" max="6937" width="12.7109375" style="366" customWidth="1"/>
    <col min="6938" max="6938" width="5.140625" style="366" customWidth="1"/>
    <col min="6939" max="6939" width="9.7109375" style="366" customWidth="1"/>
    <col min="6940" max="6940" width="12.7109375" style="366" customWidth="1"/>
    <col min="6941" max="6941" width="37.7109375" style="366" customWidth="1"/>
    <col min="6942" max="7144" width="9.140625" style="366"/>
    <col min="7145" max="7145" width="1.7109375" style="366" customWidth="1"/>
    <col min="7146" max="7146" width="3.5703125" style="366" customWidth="1"/>
    <col min="7147" max="7147" width="11" style="366" customWidth="1"/>
    <col min="7148" max="7148" width="20.7109375" style="366" customWidth="1"/>
    <col min="7149" max="7150" width="11.7109375" style="366" customWidth="1"/>
    <col min="7151" max="7151" width="9.7109375" style="366" customWidth="1"/>
    <col min="7152" max="7152" width="10.140625" style="366" bestFit="1" customWidth="1"/>
    <col min="7153" max="7154" width="7.7109375" style="366" customWidth="1"/>
    <col min="7155" max="7155" width="4" style="366" customWidth="1"/>
    <col min="7156" max="7156" width="9.7109375" style="366" customWidth="1"/>
    <col min="7157" max="7157" width="15.140625" style="366" customWidth="1"/>
    <col min="7158" max="7158" width="5.140625" style="366" customWidth="1"/>
    <col min="7159" max="7159" width="9.7109375" style="366" customWidth="1"/>
    <col min="7160" max="7160" width="13.7109375" style="366" customWidth="1"/>
    <col min="7161" max="7161" width="5.140625" style="366" customWidth="1"/>
    <col min="7162" max="7162" width="9.7109375" style="366" customWidth="1"/>
    <col min="7163" max="7163" width="12.5703125" style="366" customWidth="1"/>
    <col min="7164" max="7164" width="5.140625" style="366" customWidth="1"/>
    <col min="7165" max="7165" width="9.7109375" style="366" customWidth="1"/>
    <col min="7166" max="7166" width="12.7109375" style="366" customWidth="1"/>
    <col min="7167" max="7167" width="5.140625" style="366" customWidth="1"/>
    <col min="7168" max="7168" width="9.7109375" style="366" customWidth="1"/>
    <col min="7169" max="7169" width="12.7109375" style="366" customWidth="1"/>
    <col min="7170" max="7170" width="5.140625" style="366" customWidth="1"/>
    <col min="7171" max="7171" width="9.7109375" style="366" customWidth="1"/>
    <col min="7172" max="7172" width="12.7109375" style="366" customWidth="1"/>
    <col min="7173" max="7173" width="5.140625" style="366" customWidth="1"/>
    <col min="7174" max="7174" width="9.7109375" style="366" customWidth="1"/>
    <col min="7175" max="7175" width="12.7109375" style="366" customWidth="1"/>
    <col min="7176" max="7176" width="5.140625" style="366" customWidth="1"/>
    <col min="7177" max="7177" width="9.7109375" style="366" customWidth="1"/>
    <col min="7178" max="7178" width="12.7109375" style="366" customWidth="1"/>
    <col min="7179" max="7179" width="5.140625" style="366" customWidth="1"/>
    <col min="7180" max="7180" width="9.7109375" style="366" customWidth="1"/>
    <col min="7181" max="7181" width="12.7109375" style="366" customWidth="1"/>
    <col min="7182" max="7182" width="5.140625" style="366" customWidth="1"/>
    <col min="7183" max="7183" width="9.7109375" style="366" customWidth="1"/>
    <col min="7184" max="7184" width="12.7109375" style="366" customWidth="1"/>
    <col min="7185" max="7185" width="5.140625" style="366" customWidth="1"/>
    <col min="7186" max="7186" width="9.7109375" style="366" customWidth="1"/>
    <col min="7187" max="7187" width="12.7109375" style="366" customWidth="1"/>
    <col min="7188" max="7188" width="5.140625" style="366" customWidth="1"/>
    <col min="7189" max="7189" width="9.7109375" style="366" customWidth="1"/>
    <col min="7190" max="7190" width="12.7109375" style="366" customWidth="1"/>
    <col min="7191" max="7191" width="5.140625" style="366" customWidth="1"/>
    <col min="7192" max="7192" width="9.7109375" style="366" customWidth="1"/>
    <col min="7193" max="7193" width="12.7109375" style="366" customWidth="1"/>
    <col min="7194" max="7194" width="5.140625" style="366" customWidth="1"/>
    <col min="7195" max="7195" width="9.7109375" style="366" customWidth="1"/>
    <col min="7196" max="7196" width="12.7109375" style="366" customWidth="1"/>
    <col min="7197" max="7197" width="37.7109375" style="366" customWidth="1"/>
    <col min="7198" max="7400" width="9.140625" style="366"/>
    <col min="7401" max="7401" width="1.7109375" style="366" customWidth="1"/>
    <col min="7402" max="7402" width="3.5703125" style="366" customWidth="1"/>
    <col min="7403" max="7403" width="11" style="366" customWidth="1"/>
    <col min="7404" max="7404" width="20.7109375" style="366" customWidth="1"/>
    <col min="7405" max="7406" width="11.7109375" style="366" customWidth="1"/>
    <col min="7407" max="7407" width="9.7109375" style="366" customWidth="1"/>
    <col min="7408" max="7408" width="10.140625" style="366" bestFit="1" customWidth="1"/>
    <col min="7409" max="7410" width="7.7109375" style="366" customWidth="1"/>
    <col min="7411" max="7411" width="4" style="366" customWidth="1"/>
    <col min="7412" max="7412" width="9.7109375" style="366" customWidth="1"/>
    <col min="7413" max="7413" width="15.140625" style="366" customWidth="1"/>
    <col min="7414" max="7414" width="5.140625" style="366" customWidth="1"/>
    <col min="7415" max="7415" width="9.7109375" style="366" customWidth="1"/>
    <col min="7416" max="7416" width="13.7109375" style="366" customWidth="1"/>
    <col min="7417" max="7417" width="5.140625" style="366" customWidth="1"/>
    <col min="7418" max="7418" width="9.7109375" style="366" customWidth="1"/>
    <col min="7419" max="7419" width="12.5703125" style="366" customWidth="1"/>
    <col min="7420" max="7420" width="5.140625" style="366" customWidth="1"/>
    <col min="7421" max="7421" width="9.7109375" style="366" customWidth="1"/>
    <col min="7422" max="7422" width="12.7109375" style="366" customWidth="1"/>
    <col min="7423" max="7423" width="5.140625" style="366" customWidth="1"/>
    <col min="7424" max="7424" width="9.7109375" style="366" customWidth="1"/>
    <col min="7425" max="7425" width="12.7109375" style="366" customWidth="1"/>
    <col min="7426" max="7426" width="5.140625" style="366" customWidth="1"/>
    <col min="7427" max="7427" width="9.7109375" style="366" customWidth="1"/>
    <col min="7428" max="7428" width="12.7109375" style="366" customWidth="1"/>
    <col min="7429" max="7429" width="5.140625" style="366" customWidth="1"/>
    <col min="7430" max="7430" width="9.7109375" style="366" customWidth="1"/>
    <col min="7431" max="7431" width="12.7109375" style="366" customWidth="1"/>
    <col min="7432" max="7432" width="5.140625" style="366" customWidth="1"/>
    <col min="7433" max="7433" width="9.7109375" style="366" customWidth="1"/>
    <col min="7434" max="7434" width="12.7109375" style="366" customWidth="1"/>
    <col min="7435" max="7435" width="5.140625" style="366" customWidth="1"/>
    <col min="7436" max="7436" width="9.7109375" style="366" customWidth="1"/>
    <col min="7437" max="7437" width="12.7109375" style="366" customWidth="1"/>
    <col min="7438" max="7438" width="5.140625" style="366" customWidth="1"/>
    <col min="7439" max="7439" width="9.7109375" style="366" customWidth="1"/>
    <col min="7440" max="7440" width="12.7109375" style="366" customWidth="1"/>
    <col min="7441" max="7441" width="5.140625" style="366" customWidth="1"/>
    <col min="7442" max="7442" width="9.7109375" style="366" customWidth="1"/>
    <col min="7443" max="7443" width="12.7109375" style="366" customWidth="1"/>
    <col min="7444" max="7444" width="5.140625" style="366" customWidth="1"/>
    <col min="7445" max="7445" width="9.7109375" style="366" customWidth="1"/>
    <col min="7446" max="7446" width="12.7109375" style="366" customWidth="1"/>
    <col min="7447" max="7447" width="5.140625" style="366" customWidth="1"/>
    <col min="7448" max="7448" width="9.7109375" style="366" customWidth="1"/>
    <col min="7449" max="7449" width="12.7109375" style="366" customWidth="1"/>
    <col min="7450" max="7450" width="5.140625" style="366" customWidth="1"/>
    <col min="7451" max="7451" width="9.7109375" style="366" customWidth="1"/>
    <col min="7452" max="7452" width="12.7109375" style="366" customWidth="1"/>
    <col min="7453" max="7453" width="37.7109375" style="366" customWidth="1"/>
    <col min="7454" max="7656" width="9.140625" style="366"/>
    <col min="7657" max="7657" width="1.7109375" style="366" customWidth="1"/>
    <col min="7658" max="7658" width="3.5703125" style="366" customWidth="1"/>
    <col min="7659" max="7659" width="11" style="366" customWidth="1"/>
    <col min="7660" max="7660" width="20.7109375" style="366" customWidth="1"/>
    <col min="7661" max="7662" width="11.7109375" style="366" customWidth="1"/>
    <col min="7663" max="7663" width="9.7109375" style="366" customWidth="1"/>
    <col min="7664" max="7664" width="10.140625" style="366" bestFit="1" customWidth="1"/>
    <col min="7665" max="7666" width="7.7109375" style="366" customWidth="1"/>
    <col min="7667" max="7667" width="4" style="366" customWidth="1"/>
    <col min="7668" max="7668" width="9.7109375" style="366" customWidth="1"/>
    <col min="7669" max="7669" width="15.140625" style="366" customWidth="1"/>
    <col min="7670" max="7670" width="5.140625" style="366" customWidth="1"/>
    <col min="7671" max="7671" width="9.7109375" style="366" customWidth="1"/>
    <col min="7672" max="7672" width="13.7109375" style="366" customWidth="1"/>
    <col min="7673" max="7673" width="5.140625" style="366" customWidth="1"/>
    <col min="7674" max="7674" width="9.7109375" style="366" customWidth="1"/>
    <col min="7675" max="7675" width="12.5703125" style="366" customWidth="1"/>
    <col min="7676" max="7676" width="5.140625" style="366" customWidth="1"/>
    <col min="7677" max="7677" width="9.7109375" style="366" customWidth="1"/>
    <col min="7678" max="7678" width="12.7109375" style="366" customWidth="1"/>
    <col min="7679" max="7679" width="5.140625" style="366" customWidth="1"/>
    <col min="7680" max="7680" width="9.7109375" style="366" customWidth="1"/>
    <col min="7681" max="7681" width="12.7109375" style="366" customWidth="1"/>
    <col min="7682" max="7682" width="5.140625" style="366" customWidth="1"/>
    <col min="7683" max="7683" width="9.7109375" style="366" customWidth="1"/>
    <col min="7684" max="7684" width="12.7109375" style="366" customWidth="1"/>
    <col min="7685" max="7685" width="5.140625" style="366" customWidth="1"/>
    <col min="7686" max="7686" width="9.7109375" style="366" customWidth="1"/>
    <col min="7687" max="7687" width="12.7109375" style="366" customWidth="1"/>
    <col min="7688" max="7688" width="5.140625" style="366" customWidth="1"/>
    <col min="7689" max="7689" width="9.7109375" style="366" customWidth="1"/>
    <col min="7690" max="7690" width="12.7109375" style="366" customWidth="1"/>
    <col min="7691" max="7691" width="5.140625" style="366" customWidth="1"/>
    <col min="7692" max="7692" width="9.7109375" style="366" customWidth="1"/>
    <col min="7693" max="7693" width="12.7109375" style="366" customWidth="1"/>
    <col min="7694" max="7694" width="5.140625" style="366" customWidth="1"/>
    <col min="7695" max="7695" width="9.7109375" style="366" customWidth="1"/>
    <col min="7696" max="7696" width="12.7109375" style="366" customWidth="1"/>
    <col min="7697" max="7697" width="5.140625" style="366" customWidth="1"/>
    <col min="7698" max="7698" width="9.7109375" style="366" customWidth="1"/>
    <col min="7699" max="7699" width="12.7109375" style="366" customWidth="1"/>
    <col min="7700" max="7700" width="5.140625" style="366" customWidth="1"/>
    <col min="7701" max="7701" width="9.7109375" style="366" customWidth="1"/>
    <col min="7702" max="7702" width="12.7109375" style="366" customWidth="1"/>
    <col min="7703" max="7703" width="5.140625" style="366" customWidth="1"/>
    <col min="7704" max="7704" width="9.7109375" style="366" customWidth="1"/>
    <col min="7705" max="7705" width="12.7109375" style="366" customWidth="1"/>
    <col min="7706" max="7706" width="5.140625" style="366" customWidth="1"/>
    <col min="7707" max="7707" width="9.7109375" style="366" customWidth="1"/>
    <col min="7708" max="7708" width="12.7109375" style="366" customWidth="1"/>
    <col min="7709" max="7709" width="37.7109375" style="366" customWidth="1"/>
    <col min="7710" max="7912" width="9.140625" style="366"/>
    <col min="7913" max="7913" width="1.7109375" style="366" customWidth="1"/>
    <col min="7914" max="7914" width="3.5703125" style="366" customWidth="1"/>
    <col min="7915" max="7915" width="11" style="366" customWidth="1"/>
    <col min="7916" max="7916" width="20.7109375" style="366" customWidth="1"/>
    <col min="7917" max="7918" width="11.7109375" style="366" customWidth="1"/>
    <col min="7919" max="7919" width="9.7109375" style="366" customWidth="1"/>
    <col min="7920" max="7920" width="10.140625" style="366" bestFit="1" customWidth="1"/>
    <col min="7921" max="7922" width="7.7109375" style="366" customWidth="1"/>
    <col min="7923" max="7923" width="4" style="366" customWidth="1"/>
    <col min="7924" max="7924" width="9.7109375" style="366" customWidth="1"/>
    <col min="7925" max="7925" width="15.140625" style="366" customWidth="1"/>
    <col min="7926" max="7926" width="5.140625" style="366" customWidth="1"/>
    <col min="7927" max="7927" width="9.7109375" style="366" customWidth="1"/>
    <col min="7928" max="7928" width="13.7109375" style="366" customWidth="1"/>
    <col min="7929" max="7929" width="5.140625" style="366" customWidth="1"/>
    <col min="7930" max="7930" width="9.7109375" style="366" customWidth="1"/>
    <col min="7931" max="7931" width="12.5703125" style="366" customWidth="1"/>
    <col min="7932" max="7932" width="5.140625" style="366" customWidth="1"/>
    <col min="7933" max="7933" width="9.7109375" style="366" customWidth="1"/>
    <col min="7934" max="7934" width="12.7109375" style="366" customWidth="1"/>
    <col min="7935" max="7935" width="5.140625" style="366" customWidth="1"/>
    <col min="7936" max="7936" width="9.7109375" style="366" customWidth="1"/>
    <col min="7937" max="7937" width="12.7109375" style="366" customWidth="1"/>
    <col min="7938" max="7938" width="5.140625" style="366" customWidth="1"/>
    <col min="7939" max="7939" width="9.7109375" style="366" customWidth="1"/>
    <col min="7940" max="7940" width="12.7109375" style="366" customWidth="1"/>
    <col min="7941" max="7941" width="5.140625" style="366" customWidth="1"/>
    <col min="7942" max="7942" width="9.7109375" style="366" customWidth="1"/>
    <col min="7943" max="7943" width="12.7109375" style="366" customWidth="1"/>
    <col min="7944" max="7944" width="5.140625" style="366" customWidth="1"/>
    <col min="7945" max="7945" width="9.7109375" style="366" customWidth="1"/>
    <col min="7946" max="7946" width="12.7109375" style="366" customWidth="1"/>
    <col min="7947" max="7947" width="5.140625" style="366" customWidth="1"/>
    <col min="7948" max="7948" width="9.7109375" style="366" customWidth="1"/>
    <col min="7949" max="7949" width="12.7109375" style="366" customWidth="1"/>
    <col min="7950" max="7950" width="5.140625" style="366" customWidth="1"/>
    <col min="7951" max="7951" width="9.7109375" style="366" customWidth="1"/>
    <col min="7952" max="7952" width="12.7109375" style="366" customWidth="1"/>
    <col min="7953" max="7953" width="5.140625" style="366" customWidth="1"/>
    <col min="7954" max="7954" width="9.7109375" style="366" customWidth="1"/>
    <col min="7955" max="7955" width="12.7109375" style="366" customWidth="1"/>
    <col min="7956" max="7956" width="5.140625" style="366" customWidth="1"/>
    <col min="7957" max="7957" width="9.7109375" style="366" customWidth="1"/>
    <col min="7958" max="7958" width="12.7109375" style="366" customWidth="1"/>
    <col min="7959" max="7959" width="5.140625" style="366" customWidth="1"/>
    <col min="7960" max="7960" width="9.7109375" style="366" customWidth="1"/>
    <col min="7961" max="7961" width="12.7109375" style="366" customWidth="1"/>
    <col min="7962" max="7962" width="5.140625" style="366" customWidth="1"/>
    <col min="7963" max="7963" width="9.7109375" style="366" customWidth="1"/>
    <col min="7964" max="7964" width="12.7109375" style="366" customWidth="1"/>
    <col min="7965" max="7965" width="37.7109375" style="366" customWidth="1"/>
    <col min="7966" max="8168" width="9.140625" style="366"/>
    <col min="8169" max="8169" width="1.7109375" style="366" customWidth="1"/>
    <col min="8170" max="8170" width="3.5703125" style="366" customWidth="1"/>
    <col min="8171" max="8171" width="11" style="366" customWidth="1"/>
    <col min="8172" max="8172" width="20.7109375" style="366" customWidth="1"/>
    <col min="8173" max="8174" width="11.7109375" style="366" customWidth="1"/>
    <col min="8175" max="8175" width="9.7109375" style="366" customWidth="1"/>
    <col min="8176" max="8176" width="10.140625" style="366" bestFit="1" customWidth="1"/>
    <col min="8177" max="8178" width="7.7109375" style="366" customWidth="1"/>
    <col min="8179" max="8179" width="4" style="366" customWidth="1"/>
    <col min="8180" max="8180" width="9.7109375" style="366" customWidth="1"/>
    <col min="8181" max="8181" width="15.140625" style="366" customWidth="1"/>
    <col min="8182" max="8182" width="5.140625" style="366" customWidth="1"/>
    <col min="8183" max="8183" width="9.7109375" style="366" customWidth="1"/>
    <col min="8184" max="8184" width="13.7109375" style="366" customWidth="1"/>
    <col min="8185" max="8185" width="5.140625" style="366" customWidth="1"/>
    <col min="8186" max="8186" width="9.7109375" style="366" customWidth="1"/>
    <col min="8187" max="8187" width="12.5703125" style="366" customWidth="1"/>
    <col min="8188" max="8188" width="5.140625" style="366" customWidth="1"/>
    <col min="8189" max="8189" width="9.7109375" style="366" customWidth="1"/>
    <col min="8190" max="8190" width="12.7109375" style="366" customWidth="1"/>
    <col min="8191" max="8191" width="5.140625" style="366" customWidth="1"/>
    <col min="8192" max="8192" width="9.7109375" style="366" customWidth="1"/>
    <col min="8193" max="8193" width="12.7109375" style="366" customWidth="1"/>
    <col min="8194" max="8194" width="5.140625" style="366" customWidth="1"/>
    <col min="8195" max="8195" width="9.7109375" style="366" customWidth="1"/>
    <col min="8196" max="8196" width="12.7109375" style="366" customWidth="1"/>
    <col min="8197" max="8197" width="5.140625" style="366" customWidth="1"/>
    <col min="8198" max="8198" width="9.7109375" style="366" customWidth="1"/>
    <col min="8199" max="8199" width="12.7109375" style="366" customWidth="1"/>
    <col min="8200" max="8200" width="5.140625" style="366" customWidth="1"/>
    <col min="8201" max="8201" width="9.7109375" style="366" customWidth="1"/>
    <col min="8202" max="8202" width="12.7109375" style="366" customWidth="1"/>
    <col min="8203" max="8203" width="5.140625" style="366" customWidth="1"/>
    <col min="8204" max="8204" width="9.7109375" style="366" customWidth="1"/>
    <col min="8205" max="8205" width="12.7109375" style="366" customWidth="1"/>
    <col min="8206" max="8206" width="5.140625" style="366" customWidth="1"/>
    <col min="8207" max="8207" width="9.7109375" style="366" customWidth="1"/>
    <col min="8208" max="8208" width="12.7109375" style="366" customWidth="1"/>
    <col min="8209" max="8209" width="5.140625" style="366" customWidth="1"/>
    <col min="8210" max="8210" width="9.7109375" style="366" customWidth="1"/>
    <col min="8211" max="8211" width="12.7109375" style="366" customWidth="1"/>
    <col min="8212" max="8212" width="5.140625" style="366" customWidth="1"/>
    <col min="8213" max="8213" width="9.7109375" style="366" customWidth="1"/>
    <col min="8214" max="8214" width="12.7109375" style="366" customWidth="1"/>
    <col min="8215" max="8215" width="5.140625" style="366" customWidth="1"/>
    <col min="8216" max="8216" width="9.7109375" style="366" customWidth="1"/>
    <col min="8217" max="8217" width="12.7109375" style="366" customWidth="1"/>
    <col min="8218" max="8218" width="5.140625" style="366" customWidth="1"/>
    <col min="8219" max="8219" width="9.7109375" style="366" customWidth="1"/>
    <col min="8220" max="8220" width="12.7109375" style="366" customWidth="1"/>
    <col min="8221" max="8221" width="37.7109375" style="366" customWidth="1"/>
    <col min="8222" max="8424" width="9.140625" style="366"/>
    <col min="8425" max="8425" width="1.7109375" style="366" customWidth="1"/>
    <col min="8426" max="8426" width="3.5703125" style="366" customWidth="1"/>
    <col min="8427" max="8427" width="11" style="366" customWidth="1"/>
    <col min="8428" max="8428" width="20.7109375" style="366" customWidth="1"/>
    <col min="8429" max="8430" width="11.7109375" style="366" customWidth="1"/>
    <col min="8431" max="8431" width="9.7109375" style="366" customWidth="1"/>
    <col min="8432" max="8432" width="10.140625" style="366" bestFit="1" customWidth="1"/>
    <col min="8433" max="8434" width="7.7109375" style="366" customWidth="1"/>
    <col min="8435" max="8435" width="4" style="366" customWidth="1"/>
    <col min="8436" max="8436" width="9.7109375" style="366" customWidth="1"/>
    <col min="8437" max="8437" width="15.140625" style="366" customWidth="1"/>
    <col min="8438" max="8438" width="5.140625" style="366" customWidth="1"/>
    <col min="8439" max="8439" width="9.7109375" style="366" customWidth="1"/>
    <col min="8440" max="8440" width="13.7109375" style="366" customWidth="1"/>
    <col min="8441" max="8441" width="5.140625" style="366" customWidth="1"/>
    <col min="8442" max="8442" width="9.7109375" style="366" customWidth="1"/>
    <col min="8443" max="8443" width="12.5703125" style="366" customWidth="1"/>
    <col min="8444" max="8444" width="5.140625" style="366" customWidth="1"/>
    <col min="8445" max="8445" width="9.7109375" style="366" customWidth="1"/>
    <col min="8446" max="8446" width="12.7109375" style="366" customWidth="1"/>
    <col min="8447" max="8447" width="5.140625" style="366" customWidth="1"/>
    <col min="8448" max="8448" width="9.7109375" style="366" customWidth="1"/>
    <col min="8449" max="8449" width="12.7109375" style="366" customWidth="1"/>
    <col min="8450" max="8450" width="5.140625" style="366" customWidth="1"/>
    <col min="8451" max="8451" width="9.7109375" style="366" customWidth="1"/>
    <col min="8452" max="8452" width="12.7109375" style="366" customWidth="1"/>
    <col min="8453" max="8453" width="5.140625" style="366" customWidth="1"/>
    <col min="8454" max="8454" width="9.7109375" style="366" customWidth="1"/>
    <col min="8455" max="8455" width="12.7109375" style="366" customWidth="1"/>
    <col min="8456" max="8456" width="5.140625" style="366" customWidth="1"/>
    <col min="8457" max="8457" width="9.7109375" style="366" customWidth="1"/>
    <col min="8458" max="8458" width="12.7109375" style="366" customWidth="1"/>
    <col min="8459" max="8459" width="5.140625" style="366" customWidth="1"/>
    <col min="8460" max="8460" width="9.7109375" style="366" customWidth="1"/>
    <col min="8461" max="8461" width="12.7109375" style="366" customWidth="1"/>
    <col min="8462" max="8462" width="5.140625" style="366" customWidth="1"/>
    <col min="8463" max="8463" width="9.7109375" style="366" customWidth="1"/>
    <col min="8464" max="8464" width="12.7109375" style="366" customWidth="1"/>
    <col min="8465" max="8465" width="5.140625" style="366" customWidth="1"/>
    <col min="8466" max="8466" width="9.7109375" style="366" customWidth="1"/>
    <col min="8467" max="8467" width="12.7109375" style="366" customWidth="1"/>
    <col min="8468" max="8468" width="5.140625" style="366" customWidth="1"/>
    <col min="8469" max="8469" width="9.7109375" style="366" customWidth="1"/>
    <col min="8470" max="8470" width="12.7109375" style="366" customWidth="1"/>
    <col min="8471" max="8471" width="5.140625" style="366" customWidth="1"/>
    <col min="8472" max="8472" width="9.7109375" style="366" customWidth="1"/>
    <col min="8473" max="8473" width="12.7109375" style="366" customWidth="1"/>
    <col min="8474" max="8474" width="5.140625" style="366" customWidth="1"/>
    <col min="8475" max="8475" width="9.7109375" style="366" customWidth="1"/>
    <col min="8476" max="8476" width="12.7109375" style="366" customWidth="1"/>
    <col min="8477" max="8477" width="37.7109375" style="366" customWidth="1"/>
    <col min="8478" max="8680" width="9.140625" style="366"/>
    <col min="8681" max="8681" width="1.7109375" style="366" customWidth="1"/>
    <col min="8682" max="8682" width="3.5703125" style="366" customWidth="1"/>
    <col min="8683" max="8683" width="11" style="366" customWidth="1"/>
    <col min="8684" max="8684" width="20.7109375" style="366" customWidth="1"/>
    <col min="8685" max="8686" width="11.7109375" style="366" customWidth="1"/>
    <col min="8687" max="8687" width="9.7109375" style="366" customWidth="1"/>
    <col min="8688" max="8688" width="10.140625" style="366" bestFit="1" customWidth="1"/>
    <col min="8689" max="8690" width="7.7109375" style="366" customWidth="1"/>
    <col min="8691" max="8691" width="4" style="366" customWidth="1"/>
    <col min="8692" max="8692" width="9.7109375" style="366" customWidth="1"/>
    <col min="8693" max="8693" width="15.140625" style="366" customWidth="1"/>
    <col min="8694" max="8694" width="5.140625" style="366" customWidth="1"/>
    <col min="8695" max="8695" width="9.7109375" style="366" customWidth="1"/>
    <col min="8696" max="8696" width="13.7109375" style="366" customWidth="1"/>
    <col min="8697" max="8697" width="5.140625" style="366" customWidth="1"/>
    <col min="8698" max="8698" width="9.7109375" style="366" customWidth="1"/>
    <col min="8699" max="8699" width="12.5703125" style="366" customWidth="1"/>
    <col min="8700" max="8700" width="5.140625" style="366" customWidth="1"/>
    <col min="8701" max="8701" width="9.7109375" style="366" customWidth="1"/>
    <col min="8702" max="8702" width="12.7109375" style="366" customWidth="1"/>
    <col min="8703" max="8703" width="5.140625" style="366" customWidth="1"/>
    <col min="8704" max="8704" width="9.7109375" style="366" customWidth="1"/>
    <col min="8705" max="8705" width="12.7109375" style="366" customWidth="1"/>
    <col min="8706" max="8706" width="5.140625" style="366" customWidth="1"/>
    <col min="8707" max="8707" width="9.7109375" style="366" customWidth="1"/>
    <col min="8708" max="8708" width="12.7109375" style="366" customWidth="1"/>
    <col min="8709" max="8709" width="5.140625" style="366" customWidth="1"/>
    <col min="8710" max="8710" width="9.7109375" style="366" customWidth="1"/>
    <col min="8711" max="8711" width="12.7109375" style="366" customWidth="1"/>
    <col min="8712" max="8712" width="5.140625" style="366" customWidth="1"/>
    <col min="8713" max="8713" width="9.7109375" style="366" customWidth="1"/>
    <col min="8714" max="8714" width="12.7109375" style="366" customWidth="1"/>
    <col min="8715" max="8715" width="5.140625" style="366" customWidth="1"/>
    <col min="8716" max="8716" width="9.7109375" style="366" customWidth="1"/>
    <col min="8717" max="8717" width="12.7109375" style="366" customWidth="1"/>
    <col min="8718" max="8718" width="5.140625" style="366" customWidth="1"/>
    <col min="8719" max="8719" width="9.7109375" style="366" customWidth="1"/>
    <col min="8720" max="8720" width="12.7109375" style="366" customWidth="1"/>
    <col min="8721" max="8721" width="5.140625" style="366" customWidth="1"/>
    <col min="8722" max="8722" width="9.7109375" style="366" customWidth="1"/>
    <col min="8723" max="8723" width="12.7109375" style="366" customWidth="1"/>
    <col min="8724" max="8724" width="5.140625" style="366" customWidth="1"/>
    <col min="8725" max="8725" width="9.7109375" style="366" customWidth="1"/>
    <col min="8726" max="8726" width="12.7109375" style="366" customWidth="1"/>
    <col min="8727" max="8727" width="5.140625" style="366" customWidth="1"/>
    <col min="8728" max="8728" width="9.7109375" style="366" customWidth="1"/>
    <col min="8729" max="8729" width="12.7109375" style="366" customWidth="1"/>
    <col min="8730" max="8730" width="5.140625" style="366" customWidth="1"/>
    <col min="8731" max="8731" width="9.7109375" style="366" customWidth="1"/>
    <col min="8732" max="8732" width="12.7109375" style="366" customWidth="1"/>
    <col min="8733" max="8733" width="37.7109375" style="366" customWidth="1"/>
    <col min="8734" max="8936" width="9.140625" style="366"/>
    <col min="8937" max="8937" width="1.7109375" style="366" customWidth="1"/>
    <col min="8938" max="8938" width="3.5703125" style="366" customWidth="1"/>
    <col min="8939" max="8939" width="11" style="366" customWidth="1"/>
    <col min="8940" max="8940" width="20.7109375" style="366" customWidth="1"/>
    <col min="8941" max="8942" width="11.7109375" style="366" customWidth="1"/>
    <col min="8943" max="8943" width="9.7109375" style="366" customWidth="1"/>
    <col min="8944" max="8944" width="10.140625" style="366" bestFit="1" customWidth="1"/>
    <col min="8945" max="8946" width="7.7109375" style="366" customWidth="1"/>
    <col min="8947" max="8947" width="4" style="366" customWidth="1"/>
    <col min="8948" max="8948" width="9.7109375" style="366" customWidth="1"/>
    <col min="8949" max="8949" width="15.140625" style="366" customWidth="1"/>
    <col min="8950" max="8950" width="5.140625" style="366" customWidth="1"/>
    <col min="8951" max="8951" width="9.7109375" style="366" customWidth="1"/>
    <col min="8952" max="8952" width="13.7109375" style="366" customWidth="1"/>
    <col min="8953" max="8953" width="5.140625" style="366" customWidth="1"/>
    <col min="8954" max="8954" width="9.7109375" style="366" customWidth="1"/>
    <col min="8955" max="8955" width="12.5703125" style="366" customWidth="1"/>
    <col min="8956" max="8956" width="5.140625" style="366" customWidth="1"/>
    <col min="8957" max="8957" width="9.7109375" style="366" customWidth="1"/>
    <col min="8958" max="8958" width="12.7109375" style="366" customWidth="1"/>
    <col min="8959" max="8959" width="5.140625" style="366" customWidth="1"/>
    <col min="8960" max="8960" width="9.7109375" style="366" customWidth="1"/>
    <col min="8961" max="8961" width="12.7109375" style="366" customWidth="1"/>
    <col min="8962" max="8962" width="5.140625" style="366" customWidth="1"/>
    <col min="8963" max="8963" width="9.7109375" style="366" customWidth="1"/>
    <col min="8964" max="8964" width="12.7109375" style="366" customWidth="1"/>
    <col min="8965" max="8965" width="5.140625" style="366" customWidth="1"/>
    <col min="8966" max="8966" width="9.7109375" style="366" customWidth="1"/>
    <col min="8967" max="8967" width="12.7109375" style="366" customWidth="1"/>
    <col min="8968" max="8968" width="5.140625" style="366" customWidth="1"/>
    <col min="8969" max="8969" width="9.7109375" style="366" customWidth="1"/>
    <col min="8970" max="8970" width="12.7109375" style="366" customWidth="1"/>
    <col min="8971" max="8971" width="5.140625" style="366" customWidth="1"/>
    <col min="8972" max="8972" width="9.7109375" style="366" customWidth="1"/>
    <col min="8973" max="8973" width="12.7109375" style="366" customWidth="1"/>
    <col min="8974" max="8974" width="5.140625" style="366" customWidth="1"/>
    <col min="8975" max="8975" width="9.7109375" style="366" customWidth="1"/>
    <col min="8976" max="8976" width="12.7109375" style="366" customWidth="1"/>
    <col min="8977" max="8977" width="5.140625" style="366" customWidth="1"/>
    <col min="8978" max="8978" width="9.7109375" style="366" customWidth="1"/>
    <col min="8979" max="8979" width="12.7109375" style="366" customWidth="1"/>
    <col min="8980" max="8980" width="5.140625" style="366" customWidth="1"/>
    <col min="8981" max="8981" width="9.7109375" style="366" customWidth="1"/>
    <col min="8982" max="8982" width="12.7109375" style="366" customWidth="1"/>
    <col min="8983" max="8983" width="5.140625" style="366" customWidth="1"/>
    <col min="8984" max="8984" width="9.7109375" style="366" customWidth="1"/>
    <col min="8985" max="8985" width="12.7109375" style="366" customWidth="1"/>
    <col min="8986" max="8986" width="5.140625" style="366" customWidth="1"/>
    <col min="8987" max="8987" width="9.7109375" style="366" customWidth="1"/>
    <col min="8988" max="8988" width="12.7109375" style="366" customWidth="1"/>
    <col min="8989" max="8989" width="37.7109375" style="366" customWidth="1"/>
    <col min="8990" max="9192" width="9.140625" style="366"/>
    <col min="9193" max="9193" width="1.7109375" style="366" customWidth="1"/>
    <col min="9194" max="9194" width="3.5703125" style="366" customWidth="1"/>
    <col min="9195" max="9195" width="11" style="366" customWidth="1"/>
    <col min="9196" max="9196" width="20.7109375" style="366" customWidth="1"/>
    <col min="9197" max="9198" width="11.7109375" style="366" customWidth="1"/>
    <col min="9199" max="9199" width="9.7109375" style="366" customWidth="1"/>
    <col min="9200" max="9200" width="10.140625" style="366" bestFit="1" customWidth="1"/>
    <col min="9201" max="9202" width="7.7109375" style="366" customWidth="1"/>
    <col min="9203" max="9203" width="4" style="366" customWidth="1"/>
    <col min="9204" max="9204" width="9.7109375" style="366" customWidth="1"/>
    <col min="9205" max="9205" width="15.140625" style="366" customWidth="1"/>
    <col min="9206" max="9206" width="5.140625" style="366" customWidth="1"/>
    <col min="9207" max="9207" width="9.7109375" style="366" customWidth="1"/>
    <col min="9208" max="9208" width="13.7109375" style="366" customWidth="1"/>
    <col min="9209" max="9209" width="5.140625" style="366" customWidth="1"/>
    <col min="9210" max="9210" width="9.7109375" style="366" customWidth="1"/>
    <col min="9211" max="9211" width="12.5703125" style="366" customWidth="1"/>
    <col min="9212" max="9212" width="5.140625" style="366" customWidth="1"/>
    <col min="9213" max="9213" width="9.7109375" style="366" customWidth="1"/>
    <col min="9214" max="9214" width="12.7109375" style="366" customWidth="1"/>
    <col min="9215" max="9215" width="5.140625" style="366" customWidth="1"/>
    <col min="9216" max="9216" width="9.7109375" style="366" customWidth="1"/>
    <col min="9217" max="9217" width="12.7109375" style="366" customWidth="1"/>
    <col min="9218" max="9218" width="5.140625" style="366" customWidth="1"/>
    <col min="9219" max="9219" width="9.7109375" style="366" customWidth="1"/>
    <col min="9220" max="9220" width="12.7109375" style="366" customWidth="1"/>
    <col min="9221" max="9221" width="5.140625" style="366" customWidth="1"/>
    <col min="9222" max="9222" width="9.7109375" style="366" customWidth="1"/>
    <col min="9223" max="9223" width="12.7109375" style="366" customWidth="1"/>
    <col min="9224" max="9224" width="5.140625" style="366" customWidth="1"/>
    <col min="9225" max="9225" width="9.7109375" style="366" customWidth="1"/>
    <col min="9226" max="9226" width="12.7109375" style="366" customWidth="1"/>
    <col min="9227" max="9227" width="5.140625" style="366" customWidth="1"/>
    <col min="9228" max="9228" width="9.7109375" style="366" customWidth="1"/>
    <col min="9229" max="9229" width="12.7109375" style="366" customWidth="1"/>
    <col min="9230" max="9230" width="5.140625" style="366" customWidth="1"/>
    <col min="9231" max="9231" width="9.7109375" style="366" customWidth="1"/>
    <col min="9232" max="9232" width="12.7109375" style="366" customWidth="1"/>
    <col min="9233" max="9233" width="5.140625" style="366" customWidth="1"/>
    <col min="9234" max="9234" width="9.7109375" style="366" customWidth="1"/>
    <col min="9235" max="9235" width="12.7109375" style="366" customWidth="1"/>
    <col min="9236" max="9236" width="5.140625" style="366" customWidth="1"/>
    <col min="9237" max="9237" width="9.7109375" style="366" customWidth="1"/>
    <col min="9238" max="9238" width="12.7109375" style="366" customWidth="1"/>
    <col min="9239" max="9239" width="5.140625" style="366" customWidth="1"/>
    <col min="9240" max="9240" width="9.7109375" style="366" customWidth="1"/>
    <col min="9241" max="9241" width="12.7109375" style="366" customWidth="1"/>
    <col min="9242" max="9242" width="5.140625" style="366" customWidth="1"/>
    <col min="9243" max="9243" width="9.7109375" style="366" customWidth="1"/>
    <col min="9244" max="9244" width="12.7109375" style="366" customWidth="1"/>
    <col min="9245" max="9245" width="37.7109375" style="366" customWidth="1"/>
    <col min="9246" max="9448" width="9.140625" style="366"/>
    <col min="9449" max="9449" width="1.7109375" style="366" customWidth="1"/>
    <col min="9450" max="9450" width="3.5703125" style="366" customWidth="1"/>
    <col min="9451" max="9451" width="11" style="366" customWidth="1"/>
    <col min="9452" max="9452" width="20.7109375" style="366" customWidth="1"/>
    <col min="9453" max="9454" width="11.7109375" style="366" customWidth="1"/>
    <col min="9455" max="9455" width="9.7109375" style="366" customWidth="1"/>
    <col min="9456" max="9456" width="10.140625" style="366" bestFit="1" customWidth="1"/>
    <col min="9457" max="9458" width="7.7109375" style="366" customWidth="1"/>
    <col min="9459" max="9459" width="4" style="366" customWidth="1"/>
    <col min="9460" max="9460" width="9.7109375" style="366" customWidth="1"/>
    <col min="9461" max="9461" width="15.140625" style="366" customWidth="1"/>
    <col min="9462" max="9462" width="5.140625" style="366" customWidth="1"/>
    <col min="9463" max="9463" width="9.7109375" style="366" customWidth="1"/>
    <col min="9464" max="9464" width="13.7109375" style="366" customWidth="1"/>
    <col min="9465" max="9465" width="5.140625" style="366" customWidth="1"/>
    <col min="9466" max="9466" width="9.7109375" style="366" customWidth="1"/>
    <col min="9467" max="9467" width="12.5703125" style="366" customWidth="1"/>
    <col min="9468" max="9468" width="5.140625" style="366" customWidth="1"/>
    <col min="9469" max="9469" width="9.7109375" style="366" customWidth="1"/>
    <col min="9470" max="9470" width="12.7109375" style="366" customWidth="1"/>
    <col min="9471" max="9471" width="5.140625" style="366" customWidth="1"/>
    <col min="9472" max="9472" width="9.7109375" style="366" customWidth="1"/>
    <col min="9473" max="9473" width="12.7109375" style="366" customWidth="1"/>
    <col min="9474" max="9474" width="5.140625" style="366" customWidth="1"/>
    <col min="9475" max="9475" width="9.7109375" style="366" customWidth="1"/>
    <col min="9476" max="9476" width="12.7109375" style="366" customWidth="1"/>
    <col min="9477" max="9477" width="5.140625" style="366" customWidth="1"/>
    <col min="9478" max="9478" width="9.7109375" style="366" customWidth="1"/>
    <col min="9479" max="9479" width="12.7109375" style="366" customWidth="1"/>
    <col min="9480" max="9480" width="5.140625" style="366" customWidth="1"/>
    <col min="9481" max="9481" width="9.7109375" style="366" customWidth="1"/>
    <col min="9482" max="9482" width="12.7109375" style="366" customWidth="1"/>
    <col min="9483" max="9483" width="5.140625" style="366" customWidth="1"/>
    <col min="9484" max="9484" width="9.7109375" style="366" customWidth="1"/>
    <col min="9485" max="9485" width="12.7109375" style="366" customWidth="1"/>
    <col min="9486" max="9486" width="5.140625" style="366" customWidth="1"/>
    <col min="9487" max="9487" width="9.7109375" style="366" customWidth="1"/>
    <col min="9488" max="9488" width="12.7109375" style="366" customWidth="1"/>
    <col min="9489" max="9489" width="5.140625" style="366" customWidth="1"/>
    <col min="9490" max="9490" width="9.7109375" style="366" customWidth="1"/>
    <col min="9491" max="9491" width="12.7109375" style="366" customWidth="1"/>
    <col min="9492" max="9492" width="5.140625" style="366" customWidth="1"/>
    <col min="9493" max="9493" width="9.7109375" style="366" customWidth="1"/>
    <col min="9494" max="9494" width="12.7109375" style="366" customWidth="1"/>
    <col min="9495" max="9495" width="5.140625" style="366" customWidth="1"/>
    <col min="9496" max="9496" width="9.7109375" style="366" customWidth="1"/>
    <col min="9497" max="9497" width="12.7109375" style="366" customWidth="1"/>
    <col min="9498" max="9498" width="5.140625" style="366" customWidth="1"/>
    <col min="9499" max="9499" width="9.7109375" style="366" customWidth="1"/>
    <col min="9500" max="9500" width="12.7109375" style="366" customWidth="1"/>
    <col min="9501" max="9501" width="37.7109375" style="366" customWidth="1"/>
    <col min="9502" max="9704" width="9.140625" style="366"/>
    <col min="9705" max="9705" width="1.7109375" style="366" customWidth="1"/>
    <col min="9706" max="9706" width="3.5703125" style="366" customWidth="1"/>
    <col min="9707" max="9707" width="11" style="366" customWidth="1"/>
    <col min="9708" max="9708" width="20.7109375" style="366" customWidth="1"/>
    <col min="9709" max="9710" width="11.7109375" style="366" customWidth="1"/>
    <col min="9711" max="9711" width="9.7109375" style="366" customWidth="1"/>
    <col min="9712" max="9712" width="10.140625" style="366" bestFit="1" customWidth="1"/>
    <col min="9713" max="9714" width="7.7109375" style="366" customWidth="1"/>
    <col min="9715" max="9715" width="4" style="366" customWidth="1"/>
    <col min="9716" max="9716" width="9.7109375" style="366" customWidth="1"/>
    <col min="9717" max="9717" width="15.140625" style="366" customWidth="1"/>
    <col min="9718" max="9718" width="5.140625" style="366" customWidth="1"/>
    <col min="9719" max="9719" width="9.7109375" style="366" customWidth="1"/>
    <col min="9720" max="9720" width="13.7109375" style="366" customWidth="1"/>
    <col min="9721" max="9721" width="5.140625" style="366" customWidth="1"/>
    <col min="9722" max="9722" width="9.7109375" style="366" customWidth="1"/>
    <col min="9723" max="9723" width="12.5703125" style="366" customWidth="1"/>
    <col min="9724" max="9724" width="5.140625" style="366" customWidth="1"/>
    <col min="9725" max="9725" width="9.7109375" style="366" customWidth="1"/>
    <col min="9726" max="9726" width="12.7109375" style="366" customWidth="1"/>
    <col min="9727" max="9727" width="5.140625" style="366" customWidth="1"/>
    <col min="9728" max="9728" width="9.7109375" style="366" customWidth="1"/>
    <col min="9729" max="9729" width="12.7109375" style="366" customWidth="1"/>
    <col min="9730" max="9730" width="5.140625" style="366" customWidth="1"/>
    <col min="9731" max="9731" width="9.7109375" style="366" customWidth="1"/>
    <col min="9732" max="9732" width="12.7109375" style="366" customWidth="1"/>
    <col min="9733" max="9733" width="5.140625" style="366" customWidth="1"/>
    <col min="9734" max="9734" width="9.7109375" style="366" customWidth="1"/>
    <col min="9735" max="9735" width="12.7109375" style="366" customWidth="1"/>
    <col min="9736" max="9736" width="5.140625" style="366" customWidth="1"/>
    <col min="9737" max="9737" width="9.7109375" style="366" customWidth="1"/>
    <col min="9738" max="9738" width="12.7109375" style="366" customWidth="1"/>
    <col min="9739" max="9739" width="5.140625" style="366" customWidth="1"/>
    <col min="9740" max="9740" width="9.7109375" style="366" customWidth="1"/>
    <col min="9741" max="9741" width="12.7109375" style="366" customWidth="1"/>
    <col min="9742" max="9742" width="5.140625" style="366" customWidth="1"/>
    <col min="9743" max="9743" width="9.7109375" style="366" customWidth="1"/>
    <col min="9744" max="9744" width="12.7109375" style="366" customWidth="1"/>
    <col min="9745" max="9745" width="5.140625" style="366" customWidth="1"/>
    <col min="9746" max="9746" width="9.7109375" style="366" customWidth="1"/>
    <col min="9747" max="9747" width="12.7109375" style="366" customWidth="1"/>
    <col min="9748" max="9748" width="5.140625" style="366" customWidth="1"/>
    <col min="9749" max="9749" width="9.7109375" style="366" customWidth="1"/>
    <col min="9750" max="9750" width="12.7109375" style="366" customWidth="1"/>
    <col min="9751" max="9751" width="5.140625" style="366" customWidth="1"/>
    <col min="9752" max="9752" width="9.7109375" style="366" customWidth="1"/>
    <col min="9753" max="9753" width="12.7109375" style="366" customWidth="1"/>
    <col min="9754" max="9754" width="5.140625" style="366" customWidth="1"/>
    <col min="9755" max="9755" width="9.7109375" style="366" customWidth="1"/>
    <col min="9756" max="9756" width="12.7109375" style="366" customWidth="1"/>
    <col min="9757" max="9757" width="37.7109375" style="366" customWidth="1"/>
    <col min="9758" max="9960" width="9.140625" style="366"/>
    <col min="9961" max="9961" width="1.7109375" style="366" customWidth="1"/>
    <col min="9962" max="9962" width="3.5703125" style="366" customWidth="1"/>
    <col min="9963" max="9963" width="11" style="366" customWidth="1"/>
    <col min="9964" max="9964" width="20.7109375" style="366" customWidth="1"/>
    <col min="9965" max="9966" width="11.7109375" style="366" customWidth="1"/>
    <col min="9967" max="9967" width="9.7109375" style="366" customWidth="1"/>
    <col min="9968" max="9968" width="10.140625" style="366" bestFit="1" customWidth="1"/>
    <col min="9969" max="9970" width="7.7109375" style="366" customWidth="1"/>
    <col min="9971" max="9971" width="4" style="366" customWidth="1"/>
    <col min="9972" max="9972" width="9.7109375" style="366" customWidth="1"/>
    <col min="9973" max="9973" width="15.140625" style="366" customWidth="1"/>
    <col min="9974" max="9974" width="5.140625" style="366" customWidth="1"/>
    <col min="9975" max="9975" width="9.7109375" style="366" customWidth="1"/>
    <col min="9976" max="9976" width="13.7109375" style="366" customWidth="1"/>
    <col min="9977" max="9977" width="5.140625" style="366" customWidth="1"/>
    <col min="9978" max="9978" width="9.7109375" style="366" customWidth="1"/>
    <col min="9979" max="9979" width="12.5703125" style="366" customWidth="1"/>
    <col min="9980" max="9980" width="5.140625" style="366" customWidth="1"/>
    <col min="9981" max="9981" width="9.7109375" style="366" customWidth="1"/>
    <col min="9982" max="9982" width="12.7109375" style="366" customWidth="1"/>
    <col min="9983" max="9983" width="5.140625" style="366" customWidth="1"/>
    <col min="9984" max="9984" width="9.7109375" style="366" customWidth="1"/>
    <col min="9985" max="9985" width="12.7109375" style="366" customWidth="1"/>
    <col min="9986" max="9986" width="5.140625" style="366" customWidth="1"/>
    <col min="9987" max="9987" width="9.7109375" style="366" customWidth="1"/>
    <col min="9988" max="9988" width="12.7109375" style="366" customWidth="1"/>
    <col min="9989" max="9989" width="5.140625" style="366" customWidth="1"/>
    <col min="9990" max="9990" width="9.7109375" style="366" customWidth="1"/>
    <col min="9991" max="9991" width="12.7109375" style="366" customWidth="1"/>
    <col min="9992" max="9992" width="5.140625" style="366" customWidth="1"/>
    <col min="9993" max="9993" width="9.7109375" style="366" customWidth="1"/>
    <col min="9994" max="9994" width="12.7109375" style="366" customWidth="1"/>
    <col min="9995" max="9995" width="5.140625" style="366" customWidth="1"/>
    <col min="9996" max="9996" width="9.7109375" style="366" customWidth="1"/>
    <col min="9997" max="9997" width="12.7109375" style="366" customWidth="1"/>
    <col min="9998" max="9998" width="5.140625" style="366" customWidth="1"/>
    <col min="9999" max="9999" width="9.7109375" style="366" customWidth="1"/>
    <col min="10000" max="10000" width="12.7109375" style="366" customWidth="1"/>
    <col min="10001" max="10001" width="5.140625" style="366" customWidth="1"/>
    <col min="10002" max="10002" width="9.7109375" style="366" customWidth="1"/>
    <col min="10003" max="10003" width="12.7109375" style="366" customWidth="1"/>
    <col min="10004" max="10004" width="5.140625" style="366" customWidth="1"/>
    <col min="10005" max="10005" width="9.7109375" style="366" customWidth="1"/>
    <col min="10006" max="10006" width="12.7109375" style="366" customWidth="1"/>
    <col min="10007" max="10007" width="5.140625" style="366" customWidth="1"/>
    <col min="10008" max="10008" width="9.7109375" style="366" customWidth="1"/>
    <col min="10009" max="10009" width="12.7109375" style="366" customWidth="1"/>
    <col min="10010" max="10010" width="5.140625" style="366" customWidth="1"/>
    <col min="10011" max="10011" width="9.7109375" style="366" customWidth="1"/>
    <col min="10012" max="10012" width="12.7109375" style="366" customWidth="1"/>
    <col min="10013" max="10013" width="37.7109375" style="366" customWidth="1"/>
    <col min="10014" max="10216" width="9.140625" style="366"/>
    <col min="10217" max="10217" width="1.7109375" style="366" customWidth="1"/>
    <col min="10218" max="10218" width="3.5703125" style="366" customWidth="1"/>
    <col min="10219" max="10219" width="11" style="366" customWidth="1"/>
    <col min="10220" max="10220" width="20.7109375" style="366" customWidth="1"/>
    <col min="10221" max="10222" width="11.7109375" style="366" customWidth="1"/>
    <col min="10223" max="10223" width="9.7109375" style="366" customWidth="1"/>
    <col min="10224" max="10224" width="10.140625" style="366" bestFit="1" customWidth="1"/>
    <col min="10225" max="10226" width="7.7109375" style="366" customWidth="1"/>
    <col min="10227" max="10227" width="4" style="366" customWidth="1"/>
    <col min="10228" max="10228" width="9.7109375" style="366" customWidth="1"/>
    <col min="10229" max="10229" width="15.140625" style="366" customWidth="1"/>
    <col min="10230" max="10230" width="5.140625" style="366" customWidth="1"/>
    <col min="10231" max="10231" width="9.7109375" style="366" customWidth="1"/>
    <col min="10232" max="10232" width="13.7109375" style="366" customWidth="1"/>
    <col min="10233" max="10233" width="5.140625" style="366" customWidth="1"/>
    <col min="10234" max="10234" width="9.7109375" style="366" customWidth="1"/>
    <col min="10235" max="10235" width="12.5703125" style="366" customWidth="1"/>
    <col min="10236" max="10236" width="5.140625" style="366" customWidth="1"/>
    <col min="10237" max="10237" width="9.7109375" style="366" customWidth="1"/>
    <col min="10238" max="10238" width="12.7109375" style="366" customWidth="1"/>
    <col min="10239" max="10239" width="5.140625" style="366" customWidth="1"/>
    <col min="10240" max="10240" width="9.7109375" style="366" customWidth="1"/>
    <col min="10241" max="10241" width="12.7109375" style="366" customWidth="1"/>
    <col min="10242" max="10242" width="5.140625" style="366" customWidth="1"/>
    <col min="10243" max="10243" width="9.7109375" style="366" customWidth="1"/>
    <col min="10244" max="10244" width="12.7109375" style="366" customWidth="1"/>
    <col min="10245" max="10245" width="5.140625" style="366" customWidth="1"/>
    <col min="10246" max="10246" width="9.7109375" style="366" customWidth="1"/>
    <col min="10247" max="10247" width="12.7109375" style="366" customWidth="1"/>
    <col min="10248" max="10248" width="5.140625" style="366" customWidth="1"/>
    <col min="10249" max="10249" width="9.7109375" style="366" customWidth="1"/>
    <col min="10250" max="10250" width="12.7109375" style="366" customWidth="1"/>
    <col min="10251" max="10251" width="5.140625" style="366" customWidth="1"/>
    <col min="10252" max="10252" width="9.7109375" style="366" customWidth="1"/>
    <col min="10253" max="10253" width="12.7109375" style="366" customWidth="1"/>
    <col min="10254" max="10254" width="5.140625" style="366" customWidth="1"/>
    <col min="10255" max="10255" width="9.7109375" style="366" customWidth="1"/>
    <col min="10256" max="10256" width="12.7109375" style="366" customWidth="1"/>
    <col min="10257" max="10257" width="5.140625" style="366" customWidth="1"/>
    <col min="10258" max="10258" width="9.7109375" style="366" customWidth="1"/>
    <col min="10259" max="10259" width="12.7109375" style="366" customWidth="1"/>
    <col min="10260" max="10260" width="5.140625" style="366" customWidth="1"/>
    <col min="10261" max="10261" width="9.7109375" style="366" customWidth="1"/>
    <col min="10262" max="10262" width="12.7109375" style="366" customWidth="1"/>
    <col min="10263" max="10263" width="5.140625" style="366" customWidth="1"/>
    <col min="10264" max="10264" width="9.7109375" style="366" customWidth="1"/>
    <col min="10265" max="10265" width="12.7109375" style="366" customWidth="1"/>
    <col min="10266" max="10266" width="5.140625" style="366" customWidth="1"/>
    <col min="10267" max="10267" width="9.7109375" style="366" customWidth="1"/>
    <col min="10268" max="10268" width="12.7109375" style="366" customWidth="1"/>
    <col min="10269" max="10269" width="37.7109375" style="366" customWidth="1"/>
    <col min="10270" max="10472" width="9.140625" style="366"/>
    <col min="10473" max="10473" width="1.7109375" style="366" customWidth="1"/>
    <col min="10474" max="10474" width="3.5703125" style="366" customWidth="1"/>
    <col min="10475" max="10475" width="11" style="366" customWidth="1"/>
    <col min="10476" max="10476" width="20.7109375" style="366" customWidth="1"/>
    <col min="10477" max="10478" width="11.7109375" style="366" customWidth="1"/>
    <col min="10479" max="10479" width="9.7109375" style="366" customWidth="1"/>
    <col min="10480" max="10480" width="10.140625" style="366" bestFit="1" customWidth="1"/>
    <col min="10481" max="10482" width="7.7109375" style="366" customWidth="1"/>
    <col min="10483" max="10483" width="4" style="366" customWidth="1"/>
    <col min="10484" max="10484" width="9.7109375" style="366" customWidth="1"/>
    <col min="10485" max="10485" width="15.140625" style="366" customWidth="1"/>
    <col min="10486" max="10486" width="5.140625" style="366" customWidth="1"/>
    <col min="10487" max="10487" width="9.7109375" style="366" customWidth="1"/>
    <col min="10488" max="10488" width="13.7109375" style="366" customWidth="1"/>
    <col min="10489" max="10489" width="5.140625" style="366" customWidth="1"/>
    <col min="10490" max="10490" width="9.7109375" style="366" customWidth="1"/>
    <col min="10491" max="10491" width="12.5703125" style="366" customWidth="1"/>
    <col min="10492" max="10492" width="5.140625" style="366" customWidth="1"/>
    <col min="10493" max="10493" width="9.7109375" style="366" customWidth="1"/>
    <col min="10494" max="10494" width="12.7109375" style="366" customWidth="1"/>
    <col min="10495" max="10495" width="5.140625" style="366" customWidth="1"/>
    <col min="10496" max="10496" width="9.7109375" style="366" customWidth="1"/>
    <col min="10497" max="10497" width="12.7109375" style="366" customWidth="1"/>
    <col min="10498" max="10498" width="5.140625" style="366" customWidth="1"/>
    <col min="10499" max="10499" width="9.7109375" style="366" customWidth="1"/>
    <col min="10500" max="10500" width="12.7109375" style="366" customWidth="1"/>
    <col min="10501" max="10501" width="5.140625" style="366" customWidth="1"/>
    <col min="10502" max="10502" width="9.7109375" style="366" customWidth="1"/>
    <col min="10503" max="10503" width="12.7109375" style="366" customWidth="1"/>
    <col min="10504" max="10504" width="5.140625" style="366" customWidth="1"/>
    <col min="10505" max="10505" width="9.7109375" style="366" customWidth="1"/>
    <col min="10506" max="10506" width="12.7109375" style="366" customWidth="1"/>
    <col min="10507" max="10507" width="5.140625" style="366" customWidth="1"/>
    <col min="10508" max="10508" width="9.7109375" style="366" customWidth="1"/>
    <col min="10509" max="10509" width="12.7109375" style="366" customWidth="1"/>
    <col min="10510" max="10510" width="5.140625" style="366" customWidth="1"/>
    <col min="10511" max="10511" width="9.7109375" style="366" customWidth="1"/>
    <col min="10512" max="10512" width="12.7109375" style="366" customWidth="1"/>
    <col min="10513" max="10513" width="5.140625" style="366" customWidth="1"/>
    <col min="10514" max="10514" width="9.7109375" style="366" customWidth="1"/>
    <col min="10515" max="10515" width="12.7109375" style="366" customWidth="1"/>
    <col min="10516" max="10516" width="5.140625" style="366" customWidth="1"/>
    <col min="10517" max="10517" width="9.7109375" style="366" customWidth="1"/>
    <col min="10518" max="10518" width="12.7109375" style="366" customWidth="1"/>
    <col min="10519" max="10519" width="5.140625" style="366" customWidth="1"/>
    <col min="10520" max="10520" width="9.7109375" style="366" customWidth="1"/>
    <col min="10521" max="10521" width="12.7109375" style="366" customWidth="1"/>
    <col min="10522" max="10522" width="5.140625" style="366" customWidth="1"/>
    <col min="10523" max="10523" width="9.7109375" style="366" customWidth="1"/>
    <col min="10524" max="10524" width="12.7109375" style="366" customWidth="1"/>
    <col min="10525" max="10525" width="37.7109375" style="366" customWidth="1"/>
    <col min="10526" max="10728" width="9.140625" style="366"/>
    <col min="10729" max="10729" width="1.7109375" style="366" customWidth="1"/>
    <col min="10730" max="10730" width="3.5703125" style="366" customWidth="1"/>
    <col min="10731" max="10731" width="11" style="366" customWidth="1"/>
    <col min="10732" max="10732" width="20.7109375" style="366" customWidth="1"/>
    <col min="10733" max="10734" width="11.7109375" style="366" customWidth="1"/>
    <col min="10735" max="10735" width="9.7109375" style="366" customWidth="1"/>
    <col min="10736" max="10736" width="10.140625" style="366" bestFit="1" customWidth="1"/>
    <col min="10737" max="10738" width="7.7109375" style="366" customWidth="1"/>
    <col min="10739" max="10739" width="4" style="366" customWidth="1"/>
    <col min="10740" max="10740" width="9.7109375" style="366" customWidth="1"/>
    <col min="10741" max="10741" width="15.140625" style="366" customWidth="1"/>
    <col min="10742" max="10742" width="5.140625" style="366" customWidth="1"/>
    <col min="10743" max="10743" width="9.7109375" style="366" customWidth="1"/>
    <col min="10744" max="10744" width="13.7109375" style="366" customWidth="1"/>
    <col min="10745" max="10745" width="5.140625" style="366" customWidth="1"/>
    <col min="10746" max="10746" width="9.7109375" style="366" customWidth="1"/>
    <col min="10747" max="10747" width="12.5703125" style="366" customWidth="1"/>
    <col min="10748" max="10748" width="5.140625" style="366" customWidth="1"/>
    <col min="10749" max="10749" width="9.7109375" style="366" customWidth="1"/>
    <col min="10750" max="10750" width="12.7109375" style="366" customWidth="1"/>
    <col min="10751" max="10751" width="5.140625" style="366" customWidth="1"/>
    <col min="10752" max="10752" width="9.7109375" style="366" customWidth="1"/>
    <col min="10753" max="10753" width="12.7109375" style="366" customWidth="1"/>
    <col min="10754" max="10754" width="5.140625" style="366" customWidth="1"/>
    <col min="10755" max="10755" width="9.7109375" style="366" customWidth="1"/>
    <col min="10756" max="10756" width="12.7109375" style="366" customWidth="1"/>
    <col min="10757" max="10757" width="5.140625" style="366" customWidth="1"/>
    <col min="10758" max="10758" width="9.7109375" style="366" customWidth="1"/>
    <col min="10759" max="10759" width="12.7109375" style="366" customWidth="1"/>
    <col min="10760" max="10760" width="5.140625" style="366" customWidth="1"/>
    <col min="10761" max="10761" width="9.7109375" style="366" customWidth="1"/>
    <col min="10762" max="10762" width="12.7109375" style="366" customWidth="1"/>
    <col min="10763" max="10763" width="5.140625" style="366" customWidth="1"/>
    <col min="10764" max="10764" width="9.7109375" style="366" customWidth="1"/>
    <col min="10765" max="10765" width="12.7109375" style="366" customWidth="1"/>
    <col min="10766" max="10766" width="5.140625" style="366" customWidth="1"/>
    <col min="10767" max="10767" width="9.7109375" style="366" customWidth="1"/>
    <col min="10768" max="10768" width="12.7109375" style="366" customWidth="1"/>
    <col min="10769" max="10769" width="5.140625" style="366" customWidth="1"/>
    <col min="10770" max="10770" width="9.7109375" style="366" customWidth="1"/>
    <col min="10771" max="10771" width="12.7109375" style="366" customWidth="1"/>
    <col min="10772" max="10772" width="5.140625" style="366" customWidth="1"/>
    <col min="10773" max="10773" width="9.7109375" style="366" customWidth="1"/>
    <col min="10774" max="10774" width="12.7109375" style="366" customWidth="1"/>
    <col min="10775" max="10775" width="5.140625" style="366" customWidth="1"/>
    <col min="10776" max="10776" width="9.7109375" style="366" customWidth="1"/>
    <col min="10777" max="10777" width="12.7109375" style="366" customWidth="1"/>
    <col min="10778" max="10778" width="5.140625" style="366" customWidth="1"/>
    <col min="10779" max="10779" width="9.7109375" style="366" customWidth="1"/>
    <col min="10780" max="10780" width="12.7109375" style="366" customWidth="1"/>
    <col min="10781" max="10781" width="37.7109375" style="366" customWidth="1"/>
    <col min="10782" max="10984" width="9.140625" style="366"/>
    <col min="10985" max="10985" width="1.7109375" style="366" customWidth="1"/>
    <col min="10986" max="10986" width="3.5703125" style="366" customWidth="1"/>
    <col min="10987" max="10987" width="11" style="366" customWidth="1"/>
    <col min="10988" max="10988" width="20.7109375" style="366" customWidth="1"/>
    <col min="10989" max="10990" width="11.7109375" style="366" customWidth="1"/>
    <col min="10991" max="10991" width="9.7109375" style="366" customWidth="1"/>
    <col min="10992" max="10992" width="10.140625" style="366" bestFit="1" customWidth="1"/>
    <col min="10993" max="10994" width="7.7109375" style="366" customWidth="1"/>
    <col min="10995" max="10995" width="4" style="366" customWidth="1"/>
    <col min="10996" max="10996" width="9.7109375" style="366" customWidth="1"/>
    <col min="10997" max="10997" width="15.140625" style="366" customWidth="1"/>
    <col min="10998" max="10998" width="5.140625" style="366" customWidth="1"/>
    <col min="10999" max="10999" width="9.7109375" style="366" customWidth="1"/>
    <col min="11000" max="11000" width="13.7109375" style="366" customWidth="1"/>
    <col min="11001" max="11001" width="5.140625" style="366" customWidth="1"/>
    <col min="11002" max="11002" width="9.7109375" style="366" customWidth="1"/>
    <col min="11003" max="11003" width="12.5703125" style="366" customWidth="1"/>
    <col min="11004" max="11004" width="5.140625" style="366" customWidth="1"/>
    <col min="11005" max="11005" width="9.7109375" style="366" customWidth="1"/>
    <col min="11006" max="11006" width="12.7109375" style="366" customWidth="1"/>
    <col min="11007" max="11007" width="5.140625" style="366" customWidth="1"/>
    <col min="11008" max="11008" width="9.7109375" style="366" customWidth="1"/>
    <col min="11009" max="11009" width="12.7109375" style="366" customWidth="1"/>
    <col min="11010" max="11010" width="5.140625" style="366" customWidth="1"/>
    <col min="11011" max="11011" width="9.7109375" style="366" customWidth="1"/>
    <col min="11012" max="11012" width="12.7109375" style="366" customWidth="1"/>
    <col min="11013" max="11013" width="5.140625" style="366" customWidth="1"/>
    <col min="11014" max="11014" width="9.7109375" style="366" customWidth="1"/>
    <col min="11015" max="11015" width="12.7109375" style="366" customWidth="1"/>
    <col min="11016" max="11016" width="5.140625" style="366" customWidth="1"/>
    <col min="11017" max="11017" width="9.7109375" style="366" customWidth="1"/>
    <col min="11018" max="11018" width="12.7109375" style="366" customWidth="1"/>
    <col min="11019" max="11019" width="5.140625" style="366" customWidth="1"/>
    <col min="11020" max="11020" width="9.7109375" style="366" customWidth="1"/>
    <col min="11021" max="11021" width="12.7109375" style="366" customWidth="1"/>
    <col min="11022" max="11022" width="5.140625" style="366" customWidth="1"/>
    <col min="11023" max="11023" width="9.7109375" style="366" customWidth="1"/>
    <col min="11024" max="11024" width="12.7109375" style="366" customWidth="1"/>
    <col min="11025" max="11025" width="5.140625" style="366" customWidth="1"/>
    <col min="11026" max="11026" width="9.7109375" style="366" customWidth="1"/>
    <col min="11027" max="11027" width="12.7109375" style="366" customWidth="1"/>
    <col min="11028" max="11028" width="5.140625" style="366" customWidth="1"/>
    <col min="11029" max="11029" width="9.7109375" style="366" customWidth="1"/>
    <col min="11030" max="11030" width="12.7109375" style="366" customWidth="1"/>
    <col min="11031" max="11031" width="5.140625" style="366" customWidth="1"/>
    <col min="11032" max="11032" width="9.7109375" style="366" customWidth="1"/>
    <col min="11033" max="11033" width="12.7109375" style="366" customWidth="1"/>
    <col min="11034" max="11034" width="5.140625" style="366" customWidth="1"/>
    <col min="11035" max="11035" width="9.7109375" style="366" customWidth="1"/>
    <col min="11036" max="11036" width="12.7109375" style="366" customWidth="1"/>
    <col min="11037" max="11037" width="37.7109375" style="366" customWidth="1"/>
    <col min="11038" max="11240" width="9.140625" style="366"/>
    <col min="11241" max="11241" width="1.7109375" style="366" customWidth="1"/>
    <col min="11242" max="11242" width="3.5703125" style="366" customWidth="1"/>
    <col min="11243" max="11243" width="11" style="366" customWidth="1"/>
    <col min="11244" max="11244" width="20.7109375" style="366" customWidth="1"/>
    <col min="11245" max="11246" width="11.7109375" style="366" customWidth="1"/>
    <col min="11247" max="11247" width="9.7109375" style="366" customWidth="1"/>
    <col min="11248" max="11248" width="10.140625" style="366" bestFit="1" customWidth="1"/>
    <col min="11249" max="11250" width="7.7109375" style="366" customWidth="1"/>
    <col min="11251" max="11251" width="4" style="366" customWidth="1"/>
    <col min="11252" max="11252" width="9.7109375" style="366" customWidth="1"/>
    <col min="11253" max="11253" width="15.140625" style="366" customWidth="1"/>
    <col min="11254" max="11254" width="5.140625" style="366" customWidth="1"/>
    <col min="11255" max="11255" width="9.7109375" style="366" customWidth="1"/>
    <col min="11256" max="11256" width="13.7109375" style="366" customWidth="1"/>
    <col min="11257" max="11257" width="5.140625" style="366" customWidth="1"/>
    <col min="11258" max="11258" width="9.7109375" style="366" customWidth="1"/>
    <col min="11259" max="11259" width="12.5703125" style="366" customWidth="1"/>
    <col min="11260" max="11260" width="5.140625" style="366" customWidth="1"/>
    <col min="11261" max="11261" width="9.7109375" style="366" customWidth="1"/>
    <col min="11262" max="11262" width="12.7109375" style="366" customWidth="1"/>
    <col min="11263" max="11263" width="5.140625" style="366" customWidth="1"/>
    <col min="11264" max="11264" width="9.7109375" style="366" customWidth="1"/>
    <col min="11265" max="11265" width="12.7109375" style="366" customWidth="1"/>
    <col min="11266" max="11266" width="5.140625" style="366" customWidth="1"/>
    <col min="11267" max="11267" width="9.7109375" style="366" customWidth="1"/>
    <col min="11268" max="11268" width="12.7109375" style="366" customWidth="1"/>
    <col min="11269" max="11269" width="5.140625" style="366" customWidth="1"/>
    <col min="11270" max="11270" width="9.7109375" style="366" customWidth="1"/>
    <col min="11271" max="11271" width="12.7109375" style="366" customWidth="1"/>
    <col min="11272" max="11272" width="5.140625" style="366" customWidth="1"/>
    <col min="11273" max="11273" width="9.7109375" style="366" customWidth="1"/>
    <col min="11274" max="11274" width="12.7109375" style="366" customWidth="1"/>
    <col min="11275" max="11275" width="5.140625" style="366" customWidth="1"/>
    <col min="11276" max="11276" width="9.7109375" style="366" customWidth="1"/>
    <col min="11277" max="11277" width="12.7109375" style="366" customWidth="1"/>
    <col min="11278" max="11278" width="5.140625" style="366" customWidth="1"/>
    <col min="11279" max="11279" width="9.7109375" style="366" customWidth="1"/>
    <col min="11280" max="11280" width="12.7109375" style="366" customWidth="1"/>
    <col min="11281" max="11281" width="5.140625" style="366" customWidth="1"/>
    <col min="11282" max="11282" width="9.7109375" style="366" customWidth="1"/>
    <col min="11283" max="11283" width="12.7109375" style="366" customWidth="1"/>
    <col min="11284" max="11284" width="5.140625" style="366" customWidth="1"/>
    <col min="11285" max="11285" width="9.7109375" style="366" customWidth="1"/>
    <col min="11286" max="11286" width="12.7109375" style="366" customWidth="1"/>
    <col min="11287" max="11287" width="5.140625" style="366" customWidth="1"/>
    <col min="11288" max="11288" width="9.7109375" style="366" customWidth="1"/>
    <col min="11289" max="11289" width="12.7109375" style="366" customWidth="1"/>
    <col min="11290" max="11290" width="5.140625" style="366" customWidth="1"/>
    <col min="11291" max="11291" width="9.7109375" style="366" customWidth="1"/>
    <col min="11292" max="11292" width="12.7109375" style="366" customWidth="1"/>
    <col min="11293" max="11293" width="37.7109375" style="366" customWidth="1"/>
    <col min="11294" max="11496" width="9.140625" style="366"/>
    <col min="11497" max="11497" width="1.7109375" style="366" customWidth="1"/>
    <col min="11498" max="11498" width="3.5703125" style="366" customWidth="1"/>
    <col min="11499" max="11499" width="11" style="366" customWidth="1"/>
    <col min="11500" max="11500" width="20.7109375" style="366" customWidth="1"/>
    <col min="11501" max="11502" width="11.7109375" style="366" customWidth="1"/>
    <col min="11503" max="11503" width="9.7109375" style="366" customWidth="1"/>
    <col min="11504" max="11504" width="10.140625" style="366" bestFit="1" customWidth="1"/>
    <col min="11505" max="11506" width="7.7109375" style="366" customWidth="1"/>
    <col min="11507" max="11507" width="4" style="366" customWidth="1"/>
    <col min="11508" max="11508" width="9.7109375" style="366" customWidth="1"/>
    <col min="11509" max="11509" width="15.140625" style="366" customWidth="1"/>
    <col min="11510" max="11510" width="5.140625" style="366" customWidth="1"/>
    <col min="11511" max="11511" width="9.7109375" style="366" customWidth="1"/>
    <col min="11512" max="11512" width="13.7109375" style="366" customWidth="1"/>
    <col min="11513" max="11513" width="5.140625" style="366" customWidth="1"/>
    <col min="11514" max="11514" width="9.7109375" style="366" customWidth="1"/>
    <col min="11515" max="11515" width="12.5703125" style="366" customWidth="1"/>
    <col min="11516" max="11516" width="5.140625" style="366" customWidth="1"/>
    <col min="11517" max="11517" width="9.7109375" style="366" customWidth="1"/>
    <col min="11518" max="11518" width="12.7109375" style="366" customWidth="1"/>
    <col min="11519" max="11519" width="5.140625" style="366" customWidth="1"/>
    <col min="11520" max="11520" width="9.7109375" style="366" customWidth="1"/>
    <col min="11521" max="11521" width="12.7109375" style="366" customWidth="1"/>
    <col min="11522" max="11522" width="5.140625" style="366" customWidth="1"/>
    <col min="11523" max="11523" width="9.7109375" style="366" customWidth="1"/>
    <col min="11524" max="11524" width="12.7109375" style="366" customWidth="1"/>
    <col min="11525" max="11525" width="5.140625" style="366" customWidth="1"/>
    <col min="11526" max="11526" width="9.7109375" style="366" customWidth="1"/>
    <col min="11527" max="11527" width="12.7109375" style="366" customWidth="1"/>
    <col min="11528" max="11528" width="5.140625" style="366" customWidth="1"/>
    <col min="11529" max="11529" width="9.7109375" style="366" customWidth="1"/>
    <col min="11530" max="11530" width="12.7109375" style="366" customWidth="1"/>
    <col min="11531" max="11531" width="5.140625" style="366" customWidth="1"/>
    <col min="11532" max="11532" width="9.7109375" style="366" customWidth="1"/>
    <col min="11533" max="11533" width="12.7109375" style="366" customWidth="1"/>
    <col min="11534" max="11534" width="5.140625" style="366" customWidth="1"/>
    <col min="11535" max="11535" width="9.7109375" style="366" customWidth="1"/>
    <col min="11536" max="11536" width="12.7109375" style="366" customWidth="1"/>
    <col min="11537" max="11537" width="5.140625" style="366" customWidth="1"/>
    <col min="11538" max="11538" width="9.7109375" style="366" customWidth="1"/>
    <col min="11539" max="11539" width="12.7109375" style="366" customWidth="1"/>
    <col min="11540" max="11540" width="5.140625" style="366" customWidth="1"/>
    <col min="11541" max="11541" width="9.7109375" style="366" customWidth="1"/>
    <col min="11542" max="11542" width="12.7109375" style="366" customWidth="1"/>
    <col min="11543" max="11543" width="5.140625" style="366" customWidth="1"/>
    <col min="11544" max="11544" width="9.7109375" style="366" customWidth="1"/>
    <col min="11545" max="11545" width="12.7109375" style="366" customWidth="1"/>
    <col min="11546" max="11546" width="5.140625" style="366" customWidth="1"/>
    <col min="11547" max="11547" width="9.7109375" style="366" customWidth="1"/>
    <col min="11548" max="11548" width="12.7109375" style="366" customWidth="1"/>
    <col min="11549" max="11549" width="37.7109375" style="366" customWidth="1"/>
    <col min="11550" max="11752" width="9.140625" style="366"/>
    <col min="11753" max="11753" width="1.7109375" style="366" customWidth="1"/>
    <col min="11754" max="11754" width="3.5703125" style="366" customWidth="1"/>
    <col min="11755" max="11755" width="11" style="366" customWidth="1"/>
    <col min="11756" max="11756" width="20.7109375" style="366" customWidth="1"/>
    <col min="11757" max="11758" width="11.7109375" style="366" customWidth="1"/>
    <col min="11759" max="11759" width="9.7109375" style="366" customWidth="1"/>
    <col min="11760" max="11760" width="10.140625" style="366" bestFit="1" customWidth="1"/>
    <col min="11761" max="11762" width="7.7109375" style="366" customWidth="1"/>
    <col min="11763" max="11763" width="4" style="366" customWidth="1"/>
    <col min="11764" max="11764" width="9.7109375" style="366" customWidth="1"/>
    <col min="11765" max="11765" width="15.140625" style="366" customWidth="1"/>
    <col min="11766" max="11766" width="5.140625" style="366" customWidth="1"/>
    <col min="11767" max="11767" width="9.7109375" style="366" customWidth="1"/>
    <col min="11768" max="11768" width="13.7109375" style="366" customWidth="1"/>
    <col min="11769" max="11769" width="5.140625" style="366" customWidth="1"/>
    <col min="11770" max="11770" width="9.7109375" style="366" customWidth="1"/>
    <col min="11771" max="11771" width="12.5703125" style="366" customWidth="1"/>
    <col min="11772" max="11772" width="5.140625" style="366" customWidth="1"/>
    <col min="11773" max="11773" width="9.7109375" style="366" customWidth="1"/>
    <col min="11774" max="11774" width="12.7109375" style="366" customWidth="1"/>
    <col min="11775" max="11775" width="5.140625" style="366" customWidth="1"/>
    <col min="11776" max="11776" width="9.7109375" style="366" customWidth="1"/>
    <col min="11777" max="11777" width="12.7109375" style="366" customWidth="1"/>
    <col min="11778" max="11778" width="5.140625" style="366" customWidth="1"/>
    <col min="11779" max="11779" width="9.7109375" style="366" customWidth="1"/>
    <col min="11780" max="11780" width="12.7109375" style="366" customWidth="1"/>
    <col min="11781" max="11781" width="5.140625" style="366" customWidth="1"/>
    <col min="11782" max="11782" width="9.7109375" style="366" customWidth="1"/>
    <col min="11783" max="11783" width="12.7109375" style="366" customWidth="1"/>
    <col min="11784" max="11784" width="5.140625" style="366" customWidth="1"/>
    <col min="11785" max="11785" width="9.7109375" style="366" customWidth="1"/>
    <col min="11786" max="11786" width="12.7109375" style="366" customWidth="1"/>
    <col min="11787" max="11787" width="5.140625" style="366" customWidth="1"/>
    <col min="11788" max="11788" width="9.7109375" style="366" customWidth="1"/>
    <col min="11789" max="11789" width="12.7109375" style="366" customWidth="1"/>
    <col min="11790" max="11790" width="5.140625" style="366" customWidth="1"/>
    <col min="11791" max="11791" width="9.7109375" style="366" customWidth="1"/>
    <col min="11792" max="11792" width="12.7109375" style="366" customWidth="1"/>
    <col min="11793" max="11793" width="5.140625" style="366" customWidth="1"/>
    <col min="11794" max="11794" width="9.7109375" style="366" customWidth="1"/>
    <col min="11795" max="11795" width="12.7109375" style="366" customWidth="1"/>
    <col min="11796" max="11796" width="5.140625" style="366" customWidth="1"/>
    <col min="11797" max="11797" width="9.7109375" style="366" customWidth="1"/>
    <col min="11798" max="11798" width="12.7109375" style="366" customWidth="1"/>
    <col min="11799" max="11799" width="5.140625" style="366" customWidth="1"/>
    <col min="11800" max="11800" width="9.7109375" style="366" customWidth="1"/>
    <col min="11801" max="11801" width="12.7109375" style="366" customWidth="1"/>
    <col min="11802" max="11802" width="5.140625" style="366" customWidth="1"/>
    <col min="11803" max="11803" width="9.7109375" style="366" customWidth="1"/>
    <col min="11804" max="11804" width="12.7109375" style="366" customWidth="1"/>
    <col min="11805" max="11805" width="37.7109375" style="366" customWidth="1"/>
    <col min="11806" max="12008" width="9.140625" style="366"/>
    <col min="12009" max="12009" width="1.7109375" style="366" customWidth="1"/>
    <col min="12010" max="12010" width="3.5703125" style="366" customWidth="1"/>
    <col min="12011" max="12011" width="11" style="366" customWidth="1"/>
    <col min="12012" max="12012" width="20.7109375" style="366" customWidth="1"/>
    <col min="12013" max="12014" width="11.7109375" style="366" customWidth="1"/>
    <col min="12015" max="12015" width="9.7109375" style="366" customWidth="1"/>
    <col min="12016" max="12016" width="10.140625" style="366" bestFit="1" customWidth="1"/>
    <col min="12017" max="12018" width="7.7109375" style="366" customWidth="1"/>
    <col min="12019" max="12019" width="4" style="366" customWidth="1"/>
    <col min="12020" max="12020" width="9.7109375" style="366" customWidth="1"/>
    <col min="12021" max="12021" width="15.140625" style="366" customWidth="1"/>
    <col min="12022" max="12022" width="5.140625" style="366" customWidth="1"/>
    <col min="12023" max="12023" width="9.7109375" style="366" customWidth="1"/>
    <col min="12024" max="12024" width="13.7109375" style="366" customWidth="1"/>
    <col min="12025" max="12025" width="5.140625" style="366" customWidth="1"/>
    <col min="12026" max="12026" width="9.7109375" style="366" customWidth="1"/>
    <col min="12027" max="12027" width="12.5703125" style="366" customWidth="1"/>
    <col min="12028" max="12028" width="5.140625" style="366" customWidth="1"/>
    <col min="12029" max="12029" width="9.7109375" style="366" customWidth="1"/>
    <col min="12030" max="12030" width="12.7109375" style="366" customWidth="1"/>
    <col min="12031" max="12031" width="5.140625" style="366" customWidth="1"/>
    <col min="12032" max="12032" width="9.7109375" style="366" customWidth="1"/>
    <col min="12033" max="12033" width="12.7109375" style="366" customWidth="1"/>
    <col min="12034" max="12034" width="5.140625" style="366" customWidth="1"/>
    <col min="12035" max="12035" width="9.7109375" style="366" customWidth="1"/>
    <col min="12036" max="12036" width="12.7109375" style="366" customWidth="1"/>
    <col min="12037" max="12037" width="5.140625" style="366" customWidth="1"/>
    <col min="12038" max="12038" width="9.7109375" style="366" customWidth="1"/>
    <col min="12039" max="12039" width="12.7109375" style="366" customWidth="1"/>
    <col min="12040" max="12040" width="5.140625" style="366" customWidth="1"/>
    <col min="12041" max="12041" width="9.7109375" style="366" customWidth="1"/>
    <col min="12042" max="12042" width="12.7109375" style="366" customWidth="1"/>
    <col min="12043" max="12043" width="5.140625" style="366" customWidth="1"/>
    <col min="12044" max="12044" width="9.7109375" style="366" customWidth="1"/>
    <col min="12045" max="12045" width="12.7109375" style="366" customWidth="1"/>
    <col min="12046" max="12046" width="5.140625" style="366" customWidth="1"/>
    <col min="12047" max="12047" width="9.7109375" style="366" customWidth="1"/>
    <col min="12048" max="12048" width="12.7109375" style="366" customWidth="1"/>
    <col min="12049" max="12049" width="5.140625" style="366" customWidth="1"/>
    <col min="12050" max="12050" width="9.7109375" style="366" customWidth="1"/>
    <col min="12051" max="12051" width="12.7109375" style="366" customWidth="1"/>
    <col min="12052" max="12052" width="5.140625" style="366" customWidth="1"/>
    <col min="12053" max="12053" width="9.7109375" style="366" customWidth="1"/>
    <col min="12054" max="12054" width="12.7109375" style="366" customWidth="1"/>
    <col min="12055" max="12055" width="5.140625" style="366" customWidth="1"/>
    <col min="12056" max="12056" width="9.7109375" style="366" customWidth="1"/>
    <col min="12057" max="12057" width="12.7109375" style="366" customWidth="1"/>
    <col min="12058" max="12058" width="5.140625" style="366" customWidth="1"/>
    <col min="12059" max="12059" width="9.7109375" style="366" customWidth="1"/>
    <col min="12060" max="12060" width="12.7109375" style="366" customWidth="1"/>
    <col min="12061" max="12061" width="37.7109375" style="366" customWidth="1"/>
    <col min="12062" max="12264" width="9.140625" style="366"/>
    <col min="12265" max="12265" width="1.7109375" style="366" customWidth="1"/>
    <col min="12266" max="12266" width="3.5703125" style="366" customWidth="1"/>
    <col min="12267" max="12267" width="11" style="366" customWidth="1"/>
    <col min="12268" max="12268" width="20.7109375" style="366" customWidth="1"/>
    <col min="12269" max="12270" width="11.7109375" style="366" customWidth="1"/>
    <col min="12271" max="12271" width="9.7109375" style="366" customWidth="1"/>
    <col min="12272" max="12272" width="10.140625" style="366" bestFit="1" customWidth="1"/>
    <col min="12273" max="12274" width="7.7109375" style="366" customWidth="1"/>
    <col min="12275" max="12275" width="4" style="366" customWidth="1"/>
    <col min="12276" max="12276" width="9.7109375" style="366" customWidth="1"/>
    <col min="12277" max="12277" width="15.140625" style="366" customWidth="1"/>
    <col min="12278" max="12278" width="5.140625" style="366" customWidth="1"/>
    <col min="12279" max="12279" width="9.7109375" style="366" customWidth="1"/>
    <col min="12280" max="12280" width="13.7109375" style="366" customWidth="1"/>
    <col min="12281" max="12281" width="5.140625" style="366" customWidth="1"/>
    <col min="12282" max="12282" width="9.7109375" style="366" customWidth="1"/>
    <col min="12283" max="12283" width="12.5703125" style="366" customWidth="1"/>
    <col min="12284" max="12284" width="5.140625" style="366" customWidth="1"/>
    <col min="12285" max="12285" width="9.7109375" style="366" customWidth="1"/>
    <col min="12286" max="12286" width="12.7109375" style="366" customWidth="1"/>
    <col min="12287" max="12287" width="5.140625" style="366" customWidth="1"/>
    <col min="12288" max="12288" width="9.7109375" style="366" customWidth="1"/>
    <col min="12289" max="12289" width="12.7109375" style="366" customWidth="1"/>
    <col min="12290" max="12290" width="5.140625" style="366" customWidth="1"/>
    <col min="12291" max="12291" width="9.7109375" style="366" customWidth="1"/>
    <col min="12292" max="12292" width="12.7109375" style="366" customWidth="1"/>
    <col min="12293" max="12293" width="5.140625" style="366" customWidth="1"/>
    <col min="12294" max="12294" width="9.7109375" style="366" customWidth="1"/>
    <col min="12295" max="12295" width="12.7109375" style="366" customWidth="1"/>
    <col min="12296" max="12296" width="5.140625" style="366" customWidth="1"/>
    <col min="12297" max="12297" width="9.7109375" style="366" customWidth="1"/>
    <col min="12298" max="12298" width="12.7109375" style="366" customWidth="1"/>
    <col min="12299" max="12299" width="5.140625" style="366" customWidth="1"/>
    <col min="12300" max="12300" width="9.7109375" style="366" customWidth="1"/>
    <col min="12301" max="12301" width="12.7109375" style="366" customWidth="1"/>
    <col min="12302" max="12302" width="5.140625" style="366" customWidth="1"/>
    <col min="12303" max="12303" width="9.7109375" style="366" customWidth="1"/>
    <col min="12304" max="12304" width="12.7109375" style="366" customWidth="1"/>
    <col min="12305" max="12305" width="5.140625" style="366" customWidth="1"/>
    <col min="12306" max="12306" width="9.7109375" style="366" customWidth="1"/>
    <col min="12307" max="12307" width="12.7109375" style="366" customWidth="1"/>
    <col min="12308" max="12308" width="5.140625" style="366" customWidth="1"/>
    <col min="12309" max="12309" width="9.7109375" style="366" customWidth="1"/>
    <col min="12310" max="12310" width="12.7109375" style="366" customWidth="1"/>
    <col min="12311" max="12311" width="5.140625" style="366" customWidth="1"/>
    <col min="12312" max="12312" width="9.7109375" style="366" customWidth="1"/>
    <col min="12313" max="12313" width="12.7109375" style="366" customWidth="1"/>
    <col min="12314" max="12314" width="5.140625" style="366" customWidth="1"/>
    <col min="12315" max="12315" width="9.7109375" style="366" customWidth="1"/>
    <col min="12316" max="12316" width="12.7109375" style="366" customWidth="1"/>
    <col min="12317" max="12317" width="37.7109375" style="366" customWidth="1"/>
    <col min="12318" max="12520" width="9.140625" style="366"/>
    <col min="12521" max="12521" width="1.7109375" style="366" customWidth="1"/>
    <col min="12522" max="12522" width="3.5703125" style="366" customWidth="1"/>
    <col min="12523" max="12523" width="11" style="366" customWidth="1"/>
    <col min="12524" max="12524" width="20.7109375" style="366" customWidth="1"/>
    <col min="12525" max="12526" width="11.7109375" style="366" customWidth="1"/>
    <col min="12527" max="12527" width="9.7109375" style="366" customWidth="1"/>
    <col min="12528" max="12528" width="10.140625" style="366" bestFit="1" customWidth="1"/>
    <col min="12529" max="12530" width="7.7109375" style="366" customWidth="1"/>
    <col min="12531" max="12531" width="4" style="366" customWidth="1"/>
    <col min="12532" max="12532" width="9.7109375" style="366" customWidth="1"/>
    <col min="12533" max="12533" width="15.140625" style="366" customWidth="1"/>
    <col min="12534" max="12534" width="5.140625" style="366" customWidth="1"/>
    <col min="12535" max="12535" width="9.7109375" style="366" customWidth="1"/>
    <col min="12536" max="12536" width="13.7109375" style="366" customWidth="1"/>
    <col min="12537" max="12537" width="5.140625" style="366" customWidth="1"/>
    <col min="12538" max="12538" width="9.7109375" style="366" customWidth="1"/>
    <col min="12539" max="12539" width="12.5703125" style="366" customWidth="1"/>
    <col min="12540" max="12540" width="5.140625" style="366" customWidth="1"/>
    <col min="12541" max="12541" width="9.7109375" style="366" customWidth="1"/>
    <col min="12542" max="12542" width="12.7109375" style="366" customWidth="1"/>
    <col min="12543" max="12543" width="5.140625" style="366" customWidth="1"/>
    <col min="12544" max="12544" width="9.7109375" style="366" customWidth="1"/>
    <col min="12545" max="12545" width="12.7109375" style="366" customWidth="1"/>
    <col min="12546" max="12546" width="5.140625" style="366" customWidth="1"/>
    <col min="12547" max="12547" width="9.7109375" style="366" customWidth="1"/>
    <col min="12548" max="12548" width="12.7109375" style="366" customWidth="1"/>
    <col min="12549" max="12549" width="5.140625" style="366" customWidth="1"/>
    <col min="12550" max="12550" width="9.7109375" style="366" customWidth="1"/>
    <col min="12551" max="12551" width="12.7109375" style="366" customWidth="1"/>
    <col min="12552" max="12552" width="5.140625" style="366" customWidth="1"/>
    <col min="12553" max="12553" width="9.7109375" style="366" customWidth="1"/>
    <col min="12554" max="12554" width="12.7109375" style="366" customWidth="1"/>
    <col min="12555" max="12555" width="5.140625" style="366" customWidth="1"/>
    <col min="12556" max="12556" width="9.7109375" style="366" customWidth="1"/>
    <col min="12557" max="12557" width="12.7109375" style="366" customWidth="1"/>
    <col min="12558" max="12558" width="5.140625" style="366" customWidth="1"/>
    <col min="12559" max="12559" width="9.7109375" style="366" customWidth="1"/>
    <col min="12560" max="12560" width="12.7109375" style="366" customWidth="1"/>
    <col min="12561" max="12561" width="5.140625" style="366" customWidth="1"/>
    <col min="12562" max="12562" width="9.7109375" style="366" customWidth="1"/>
    <col min="12563" max="12563" width="12.7109375" style="366" customWidth="1"/>
    <col min="12564" max="12564" width="5.140625" style="366" customWidth="1"/>
    <col min="12565" max="12565" width="9.7109375" style="366" customWidth="1"/>
    <col min="12566" max="12566" width="12.7109375" style="366" customWidth="1"/>
    <col min="12567" max="12567" width="5.140625" style="366" customWidth="1"/>
    <col min="12568" max="12568" width="9.7109375" style="366" customWidth="1"/>
    <col min="12569" max="12569" width="12.7109375" style="366" customWidth="1"/>
    <col min="12570" max="12570" width="5.140625" style="366" customWidth="1"/>
    <col min="12571" max="12571" width="9.7109375" style="366" customWidth="1"/>
    <col min="12572" max="12572" width="12.7109375" style="366" customWidth="1"/>
    <col min="12573" max="12573" width="37.7109375" style="366" customWidth="1"/>
    <col min="12574" max="12776" width="9.140625" style="366"/>
    <col min="12777" max="12777" width="1.7109375" style="366" customWidth="1"/>
    <col min="12778" max="12778" width="3.5703125" style="366" customWidth="1"/>
    <col min="12779" max="12779" width="11" style="366" customWidth="1"/>
    <col min="12780" max="12780" width="20.7109375" style="366" customWidth="1"/>
    <col min="12781" max="12782" width="11.7109375" style="366" customWidth="1"/>
    <col min="12783" max="12783" width="9.7109375" style="366" customWidth="1"/>
    <col min="12784" max="12784" width="10.140625" style="366" bestFit="1" customWidth="1"/>
    <col min="12785" max="12786" width="7.7109375" style="366" customWidth="1"/>
    <col min="12787" max="12787" width="4" style="366" customWidth="1"/>
    <col min="12788" max="12788" width="9.7109375" style="366" customWidth="1"/>
    <col min="12789" max="12789" width="15.140625" style="366" customWidth="1"/>
    <col min="12790" max="12790" width="5.140625" style="366" customWidth="1"/>
    <col min="12791" max="12791" width="9.7109375" style="366" customWidth="1"/>
    <col min="12792" max="12792" width="13.7109375" style="366" customWidth="1"/>
    <col min="12793" max="12793" width="5.140625" style="366" customWidth="1"/>
    <col min="12794" max="12794" width="9.7109375" style="366" customWidth="1"/>
    <col min="12795" max="12795" width="12.5703125" style="366" customWidth="1"/>
    <col min="12796" max="12796" width="5.140625" style="366" customWidth="1"/>
    <col min="12797" max="12797" width="9.7109375" style="366" customWidth="1"/>
    <col min="12798" max="12798" width="12.7109375" style="366" customWidth="1"/>
    <col min="12799" max="12799" width="5.140625" style="366" customWidth="1"/>
    <col min="12800" max="12800" width="9.7109375" style="366" customWidth="1"/>
    <col min="12801" max="12801" width="12.7109375" style="366" customWidth="1"/>
    <col min="12802" max="12802" width="5.140625" style="366" customWidth="1"/>
    <col min="12803" max="12803" width="9.7109375" style="366" customWidth="1"/>
    <col min="12804" max="12804" width="12.7109375" style="366" customWidth="1"/>
    <col min="12805" max="12805" width="5.140625" style="366" customWidth="1"/>
    <col min="12806" max="12806" width="9.7109375" style="366" customWidth="1"/>
    <col min="12807" max="12807" width="12.7109375" style="366" customWidth="1"/>
    <col min="12808" max="12808" width="5.140625" style="366" customWidth="1"/>
    <col min="12809" max="12809" width="9.7109375" style="366" customWidth="1"/>
    <col min="12810" max="12810" width="12.7109375" style="366" customWidth="1"/>
    <col min="12811" max="12811" width="5.140625" style="366" customWidth="1"/>
    <col min="12812" max="12812" width="9.7109375" style="366" customWidth="1"/>
    <col min="12813" max="12813" width="12.7109375" style="366" customWidth="1"/>
    <col min="12814" max="12814" width="5.140625" style="366" customWidth="1"/>
    <col min="12815" max="12815" width="9.7109375" style="366" customWidth="1"/>
    <col min="12816" max="12816" width="12.7109375" style="366" customWidth="1"/>
    <col min="12817" max="12817" width="5.140625" style="366" customWidth="1"/>
    <col min="12818" max="12818" width="9.7109375" style="366" customWidth="1"/>
    <col min="12819" max="12819" width="12.7109375" style="366" customWidth="1"/>
    <col min="12820" max="12820" width="5.140625" style="366" customWidth="1"/>
    <col min="12821" max="12821" width="9.7109375" style="366" customWidth="1"/>
    <col min="12822" max="12822" width="12.7109375" style="366" customWidth="1"/>
    <col min="12823" max="12823" width="5.140625" style="366" customWidth="1"/>
    <col min="12824" max="12824" width="9.7109375" style="366" customWidth="1"/>
    <col min="12825" max="12825" width="12.7109375" style="366" customWidth="1"/>
    <col min="12826" max="12826" width="5.140625" style="366" customWidth="1"/>
    <col min="12827" max="12827" width="9.7109375" style="366" customWidth="1"/>
    <col min="12828" max="12828" width="12.7109375" style="366" customWidth="1"/>
    <col min="12829" max="12829" width="37.7109375" style="366" customWidth="1"/>
    <col min="12830" max="13032" width="9.140625" style="366"/>
    <col min="13033" max="13033" width="1.7109375" style="366" customWidth="1"/>
    <col min="13034" max="13034" width="3.5703125" style="366" customWidth="1"/>
    <col min="13035" max="13035" width="11" style="366" customWidth="1"/>
    <col min="13036" max="13036" width="20.7109375" style="366" customWidth="1"/>
    <col min="13037" max="13038" width="11.7109375" style="366" customWidth="1"/>
    <col min="13039" max="13039" width="9.7109375" style="366" customWidth="1"/>
    <col min="13040" max="13040" width="10.140625" style="366" bestFit="1" customWidth="1"/>
    <col min="13041" max="13042" width="7.7109375" style="366" customWidth="1"/>
    <col min="13043" max="13043" width="4" style="366" customWidth="1"/>
    <col min="13044" max="13044" width="9.7109375" style="366" customWidth="1"/>
    <col min="13045" max="13045" width="15.140625" style="366" customWidth="1"/>
    <col min="13046" max="13046" width="5.140625" style="366" customWidth="1"/>
    <col min="13047" max="13047" width="9.7109375" style="366" customWidth="1"/>
    <col min="13048" max="13048" width="13.7109375" style="366" customWidth="1"/>
    <col min="13049" max="13049" width="5.140625" style="366" customWidth="1"/>
    <col min="13050" max="13050" width="9.7109375" style="366" customWidth="1"/>
    <col min="13051" max="13051" width="12.5703125" style="366" customWidth="1"/>
    <col min="13052" max="13052" width="5.140625" style="366" customWidth="1"/>
    <col min="13053" max="13053" width="9.7109375" style="366" customWidth="1"/>
    <col min="13054" max="13054" width="12.7109375" style="366" customWidth="1"/>
    <col min="13055" max="13055" width="5.140625" style="366" customWidth="1"/>
    <col min="13056" max="13056" width="9.7109375" style="366" customWidth="1"/>
    <col min="13057" max="13057" width="12.7109375" style="366" customWidth="1"/>
    <col min="13058" max="13058" width="5.140625" style="366" customWidth="1"/>
    <col min="13059" max="13059" width="9.7109375" style="366" customWidth="1"/>
    <col min="13060" max="13060" width="12.7109375" style="366" customWidth="1"/>
    <col min="13061" max="13061" width="5.140625" style="366" customWidth="1"/>
    <col min="13062" max="13062" width="9.7109375" style="366" customWidth="1"/>
    <col min="13063" max="13063" width="12.7109375" style="366" customWidth="1"/>
    <col min="13064" max="13064" width="5.140625" style="366" customWidth="1"/>
    <col min="13065" max="13065" width="9.7109375" style="366" customWidth="1"/>
    <col min="13066" max="13066" width="12.7109375" style="366" customWidth="1"/>
    <col min="13067" max="13067" width="5.140625" style="366" customWidth="1"/>
    <col min="13068" max="13068" width="9.7109375" style="366" customWidth="1"/>
    <col min="13069" max="13069" width="12.7109375" style="366" customWidth="1"/>
    <col min="13070" max="13070" width="5.140625" style="366" customWidth="1"/>
    <col min="13071" max="13071" width="9.7109375" style="366" customWidth="1"/>
    <col min="13072" max="13072" width="12.7109375" style="366" customWidth="1"/>
    <col min="13073" max="13073" width="5.140625" style="366" customWidth="1"/>
    <col min="13074" max="13074" width="9.7109375" style="366" customWidth="1"/>
    <col min="13075" max="13075" width="12.7109375" style="366" customWidth="1"/>
    <col min="13076" max="13076" width="5.140625" style="366" customWidth="1"/>
    <col min="13077" max="13077" width="9.7109375" style="366" customWidth="1"/>
    <col min="13078" max="13078" width="12.7109375" style="366" customWidth="1"/>
    <col min="13079" max="13079" width="5.140625" style="366" customWidth="1"/>
    <col min="13080" max="13080" width="9.7109375" style="366" customWidth="1"/>
    <col min="13081" max="13081" width="12.7109375" style="366" customWidth="1"/>
    <col min="13082" max="13082" width="5.140625" style="366" customWidth="1"/>
    <col min="13083" max="13083" width="9.7109375" style="366" customWidth="1"/>
    <col min="13084" max="13084" width="12.7109375" style="366" customWidth="1"/>
    <col min="13085" max="13085" width="37.7109375" style="366" customWidth="1"/>
    <col min="13086" max="13288" width="9.140625" style="366"/>
    <col min="13289" max="13289" width="1.7109375" style="366" customWidth="1"/>
    <col min="13290" max="13290" width="3.5703125" style="366" customWidth="1"/>
    <col min="13291" max="13291" width="11" style="366" customWidth="1"/>
    <col min="13292" max="13292" width="20.7109375" style="366" customWidth="1"/>
    <col min="13293" max="13294" width="11.7109375" style="366" customWidth="1"/>
    <col min="13295" max="13295" width="9.7109375" style="366" customWidth="1"/>
    <col min="13296" max="13296" width="10.140625" style="366" bestFit="1" customWidth="1"/>
    <col min="13297" max="13298" width="7.7109375" style="366" customWidth="1"/>
    <col min="13299" max="13299" width="4" style="366" customWidth="1"/>
    <col min="13300" max="13300" width="9.7109375" style="366" customWidth="1"/>
    <col min="13301" max="13301" width="15.140625" style="366" customWidth="1"/>
    <col min="13302" max="13302" width="5.140625" style="366" customWidth="1"/>
    <col min="13303" max="13303" width="9.7109375" style="366" customWidth="1"/>
    <col min="13304" max="13304" width="13.7109375" style="366" customWidth="1"/>
    <col min="13305" max="13305" width="5.140625" style="366" customWidth="1"/>
    <col min="13306" max="13306" width="9.7109375" style="366" customWidth="1"/>
    <col min="13307" max="13307" width="12.5703125" style="366" customWidth="1"/>
    <col min="13308" max="13308" width="5.140625" style="366" customWidth="1"/>
    <col min="13309" max="13309" width="9.7109375" style="366" customWidth="1"/>
    <col min="13310" max="13310" width="12.7109375" style="366" customWidth="1"/>
    <col min="13311" max="13311" width="5.140625" style="366" customWidth="1"/>
    <col min="13312" max="13312" width="9.7109375" style="366" customWidth="1"/>
    <col min="13313" max="13313" width="12.7109375" style="366" customWidth="1"/>
    <col min="13314" max="13314" width="5.140625" style="366" customWidth="1"/>
    <col min="13315" max="13315" width="9.7109375" style="366" customWidth="1"/>
    <col min="13316" max="13316" width="12.7109375" style="366" customWidth="1"/>
    <col min="13317" max="13317" width="5.140625" style="366" customWidth="1"/>
    <col min="13318" max="13318" width="9.7109375" style="366" customWidth="1"/>
    <col min="13319" max="13319" width="12.7109375" style="366" customWidth="1"/>
    <col min="13320" max="13320" width="5.140625" style="366" customWidth="1"/>
    <col min="13321" max="13321" width="9.7109375" style="366" customWidth="1"/>
    <col min="13322" max="13322" width="12.7109375" style="366" customWidth="1"/>
    <col min="13323" max="13323" width="5.140625" style="366" customWidth="1"/>
    <col min="13324" max="13324" width="9.7109375" style="366" customWidth="1"/>
    <col min="13325" max="13325" width="12.7109375" style="366" customWidth="1"/>
    <col min="13326" max="13326" width="5.140625" style="366" customWidth="1"/>
    <col min="13327" max="13327" width="9.7109375" style="366" customWidth="1"/>
    <col min="13328" max="13328" width="12.7109375" style="366" customWidth="1"/>
    <col min="13329" max="13329" width="5.140625" style="366" customWidth="1"/>
    <col min="13330" max="13330" width="9.7109375" style="366" customWidth="1"/>
    <col min="13331" max="13331" width="12.7109375" style="366" customWidth="1"/>
    <col min="13332" max="13332" width="5.140625" style="366" customWidth="1"/>
    <col min="13333" max="13333" width="9.7109375" style="366" customWidth="1"/>
    <col min="13334" max="13334" width="12.7109375" style="366" customWidth="1"/>
    <col min="13335" max="13335" width="5.140625" style="366" customWidth="1"/>
    <col min="13336" max="13336" width="9.7109375" style="366" customWidth="1"/>
    <col min="13337" max="13337" width="12.7109375" style="366" customWidth="1"/>
    <col min="13338" max="13338" width="5.140625" style="366" customWidth="1"/>
    <col min="13339" max="13339" width="9.7109375" style="366" customWidth="1"/>
    <col min="13340" max="13340" width="12.7109375" style="366" customWidth="1"/>
    <col min="13341" max="13341" width="37.7109375" style="366" customWidth="1"/>
    <col min="13342" max="13544" width="9.140625" style="366"/>
    <col min="13545" max="13545" width="1.7109375" style="366" customWidth="1"/>
    <col min="13546" max="13546" width="3.5703125" style="366" customWidth="1"/>
    <col min="13547" max="13547" width="11" style="366" customWidth="1"/>
    <col min="13548" max="13548" width="20.7109375" style="366" customWidth="1"/>
    <col min="13549" max="13550" width="11.7109375" style="366" customWidth="1"/>
    <col min="13551" max="13551" width="9.7109375" style="366" customWidth="1"/>
    <col min="13552" max="13552" width="10.140625" style="366" bestFit="1" customWidth="1"/>
    <col min="13553" max="13554" width="7.7109375" style="366" customWidth="1"/>
    <col min="13555" max="13555" width="4" style="366" customWidth="1"/>
    <col min="13556" max="13556" width="9.7109375" style="366" customWidth="1"/>
    <col min="13557" max="13557" width="15.140625" style="366" customWidth="1"/>
    <col min="13558" max="13558" width="5.140625" style="366" customWidth="1"/>
    <col min="13559" max="13559" width="9.7109375" style="366" customWidth="1"/>
    <col min="13560" max="13560" width="13.7109375" style="366" customWidth="1"/>
    <col min="13561" max="13561" width="5.140625" style="366" customWidth="1"/>
    <col min="13562" max="13562" width="9.7109375" style="366" customWidth="1"/>
    <col min="13563" max="13563" width="12.5703125" style="366" customWidth="1"/>
    <col min="13564" max="13564" width="5.140625" style="366" customWidth="1"/>
    <col min="13565" max="13565" width="9.7109375" style="366" customWidth="1"/>
    <col min="13566" max="13566" width="12.7109375" style="366" customWidth="1"/>
    <col min="13567" max="13567" width="5.140625" style="366" customWidth="1"/>
    <col min="13568" max="13568" width="9.7109375" style="366" customWidth="1"/>
    <col min="13569" max="13569" width="12.7109375" style="366" customWidth="1"/>
    <col min="13570" max="13570" width="5.140625" style="366" customWidth="1"/>
    <col min="13571" max="13571" width="9.7109375" style="366" customWidth="1"/>
    <col min="13572" max="13572" width="12.7109375" style="366" customWidth="1"/>
    <col min="13573" max="13573" width="5.140625" style="366" customWidth="1"/>
    <col min="13574" max="13574" width="9.7109375" style="366" customWidth="1"/>
    <col min="13575" max="13575" width="12.7109375" style="366" customWidth="1"/>
    <col min="13576" max="13576" width="5.140625" style="366" customWidth="1"/>
    <col min="13577" max="13577" width="9.7109375" style="366" customWidth="1"/>
    <col min="13578" max="13578" width="12.7109375" style="366" customWidth="1"/>
    <col min="13579" max="13579" width="5.140625" style="366" customWidth="1"/>
    <col min="13580" max="13580" width="9.7109375" style="366" customWidth="1"/>
    <col min="13581" max="13581" width="12.7109375" style="366" customWidth="1"/>
    <col min="13582" max="13582" width="5.140625" style="366" customWidth="1"/>
    <col min="13583" max="13583" width="9.7109375" style="366" customWidth="1"/>
    <col min="13584" max="13584" width="12.7109375" style="366" customWidth="1"/>
    <col min="13585" max="13585" width="5.140625" style="366" customWidth="1"/>
    <col min="13586" max="13586" width="9.7109375" style="366" customWidth="1"/>
    <col min="13587" max="13587" width="12.7109375" style="366" customWidth="1"/>
    <col min="13588" max="13588" width="5.140625" style="366" customWidth="1"/>
    <col min="13589" max="13589" width="9.7109375" style="366" customWidth="1"/>
    <col min="13590" max="13590" width="12.7109375" style="366" customWidth="1"/>
    <col min="13591" max="13591" width="5.140625" style="366" customWidth="1"/>
    <col min="13592" max="13592" width="9.7109375" style="366" customWidth="1"/>
    <col min="13593" max="13593" width="12.7109375" style="366" customWidth="1"/>
    <col min="13594" max="13594" width="5.140625" style="366" customWidth="1"/>
    <col min="13595" max="13595" width="9.7109375" style="366" customWidth="1"/>
    <col min="13596" max="13596" width="12.7109375" style="366" customWidth="1"/>
    <col min="13597" max="13597" width="37.7109375" style="366" customWidth="1"/>
    <col min="13598" max="13800" width="9.140625" style="366"/>
    <col min="13801" max="13801" width="1.7109375" style="366" customWidth="1"/>
    <col min="13802" max="13802" width="3.5703125" style="366" customWidth="1"/>
    <col min="13803" max="13803" width="11" style="366" customWidth="1"/>
    <col min="13804" max="13804" width="20.7109375" style="366" customWidth="1"/>
    <col min="13805" max="13806" width="11.7109375" style="366" customWidth="1"/>
    <col min="13807" max="13807" width="9.7109375" style="366" customWidth="1"/>
    <col min="13808" max="13808" width="10.140625" style="366" bestFit="1" customWidth="1"/>
    <col min="13809" max="13810" width="7.7109375" style="366" customWidth="1"/>
    <col min="13811" max="13811" width="4" style="366" customWidth="1"/>
    <col min="13812" max="13812" width="9.7109375" style="366" customWidth="1"/>
    <col min="13813" max="13813" width="15.140625" style="366" customWidth="1"/>
    <col min="13814" max="13814" width="5.140625" style="366" customWidth="1"/>
    <col min="13815" max="13815" width="9.7109375" style="366" customWidth="1"/>
    <col min="13816" max="13816" width="13.7109375" style="366" customWidth="1"/>
    <col min="13817" max="13817" width="5.140625" style="366" customWidth="1"/>
    <col min="13818" max="13818" width="9.7109375" style="366" customWidth="1"/>
    <col min="13819" max="13819" width="12.5703125" style="366" customWidth="1"/>
    <col min="13820" max="13820" width="5.140625" style="366" customWidth="1"/>
    <col min="13821" max="13821" width="9.7109375" style="366" customWidth="1"/>
    <col min="13822" max="13822" width="12.7109375" style="366" customWidth="1"/>
    <col min="13823" max="13823" width="5.140625" style="366" customWidth="1"/>
    <col min="13824" max="13824" width="9.7109375" style="366" customWidth="1"/>
    <col min="13825" max="13825" width="12.7109375" style="366" customWidth="1"/>
    <col min="13826" max="13826" width="5.140625" style="366" customWidth="1"/>
    <col min="13827" max="13827" width="9.7109375" style="366" customWidth="1"/>
    <col min="13828" max="13828" width="12.7109375" style="366" customWidth="1"/>
    <col min="13829" max="13829" width="5.140625" style="366" customWidth="1"/>
    <col min="13830" max="13830" width="9.7109375" style="366" customWidth="1"/>
    <col min="13831" max="13831" width="12.7109375" style="366" customWidth="1"/>
    <col min="13832" max="13832" width="5.140625" style="366" customWidth="1"/>
    <col min="13833" max="13833" width="9.7109375" style="366" customWidth="1"/>
    <col min="13834" max="13834" width="12.7109375" style="366" customWidth="1"/>
    <col min="13835" max="13835" width="5.140625" style="366" customWidth="1"/>
    <col min="13836" max="13836" width="9.7109375" style="366" customWidth="1"/>
    <col min="13837" max="13837" width="12.7109375" style="366" customWidth="1"/>
    <col min="13838" max="13838" width="5.140625" style="366" customWidth="1"/>
    <col min="13839" max="13839" width="9.7109375" style="366" customWidth="1"/>
    <col min="13840" max="13840" width="12.7109375" style="366" customWidth="1"/>
    <col min="13841" max="13841" width="5.140625" style="366" customWidth="1"/>
    <col min="13842" max="13842" width="9.7109375" style="366" customWidth="1"/>
    <col min="13843" max="13843" width="12.7109375" style="366" customWidth="1"/>
    <col min="13844" max="13844" width="5.140625" style="366" customWidth="1"/>
    <col min="13845" max="13845" width="9.7109375" style="366" customWidth="1"/>
    <col min="13846" max="13846" width="12.7109375" style="366" customWidth="1"/>
    <col min="13847" max="13847" width="5.140625" style="366" customWidth="1"/>
    <col min="13848" max="13848" width="9.7109375" style="366" customWidth="1"/>
    <col min="13849" max="13849" width="12.7109375" style="366" customWidth="1"/>
    <col min="13850" max="13850" width="5.140625" style="366" customWidth="1"/>
    <col min="13851" max="13851" width="9.7109375" style="366" customWidth="1"/>
    <col min="13852" max="13852" width="12.7109375" style="366" customWidth="1"/>
    <col min="13853" max="13853" width="37.7109375" style="366" customWidth="1"/>
    <col min="13854" max="14056" width="9.140625" style="366"/>
    <col min="14057" max="14057" width="1.7109375" style="366" customWidth="1"/>
    <col min="14058" max="14058" width="3.5703125" style="366" customWidth="1"/>
    <col min="14059" max="14059" width="11" style="366" customWidth="1"/>
    <col min="14060" max="14060" width="20.7109375" style="366" customWidth="1"/>
    <col min="14061" max="14062" width="11.7109375" style="366" customWidth="1"/>
    <col min="14063" max="14063" width="9.7109375" style="366" customWidth="1"/>
    <col min="14064" max="14064" width="10.140625" style="366" bestFit="1" customWidth="1"/>
    <col min="14065" max="14066" width="7.7109375" style="366" customWidth="1"/>
    <col min="14067" max="14067" width="4" style="366" customWidth="1"/>
    <col min="14068" max="14068" width="9.7109375" style="366" customWidth="1"/>
    <col min="14069" max="14069" width="15.140625" style="366" customWidth="1"/>
    <col min="14070" max="14070" width="5.140625" style="366" customWidth="1"/>
    <col min="14071" max="14071" width="9.7109375" style="366" customWidth="1"/>
    <col min="14072" max="14072" width="13.7109375" style="366" customWidth="1"/>
    <col min="14073" max="14073" width="5.140625" style="366" customWidth="1"/>
    <col min="14074" max="14074" width="9.7109375" style="366" customWidth="1"/>
    <col min="14075" max="14075" width="12.5703125" style="366" customWidth="1"/>
    <col min="14076" max="14076" width="5.140625" style="366" customWidth="1"/>
    <col min="14077" max="14077" width="9.7109375" style="366" customWidth="1"/>
    <col min="14078" max="14078" width="12.7109375" style="366" customWidth="1"/>
    <col min="14079" max="14079" width="5.140625" style="366" customWidth="1"/>
    <col min="14080" max="14080" width="9.7109375" style="366" customWidth="1"/>
    <col min="14081" max="14081" width="12.7109375" style="366" customWidth="1"/>
    <col min="14082" max="14082" width="5.140625" style="366" customWidth="1"/>
    <col min="14083" max="14083" width="9.7109375" style="366" customWidth="1"/>
    <col min="14084" max="14084" width="12.7109375" style="366" customWidth="1"/>
    <col min="14085" max="14085" width="5.140625" style="366" customWidth="1"/>
    <col min="14086" max="14086" width="9.7109375" style="366" customWidth="1"/>
    <col min="14087" max="14087" width="12.7109375" style="366" customWidth="1"/>
    <col min="14088" max="14088" width="5.140625" style="366" customWidth="1"/>
    <col min="14089" max="14089" width="9.7109375" style="366" customWidth="1"/>
    <col min="14090" max="14090" width="12.7109375" style="366" customWidth="1"/>
    <col min="14091" max="14091" width="5.140625" style="366" customWidth="1"/>
    <col min="14092" max="14092" width="9.7109375" style="366" customWidth="1"/>
    <col min="14093" max="14093" width="12.7109375" style="366" customWidth="1"/>
    <col min="14094" max="14094" width="5.140625" style="366" customWidth="1"/>
    <col min="14095" max="14095" width="9.7109375" style="366" customWidth="1"/>
    <col min="14096" max="14096" width="12.7109375" style="366" customWidth="1"/>
    <col min="14097" max="14097" width="5.140625" style="366" customWidth="1"/>
    <col min="14098" max="14098" width="9.7109375" style="366" customWidth="1"/>
    <col min="14099" max="14099" width="12.7109375" style="366" customWidth="1"/>
    <col min="14100" max="14100" width="5.140625" style="366" customWidth="1"/>
    <col min="14101" max="14101" width="9.7109375" style="366" customWidth="1"/>
    <col min="14102" max="14102" width="12.7109375" style="366" customWidth="1"/>
    <col min="14103" max="14103" width="5.140625" style="366" customWidth="1"/>
    <col min="14104" max="14104" width="9.7109375" style="366" customWidth="1"/>
    <col min="14105" max="14105" width="12.7109375" style="366" customWidth="1"/>
    <col min="14106" max="14106" width="5.140625" style="366" customWidth="1"/>
    <col min="14107" max="14107" width="9.7109375" style="366" customWidth="1"/>
    <col min="14108" max="14108" width="12.7109375" style="366" customWidth="1"/>
    <col min="14109" max="14109" width="37.7109375" style="366" customWidth="1"/>
    <col min="14110" max="14312" width="9.140625" style="366"/>
    <col min="14313" max="14313" width="1.7109375" style="366" customWidth="1"/>
    <col min="14314" max="14314" width="3.5703125" style="366" customWidth="1"/>
    <col min="14315" max="14315" width="11" style="366" customWidth="1"/>
    <col min="14316" max="14316" width="20.7109375" style="366" customWidth="1"/>
    <col min="14317" max="14318" width="11.7109375" style="366" customWidth="1"/>
    <col min="14319" max="14319" width="9.7109375" style="366" customWidth="1"/>
    <col min="14320" max="14320" width="10.140625" style="366" bestFit="1" customWidth="1"/>
    <col min="14321" max="14322" width="7.7109375" style="366" customWidth="1"/>
    <col min="14323" max="14323" width="4" style="366" customWidth="1"/>
    <col min="14324" max="14324" width="9.7109375" style="366" customWidth="1"/>
    <col min="14325" max="14325" width="15.140625" style="366" customWidth="1"/>
    <col min="14326" max="14326" width="5.140625" style="366" customWidth="1"/>
    <col min="14327" max="14327" width="9.7109375" style="366" customWidth="1"/>
    <col min="14328" max="14328" width="13.7109375" style="366" customWidth="1"/>
    <col min="14329" max="14329" width="5.140625" style="366" customWidth="1"/>
    <col min="14330" max="14330" width="9.7109375" style="366" customWidth="1"/>
    <col min="14331" max="14331" width="12.5703125" style="366" customWidth="1"/>
    <col min="14332" max="14332" width="5.140625" style="366" customWidth="1"/>
    <col min="14333" max="14333" width="9.7109375" style="366" customWidth="1"/>
    <col min="14334" max="14334" width="12.7109375" style="366" customWidth="1"/>
    <col min="14335" max="14335" width="5.140625" style="366" customWidth="1"/>
    <col min="14336" max="14336" width="9.7109375" style="366" customWidth="1"/>
    <col min="14337" max="14337" width="12.7109375" style="366" customWidth="1"/>
    <col min="14338" max="14338" width="5.140625" style="366" customWidth="1"/>
    <col min="14339" max="14339" width="9.7109375" style="366" customWidth="1"/>
    <col min="14340" max="14340" width="12.7109375" style="366" customWidth="1"/>
    <col min="14341" max="14341" width="5.140625" style="366" customWidth="1"/>
    <col min="14342" max="14342" width="9.7109375" style="366" customWidth="1"/>
    <col min="14343" max="14343" width="12.7109375" style="366" customWidth="1"/>
    <col min="14344" max="14344" width="5.140625" style="366" customWidth="1"/>
    <col min="14345" max="14345" width="9.7109375" style="366" customWidth="1"/>
    <col min="14346" max="14346" width="12.7109375" style="366" customWidth="1"/>
    <col min="14347" max="14347" width="5.140625" style="366" customWidth="1"/>
    <col min="14348" max="14348" width="9.7109375" style="366" customWidth="1"/>
    <col min="14349" max="14349" width="12.7109375" style="366" customWidth="1"/>
    <col min="14350" max="14350" width="5.140625" style="366" customWidth="1"/>
    <col min="14351" max="14351" width="9.7109375" style="366" customWidth="1"/>
    <col min="14352" max="14352" width="12.7109375" style="366" customWidth="1"/>
    <col min="14353" max="14353" width="5.140625" style="366" customWidth="1"/>
    <col min="14354" max="14354" width="9.7109375" style="366" customWidth="1"/>
    <col min="14355" max="14355" width="12.7109375" style="366" customWidth="1"/>
    <col min="14356" max="14356" width="5.140625" style="366" customWidth="1"/>
    <col min="14357" max="14357" width="9.7109375" style="366" customWidth="1"/>
    <col min="14358" max="14358" width="12.7109375" style="366" customWidth="1"/>
    <col min="14359" max="14359" width="5.140625" style="366" customWidth="1"/>
    <col min="14360" max="14360" width="9.7109375" style="366" customWidth="1"/>
    <col min="14361" max="14361" width="12.7109375" style="366" customWidth="1"/>
    <col min="14362" max="14362" width="5.140625" style="366" customWidth="1"/>
    <col min="14363" max="14363" width="9.7109375" style="366" customWidth="1"/>
    <col min="14364" max="14364" width="12.7109375" style="366" customWidth="1"/>
    <col min="14365" max="14365" width="37.7109375" style="366" customWidth="1"/>
    <col min="14366" max="14568" width="9.140625" style="366"/>
    <col min="14569" max="14569" width="1.7109375" style="366" customWidth="1"/>
    <col min="14570" max="14570" width="3.5703125" style="366" customWidth="1"/>
    <col min="14571" max="14571" width="11" style="366" customWidth="1"/>
    <col min="14572" max="14572" width="20.7109375" style="366" customWidth="1"/>
    <col min="14573" max="14574" width="11.7109375" style="366" customWidth="1"/>
    <col min="14575" max="14575" width="9.7109375" style="366" customWidth="1"/>
    <col min="14576" max="14576" width="10.140625" style="366" bestFit="1" customWidth="1"/>
    <col min="14577" max="14578" width="7.7109375" style="366" customWidth="1"/>
    <col min="14579" max="14579" width="4" style="366" customWidth="1"/>
    <col min="14580" max="14580" width="9.7109375" style="366" customWidth="1"/>
    <col min="14581" max="14581" width="15.140625" style="366" customWidth="1"/>
    <col min="14582" max="14582" width="5.140625" style="366" customWidth="1"/>
    <col min="14583" max="14583" width="9.7109375" style="366" customWidth="1"/>
    <col min="14584" max="14584" width="13.7109375" style="366" customWidth="1"/>
    <col min="14585" max="14585" width="5.140625" style="366" customWidth="1"/>
    <col min="14586" max="14586" width="9.7109375" style="366" customWidth="1"/>
    <col min="14587" max="14587" width="12.5703125" style="366" customWidth="1"/>
    <col min="14588" max="14588" width="5.140625" style="366" customWidth="1"/>
    <col min="14589" max="14589" width="9.7109375" style="366" customWidth="1"/>
    <col min="14590" max="14590" width="12.7109375" style="366" customWidth="1"/>
    <col min="14591" max="14591" width="5.140625" style="366" customWidth="1"/>
    <col min="14592" max="14592" width="9.7109375" style="366" customWidth="1"/>
    <col min="14593" max="14593" width="12.7109375" style="366" customWidth="1"/>
    <col min="14594" max="14594" width="5.140625" style="366" customWidth="1"/>
    <col min="14595" max="14595" width="9.7109375" style="366" customWidth="1"/>
    <col min="14596" max="14596" width="12.7109375" style="366" customWidth="1"/>
    <col min="14597" max="14597" width="5.140625" style="366" customWidth="1"/>
    <col min="14598" max="14598" width="9.7109375" style="366" customWidth="1"/>
    <col min="14599" max="14599" width="12.7109375" style="366" customWidth="1"/>
    <col min="14600" max="14600" width="5.140625" style="366" customWidth="1"/>
    <col min="14601" max="14601" width="9.7109375" style="366" customWidth="1"/>
    <col min="14602" max="14602" width="12.7109375" style="366" customWidth="1"/>
    <col min="14603" max="14603" width="5.140625" style="366" customWidth="1"/>
    <col min="14604" max="14604" width="9.7109375" style="366" customWidth="1"/>
    <col min="14605" max="14605" width="12.7109375" style="366" customWidth="1"/>
    <col min="14606" max="14606" width="5.140625" style="366" customWidth="1"/>
    <col min="14607" max="14607" width="9.7109375" style="366" customWidth="1"/>
    <col min="14608" max="14608" width="12.7109375" style="366" customWidth="1"/>
    <col min="14609" max="14609" width="5.140625" style="366" customWidth="1"/>
    <col min="14610" max="14610" width="9.7109375" style="366" customWidth="1"/>
    <col min="14611" max="14611" width="12.7109375" style="366" customWidth="1"/>
    <col min="14612" max="14612" width="5.140625" style="366" customWidth="1"/>
    <col min="14613" max="14613" width="9.7109375" style="366" customWidth="1"/>
    <col min="14614" max="14614" width="12.7109375" style="366" customWidth="1"/>
    <col min="14615" max="14615" width="5.140625" style="366" customWidth="1"/>
    <col min="14616" max="14616" width="9.7109375" style="366" customWidth="1"/>
    <col min="14617" max="14617" width="12.7109375" style="366" customWidth="1"/>
    <col min="14618" max="14618" width="5.140625" style="366" customWidth="1"/>
    <col min="14619" max="14619" width="9.7109375" style="366" customWidth="1"/>
    <col min="14620" max="14620" width="12.7109375" style="366" customWidth="1"/>
    <col min="14621" max="14621" width="37.7109375" style="366" customWidth="1"/>
    <col min="14622" max="14824" width="9.140625" style="366"/>
    <col min="14825" max="14825" width="1.7109375" style="366" customWidth="1"/>
    <col min="14826" max="14826" width="3.5703125" style="366" customWidth="1"/>
    <col min="14827" max="14827" width="11" style="366" customWidth="1"/>
    <col min="14828" max="14828" width="20.7109375" style="366" customWidth="1"/>
    <col min="14829" max="14830" width="11.7109375" style="366" customWidth="1"/>
    <col min="14831" max="14831" width="9.7109375" style="366" customWidth="1"/>
    <col min="14832" max="14832" width="10.140625" style="366" bestFit="1" customWidth="1"/>
    <col min="14833" max="14834" width="7.7109375" style="366" customWidth="1"/>
    <col min="14835" max="14835" width="4" style="366" customWidth="1"/>
    <col min="14836" max="14836" width="9.7109375" style="366" customWidth="1"/>
    <col min="14837" max="14837" width="15.140625" style="366" customWidth="1"/>
    <col min="14838" max="14838" width="5.140625" style="366" customWidth="1"/>
    <col min="14839" max="14839" width="9.7109375" style="366" customWidth="1"/>
    <col min="14840" max="14840" width="13.7109375" style="366" customWidth="1"/>
    <col min="14841" max="14841" width="5.140625" style="366" customWidth="1"/>
    <col min="14842" max="14842" width="9.7109375" style="366" customWidth="1"/>
    <col min="14843" max="14843" width="12.5703125" style="366" customWidth="1"/>
    <col min="14844" max="14844" width="5.140625" style="366" customWidth="1"/>
    <col min="14845" max="14845" width="9.7109375" style="366" customWidth="1"/>
    <col min="14846" max="14846" width="12.7109375" style="366" customWidth="1"/>
    <col min="14847" max="14847" width="5.140625" style="366" customWidth="1"/>
    <col min="14848" max="14848" width="9.7109375" style="366" customWidth="1"/>
    <col min="14849" max="14849" width="12.7109375" style="366" customWidth="1"/>
    <col min="14850" max="14850" width="5.140625" style="366" customWidth="1"/>
    <col min="14851" max="14851" width="9.7109375" style="366" customWidth="1"/>
    <col min="14852" max="14852" width="12.7109375" style="366" customWidth="1"/>
    <col min="14853" max="14853" width="5.140625" style="366" customWidth="1"/>
    <col min="14854" max="14854" width="9.7109375" style="366" customWidth="1"/>
    <col min="14855" max="14855" width="12.7109375" style="366" customWidth="1"/>
    <col min="14856" max="14856" width="5.140625" style="366" customWidth="1"/>
    <col min="14857" max="14857" width="9.7109375" style="366" customWidth="1"/>
    <col min="14858" max="14858" width="12.7109375" style="366" customWidth="1"/>
    <col min="14859" max="14859" width="5.140625" style="366" customWidth="1"/>
    <col min="14860" max="14860" width="9.7109375" style="366" customWidth="1"/>
    <col min="14861" max="14861" width="12.7109375" style="366" customWidth="1"/>
    <col min="14862" max="14862" width="5.140625" style="366" customWidth="1"/>
    <col min="14863" max="14863" width="9.7109375" style="366" customWidth="1"/>
    <col min="14864" max="14864" width="12.7109375" style="366" customWidth="1"/>
    <col min="14865" max="14865" width="5.140625" style="366" customWidth="1"/>
    <col min="14866" max="14866" width="9.7109375" style="366" customWidth="1"/>
    <col min="14867" max="14867" width="12.7109375" style="366" customWidth="1"/>
    <col min="14868" max="14868" width="5.140625" style="366" customWidth="1"/>
    <col min="14869" max="14869" width="9.7109375" style="366" customWidth="1"/>
    <col min="14870" max="14870" width="12.7109375" style="366" customWidth="1"/>
    <col min="14871" max="14871" width="5.140625" style="366" customWidth="1"/>
    <col min="14872" max="14872" width="9.7109375" style="366" customWidth="1"/>
    <col min="14873" max="14873" width="12.7109375" style="366" customWidth="1"/>
    <col min="14874" max="14874" width="5.140625" style="366" customWidth="1"/>
    <col min="14875" max="14875" width="9.7109375" style="366" customWidth="1"/>
    <col min="14876" max="14876" width="12.7109375" style="366" customWidth="1"/>
    <col min="14877" max="14877" width="37.7109375" style="366" customWidth="1"/>
    <col min="14878" max="15080" width="9.140625" style="366"/>
    <col min="15081" max="15081" width="1.7109375" style="366" customWidth="1"/>
    <col min="15082" max="15082" width="3.5703125" style="366" customWidth="1"/>
    <col min="15083" max="15083" width="11" style="366" customWidth="1"/>
    <col min="15084" max="15084" width="20.7109375" style="366" customWidth="1"/>
    <col min="15085" max="15086" width="11.7109375" style="366" customWidth="1"/>
    <col min="15087" max="15087" width="9.7109375" style="366" customWidth="1"/>
    <col min="15088" max="15088" width="10.140625" style="366" bestFit="1" customWidth="1"/>
    <col min="15089" max="15090" width="7.7109375" style="366" customWidth="1"/>
    <col min="15091" max="15091" width="4" style="366" customWidth="1"/>
    <col min="15092" max="15092" width="9.7109375" style="366" customWidth="1"/>
    <col min="15093" max="15093" width="15.140625" style="366" customWidth="1"/>
    <col min="15094" max="15094" width="5.140625" style="366" customWidth="1"/>
    <col min="15095" max="15095" width="9.7109375" style="366" customWidth="1"/>
    <col min="15096" max="15096" width="13.7109375" style="366" customWidth="1"/>
    <col min="15097" max="15097" width="5.140625" style="366" customWidth="1"/>
    <col min="15098" max="15098" width="9.7109375" style="366" customWidth="1"/>
    <col min="15099" max="15099" width="12.5703125" style="366" customWidth="1"/>
    <col min="15100" max="15100" width="5.140625" style="366" customWidth="1"/>
    <col min="15101" max="15101" width="9.7109375" style="366" customWidth="1"/>
    <col min="15102" max="15102" width="12.7109375" style="366" customWidth="1"/>
    <col min="15103" max="15103" width="5.140625" style="366" customWidth="1"/>
    <col min="15104" max="15104" width="9.7109375" style="366" customWidth="1"/>
    <col min="15105" max="15105" width="12.7109375" style="366" customWidth="1"/>
    <col min="15106" max="15106" width="5.140625" style="366" customWidth="1"/>
    <col min="15107" max="15107" width="9.7109375" style="366" customWidth="1"/>
    <col min="15108" max="15108" width="12.7109375" style="366" customWidth="1"/>
    <col min="15109" max="15109" width="5.140625" style="366" customWidth="1"/>
    <col min="15110" max="15110" width="9.7109375" style="366" customWidth="1"/>
    <col min="15111" max="15111" width="12.7109375" style="366" customWidth="1"/>
    <col min="15112" max="15112" width="5.140625" style="366" customWidth="1"/>
    <col min="15113" max="15113" width="9.7109375" style="366" customWidth="1"/>
    <col min="15114" max="15114" width="12.7109375" style="366" customWidth="1"/>
    <col min="15115" max="15115" width="5.140625" style="366" customWidth="1"/>
    <col min="15116" max="15116" width="9.7109375" style="366" customWidth="1"/>
    <col min="15117" max="15117" width="12.7109375" style="366" customWidth="1"/>
    <col min="15118" max="15118" width="5.140625" style="366" customWidth="1"/>
    <col min="15119" max="15119" width="9.7109375" style="366" customWidth="1"/>
    <col min="15120" max="15120" width="12.7109375" style="366" customWidth="1"/>
    <col min="15121" max="15121" width="5.140625" style="366" customWidth="1"/>
    <col min="15122" max="15122" width="9.7109375" style="366" customWidth="1"/>
    <col min="15123" max="15123" width="12.7109375" style="366" customWidth="1"/>
    <col min="15124" max="15124" width="5.140625" style="366" customWidth="1"/>
    <col min="15125" max="15125" width="9.7109375" style="366" customWidth="1"/>
    <col min="15126" max="15126" width="12.7109375" style="366" customWidth="1"/>
    <col min="15127" max="15127" width="5.140625" style="366" customWidth="1"/>
    <col min="15128" max="15128" width="9.7109375" style="366" customWidth="1"/>
    <col min="15129" max="15129" width="12.7109375" style="366" customWidth="1"/>
    <col min="15130" max="15130" width="5.140625" style="366" customWidth="1"/>
    <col min="15131" max="15131" width="9.7109375" style="366" customWidth="1"/>
    <col min="15132" max="15132" width="12.7109375" style="366" customWidth="1"/>
    <col min="15133" max="15133" width="37.7109375" style="366" customWidth="1"/>
    <col min="15134" max="15336" width="9.140625" style="366"/>
    <col min="15337" max="15337" width="1.7109375" style="366" customWidth="1"/>
    <col min="15338" max="15338" width="3.5703125" style="366" customWidth="1"/>
    <col min="15339" max="15339" width="11" style="366" customWidth="1"/>
    <col min="15340" max="15340" width="20.7109375" style="366" customWidth="1"/>
    <col min="15341" max="15342" width="11.7109375" style="366" customWidth="1"/>
    <col min="15343" max="15343" width="9.7109375" style="366" customWidth="1"/>
    <col min="15344" max="15344" width="10.140625" style="366" bestFit="1" customWidth="1"/>
    <col min="15345" max="15346" width="7.7109375" style="366" customWidth="1"/>
    <col min="15347" max="15347" width="4" style="366" customWidth="1"/>
    <col min="15348" max="15348" width="9.7109375" style="366" customWidth="1"/>
    <col min="15349" max="15349" width="15.140625" style="366" customWidth="1"/>
    <col min="15350" max="15350" width="5.140625" style="366" customWidth="1"/>
    <col min="15351" max="15351" width="9.7109375" style="366" customWidth="1"/>
    <col min="15352" max="15352" width="13.7109375" style="366" customWidth="1"/>
    <col min="15353" max="15353" width="5.140625" style="366" customWidth="1"/>
    <col min="15354" max="15354" width="9.7109375" style="366" customWidth="1"/>
    <col min="15355" max="15355" width="12.5703125" style="366" customWidth="1"/>
    <col min="15356" max="15356" width="5.140625" style="366" customWidth="1"/>
    <col min="15357" max="15357" width="9.7109375" style="366" customWidth="1"/>
    <col min="15358" max="15358" width="12.7109375" style="366" customWidth="1"/>
    <col min="15359" max="15359" width="5.140625" style="366" customWidth="1"/>
    <col min="15360" max="15360" width="9.7109375" style="366" customWidth="1"/>
    <col min="15361" max="15361" width="12.7109375" style="366" customWidth="1"/>
    <col min="15362" max="15362" width="5.140625" style="366" customWidth="1"/>
    <col min="15363" max="15363" width="9.7109375" style="366" customWidth="1"/>
    <col min="15364" max="15364" width="12.7109375" style="366" customWidth="1"/>
    <col min="15365" max="15365" width="5.140625" style="366" customWidth="1"/>
    <col min="15366" max="15366" width="9.7109375" style="366" customWidth="1"/>
    <col min="15367" max="15367" width="12.7109375" style="366" customWidth="1"/>
    <col min="15368" max="15368" width="5.140625" style="366" customWidth="1"/>
    <col min="15369" max="15369" width="9.7109375" style="366" customWidth="1"/>
    <col min="15370" max="15370" width="12.7109375" style="366" customWidth="1"/>
    <col min="15371" max="15371" width="5.140625" style="366" customWidth="1"/>
    <col min="15372" max="15372" width="9.7109375" style="366" customWidth="1"/>
    <col min="15373" max="15373" width="12.7109375" style="366" customWidth="1"/>
    <col min="15374" max="15374" width="5.140625" style="366" customWidth="1"/>
    <col min="15375" max="15375" width="9.7109375" style="366" customWidth="1"/>
    <col min="15376" max="15376" width="12.7109375" style="366" customWidth="1"/>
    <col min="15377" max="15377" width="5.140625" style="366" customWidth="1"/>
    <col min="15378" max="15378" width="9.7109375" style="366" customWidth="1"/>
    <col min="15379" max="15379" width="12.7109375" style="366" customWidth="1"/>
    <col min="15380" max="15380" width="5.140625" style="366" customWidth="1"/>
    <col min="15381" max="15381" width="9.7109375" style="366" customWidth="1"/>
    <col min="15382" max="15382" width="12.7109375" style="366" customWidth="1"/>
    <col min="15383" max="15383" width="5.140625" style="366" customWidth="1"/>
    <col min="15384" max="15384" width="9.7109375" style="366" customWidth="1"/>
    <col min="15385" max="15385" width="12.7109375" style="366" customWidth="1"/>
    <col min="15386" max="15386" width="5.140625" style="366" customWidth="1"/>
    <col min="15387" max="15387" width="9.7109375" style="366" customWidth="1"/>
    <col min="15388" max="15388" width="12.7109375" style="366" customWidth="1"/>
    <col min="15389" max="15389" width="37.7109375" style="366" customWidth="1"/>
    <col min="15390" max="15592" width="9.140625" style="366"/>
    <col min="15593" max="15593" width="1.7109375" style="366" customWidth="1"/>
    <col min="15594" max="15594" width="3.5703125" style="366" customWidth="1"/>
    <col min="15595" max="15595" width="11" style="366" customWidth="1"/>
    <col min="15596" max="15596" width="20.7109375" style="366" customWidth="1"/>
    <col min="15597" max="15598" width="11.7109375" style="366" customWidth="1"/>
    <col min="15599" max="15599" width="9.7109375" style="366" customWidth="1"/>
    <col min="15600" max="15600" width="10.140625" style="366" bestFit="1" customWidth="1"/>
    <col min="15601" max="15602" width="7.7109375" style="366" customWidth="1"/>
    <col min="15603" max="15603" width="4" style="366" customWidth="1"/>
    <col min="15604" max="15604" width="9.7109375" style="366" customWidth="1"/>
    <col min="15605" max="15605" width="15.140625" style="366" customWidth="1"/>
    <col min="15606" max="15606" width="5.140625" style="366" customWidth="1"/>
    <col min="15607" max="15607" width="9.7109375" style="366" customWidth="1"/>
    <col min="15608" max="15608" width="13.7109375" style="366" customWidth="1"/>
    <col min="15609" max="15609" width="5.140625" style="366" customWidth="1"/>
    <col min="15610" max="15610" width="9.7109375" style="366" customWidth="1"/>
    <col min="15611" max="15611" width="12.5703125" style="366" customWidth="1"/>
    <col min="15612" max="15612" width="5.140625" style="366" customWidth="1"/>
    <col min="15613" max="15613" width="9.7109375" style="366" customWidth="1"/>
    <col min="15614" max="15614" width="12.7109375" style="366" customWidth="1"/>
    <col min="15615" max="15615" width="5.140625" style="366" customWidth="1"/>
    <col min="15616" max="15616" width="9.7109375" style="366" customWidth="1"/>
    <col min="15617" max="15617" width="12.7109375" style="366" customWidth="1"/>
    <col min="15618" max="15618" width="5.140625" style="366" customWidth="1"/>
    <col min="15619" max="15619" width="9.7109375" style="366" customWidth="1"/>
    <col min="15620" max="15620" width="12.7109375" style="366" customWidth="1"/>
    <col min="15621" max="15621" width="5.140625" style="366" customWidth="1"/>
    <col min="15622" max="15622" width="9.7109375" style="366" customWidth="1"/>
    <col min="15623" max="15623" width="12.7109375" style="366" customWidth="1"/>
    <col min="15624" max="15624" width="5.140625" style="366" customWidth="1"/>
    <col min="15625" max="15625" width="9.7109375" style="366" customWidth="1"/>
    <col min="15626" max="15626" width="12.7109375" style="366" customWidth="1"/>
    <col min="15627" max="15627" width="5.140625" style="366" customWidth="1"/>
    <col min="15628" max="15628" width="9.7109375" style="366" customWidth="1"/>
    <col min="15629" max="15629" width="12.7109375" style="366" customWidth="1"/>
    <col min="15630" max="15630" width="5.140625" style="366" customWidth="1"/>
    <col min="15631" max="15631" width="9.7109375" style="366" customWidth="1"/>
    <col min="15632" max="15632" width="12.7109375" style="366" customWidth="1"/>
    <col min="15633" max="15633" width="5.140625" style="366" customWidth="1"/>
    <col min="15634" max="15634" width="9.7109375" style="366" customWidth="1"/>
    <col min="15635" max="15635" width="12.7109375" style="366" customWidth="1"/>
    <col min="15636" max="15636" width="5.140625" style="366" customWidth="1"/>
    <col min="15637" max="15637" width="9.7109375" style="366" customWidth="1"/>
    <col min="15638" max="15638" width="12.7109375" style="366" customWidth="1"/>
    <col min="15639" max="15639" width="5.140625" style="366" customWidth="1"/>
    <col min="15640" max="15640" width="9.7109375" style="366" customWidth="1"/>
    <col min="15641" max="15641" width="12.7109375" style="366" customWidth="1"/>
    <col min="15642" max="15642" width="5.140625" style="366" customWidth="1"/>
    <col min="15643" max="15643" width="9.7109375" style="366" customWidth="1"/>
    <col min="15644" max="15644" width="12.7109375" style="366" customWidth="1"/>
    <col min="15645" max="15645" width="37.7109375" style="366" customWidth="1"/>
    <col min="15646" max="15848" width="9.140625" style="366"/>
    <col min="15849" max="15849" width="1.7109375" style="366" customWidth="1"/>
    <col min="15850" max="15850" width="3.5703125" style="366" customWidth="1"/>
    <col min="15851" max="15851" width="11" style="366" customWidth="1"/>
    <col min="15852" max="15852" width="20.7109375" style="366" customWidth="1"/>
    <col min="15853" max="15854" width="11.7109375" style="366" customWidth="1"/>
    <col min="15855" max="15855" width="9.7109375" style="366" customWidth="1"/>
    <col min="15856" max="15856" width="10.140625" style="366" bestFit="1" customWidth="1"/>
    <col min="15857" max="15858" width="7.7109375" style="366" customWidth="1"/>
    <col min="15859" max="15859" width="4" style="366" customWidth="1"/>
    <col min="15860" max="15860" width="9.7109375" style="366" customWidth="1"/>
    <col min="15861" max="15861" width="15.140625" style="366" customWidth="1"/>
    <col min="15862" max="15862" width="5.140625" style="366" customWidth="1"/>
    <col min="15863" max="15863" width="9.7109375" style="366" customWidth="1"/>
    <col min="15864" max="15864" width="13.7109375" style="366" customWidth="1"/>
    <col min="15865" max="15865" width="5.140625" style="366" customWidth="1"/>
    <col min="15866" max="15866" width="9.7109375" style="366" customWidth="1"/>
    <col min="15867" max="15867" width="12.5703125" style="366" customWidth="1"/>
    <col min="15868" max="15868" width="5.140625" style="366" customWidth="1"/>
    <col min="15869" max="15869" width="9.7109375" style="366" customWidth="1"/>
    <col min="15870" max="15870" width="12.7109375" style="366" customWidth="1"/>
    <col min="15871" max="15871" width="5.140625" style="366" customWidth="1"/>
    <col min="15872" max="15872" width="9.7109375" style="366" customWidth="1"/>
    <col min="15873" max="15873" width="12.7109375" style="366" customWidth="1"/>
    <col min="15874" max="15874" width="5.140625" style="366" customWidth="1"/>
    <col min="15875" max="15875" width="9.7109375" style="366" customWidth="1"/>
    <col min="15876" max="15876" width="12.7109375" style="366" customWidth="1"/>
    <col min="15877" max="15877" width="5.140625" style="366" customWidth="1"/>
    <col min="15878" max="15878" width="9.7109375" style="366" customWidth="1"/>
    <col min="15879" max="15879" width="12.7109375" style="366" customWidth="1"/>
    <col min="15880" max="15880" width="5.140625" style="366" customWidth="1"/>
    <col min="15881" max="15881" width="9.7109375" style="366" customWidth="1"/>
    <col min="15882" max="15882" width="12.7109375" style="366" customWidth="1"/>
    <col min="15883" max="15883" width="5.140625" style="366" customWidth="1"/>
    <col min="15884" max="15884" width="9.7109375" style="366" customWidth="1"/>
    <col min="15885" max="15885" width="12.7109375" style="366" customWidth="1"/>
    <col min="15886" max="15886" width="5.140625" style="366" customWidth="1"/>
    <col min="15887" max="15887" width="9.7109375" style="366" customWidth="1"/>
    <col min="15888" max="15888" width="12.7109375" style="366" customWidth="1"/>
    <col min="15889" max="15889" width="5.140625" style="366" customWidth="1"/>
    <col min="15890" max="15890" width="9.7109375" style="366" customWidth="1"/>
    <col min="15891" max="15891" width="12.7109375" style="366" customWidth="1"/>
    <col min="15892" max="15892" width="5.140625" style="366" customWidth="1"/>
    <col min="15893" max="15893" width="9.7109375" style="366" customWidth="1"/>
    <col min="15894" max="15894" width="12.7109375" style="366" customWidth="1"/>
    <col min="15895" max="15895" width="5.140625" style="366" customWidth="1"/>
    <col min="15896" max="15896" width="9.7109375" style="366" customWidth="1"/>
    <col min="15897" max="15897" width="12.7109375" style="366" customWidth="1"/>
    <col min="15898" max="15898" width="5.140625" style="366" customWidth="1"/>
    <col min="15899" max="15899" width="9.7109375" style="366" customWidth="1"/>
    <col min="15900" max="15900" width="12.7109375" style="366" customWidth="1"/>
    <col min="15901" max="15901" width="37.7109375" style="366" customWidth="1"/>
    <col min="15902" max="16104" width="9.140625" style="366"/>
    <col min="16105" max="16105" width="1.7109375" style="366" customWidth="1"/>
    <col min="16106" max="16106" width="3.5703125" style="366" customWidth="1"/>
    <col min="16107" max="16107" width="11" style="366" customWidth="1"/>
    <col min="16108" max="16108" width="20.7109375" style="366" customWidth="1"/>
    <col min="16109" max="16110" width="11.7109375" style="366" customWidth="1"/>
    <col min="16111" max="16111" width="9.7109375" style="366" customWidth="1"/>
    <col min="16112" max="16112" width="10.140625" style="366" bestFit="1" customWidth="1"/>
    <col min="16113" max="16114" width="7.7109375" style="366" customWidth="1"/>
    <col min="16115" max="16115" width="4" style="366" customWidth="1"/>
    <col min="16116" max="16116" width="9.7109375" style="366" customWidth="1"/>
    <col min="16117" max="16117" width="15.140625" style="366" customWidth="1"/>
    <col min="16118" max="16118" width="5.140625" style="366" customWidth="1"/>
    <col min="16119" max="16119" width="9.7109375" style="366" customWidth="1"/>
    <col min="16120" max="16120" width="13.7109375" style="366" customWidth="1"/>
    <col min="16121" max="16121" width="5.140625" style="366" customWidth="1"/>
    <col min="16122" max="16122" width="9.7109375" style="366" customWidth="1"/>
    <col min="16123" max="16123" width="12.5703125" style="366" customWidth="1"/>
    <col min="16124" max="16124" width="5.140625" style="366" customWidth="1"/>
    <col min="16125" max="16125" width="9.7109375" style="366" customWidth="1"/>
    <col min="16126" max="16126" width="12.7109375" style="366" customWidth="1"/>
    <col min="16127" max="16127" width="5.140625" style="366" customWidth="1"/>
    <col min="16128" max="16128" width="9.7109375" style="366" customWidth="1"/>
    <col min="16129" max="16129" width="12.7109375" style="366" customWidth="1"/>
    <col min="16130" max="16130" width="5.140625" style="366" customWidth="1"/>
    <col min="16131" max="16131" width="9.7109375" style="366" customWidth="1"/>
    <col min="16132" max="16132" width="12.7109375" style="366" customWidth="1"/>
    <col min="16133" max="16133" width="5.140625" style="366" customWidth="1"/>
    <col min="16134" max="16134" width="9.7109375" style="366" customWidth="1"/>
    <col min="16135" max="16135" width="12.7109375" style="366" customWidth="1"/>
    <col min="16136" max="16136" width="5.140625" style="366" customWidth="1"/>
    <col min="16137" max="16137" width="9.7109375" style="366" customWidth="1"/>
    <col min="16138" max="16138" width="12.7109375" style="366" customWidth="1"/>
    <col min="16139" max="16139" width="5.140625" style="366" customWidth="1"/>
    <col min="16140" max="16140" width="9.7109375" style="366" customWidth="1"/>
    <col min="16141" max="16141" width="12.7109375" style="366" customWidth="1"/>
    <col min="16142" max="16142" width="5.140625" style="366" customWidth="1"/>
    <col min="16143" max="16143" width="9.7109375" style="366" customWidth="1"/>
    <col min="16144" max="16144" width="12.7109375" style="366" customWidth="1"/>
    <col min="16145" max="16145" width="5.140625" style="366" customWidth="1"/>
    <col min="16146" max="16146" width="9.7109375" style="366" customWidth="1"/>
    <col min="16147" max="16147" width="12.7109375" style="366" customWidth="1"/>
    <col min="16148" max="16148" width="5.140625" style="366" customWidth="1"/>
    <col min="16149" max="16149" width="9.7109375" style="366" customWidth="1"/>
    <col min="16150" max="16150" width="12.7109375" style="366" customWidth="1"/>
    <col min="16151" max="16151" width="5.140625" style="366" customWidth="1"/>
    <col min="16152" max="16152" width="9.7109375" style="366" customWidth="1"/>
    <col min="16153" max="16153" width="12.7109375" style="366" customWidth="1"/>
    <col min="16154" max="16154" width="5.140625" style="366" customWidth="1"/>
    <col min="16155" max="16155" width="9.7109375" style="366" customWidth="1"/>
    <col min="16156" max="16156" width="12.7109375" style="366" customWidth="1"/>
    <col min="16157" max="16157" width="37.7109375" style="366" customWidth="1"/>
    <col min="16158" max="16384" width="9.140625" style="366"/>
  </cols>
  <sheetData>
    <row r="1" spans="1:48" ht="18" thickBot="1">
      <c r="AL1" s="880" t="s">
        <v>1180</v>
      </c>
      <c r="AM1" s="880"/>
      <c r="AN1" s="880"/>
      <c r="AO1" s="880"/>
      <c r="AP1" s="880"/>
      <c r="AQ1" s="880" t="s">
        <v>1181</v>
      </c>
      <c r="AR1" s="880"/>
      <c r="AS1" s="880"/>
      <c r="AT1" s="880"/>
      <c r="AU1" s="880"/>
    </row>
    <row r="2" spans="1:48" s="368" customFormat="1" ht="18" thickBot="1">
      <c r="A2" s="367">
        <v>1</v>
      </c>
      <c r="B2" s="859" t="s">
        <v>994</v>
      </c>
      <c r="C2" s="836"/>
      <c r="D2" s="836"/>
      <c r="E2" s="836"/>
      <c r="F2" s="836"/>
      <c r="G2" s="836"/>
      <c r="H2" s="836"/>
      <c r="I2" s="836"/>
      <c r="J2" s="836"/>
      <c r="K2" s="836"/>
      <c r="L2" s="836"/>
      <c r="M2" s="836"/>
      <c r="N2" s="836"/>
      <c r="O2" s="836"/>
      <c r="P2" s="836"/>
      <c r="Q2" s="836"/>
      <c r="R2" s="836"/>
      <c r="S2" s="836"/>
      <c r="T2" s="836"/>
      <c r="U2" s="836"/>
      <c r="V2" s="836"/>
      <c r="W2" s="836"/>
      <c r="X2" s="836"/>
      <c r="Y2" s="836"/>
      <c r="Z2" s="836"/>
      <c r="AA2" s="836"/>
      <c r="AB2" s="836"/>
      <c r="AC2" s="836"/>
      <c r="AD2" s="882"/>
      <c r="AL2" s="368" t="s">
        <v>1182</v>
      </c>
      <c r="AM2" s="368" t="s">
        <v>1183</v>
      </c>
      <c r="AN2" s="368" t="s">
        <v>1183</v>
      </c>
      <c r="AO2" s="368" t="s">
        <v>1183</v>
      </c>
      <c r="AP2" s="368" t="s">
        <v>1183</v>
      </c>
      <c r="AQ2" s="368" t="s">
        <v>1182</v>
      </c>
      <c r="AR2" s="368" t="s">
        <v>1183</v>
      </c>
      <c r="AS2" s="368" t="s">
        <v>1183</v>
      </c>
      <c r="AT2" s="368" t="s">
        <v>1183</v>
      </c>
      <c r="AU2" s="368" t="s">
        <v>1183</v>
      </c>
    </row>
    <row r="3" spans="1:48" s="326" customFormat="1" ht="15">
      <c r="A3" s="325"/>
      <c r="B3" s="883" t="s">
        <v>980</v>
      </c>
      <c r="C3" s="884" t="s">
        <v>984</v>
      </c>
      <c r="D3" s="885"/>
      <c r="E3" s="886" t="s">
        <v>985</v>
      </c>
      <c r="F3" s="887"/>
      <c r="G3" s="888">
        <f>'Analysis-Debit'!J3</f>
        <v>44501</v>
      </c>
      <c r="H3" s="881"/>
      <c r="I3" s="868">
        <f>EDATE(G3,-1)</f>
        <v>44470</v>
      </c>
      <c r="J3" s="869"/>
      <c r="K3" s="868">
        <f>EDATE(I3,-1)</f>
        <v>44440</v>
      </c>
      <c r="L3" s="869"/>
      <c r="M3" s="868">
        <f>EDATE(K3,-1)</f>
        <v>44409</v>
      </c>
      <c r="N3" s="869"/>
      <c r="O3" s="868">
        <f>EDATE(M3,-1)</f>
        <v>44378</v>
      </c>
      <c r="P3" s="869"/>
      <c r="Q3" s="868">
        <f>EDATE(O3,-1)</f>
        <v>44348</v>
      </c>
      <c r="R3" s="869"/>
      <c r="S3" s="868">
        <f>EDATE(Q3,-1)</f>
        <v>44317</v>
      </c>
      <c r="T3" s="869"/>
      <c r="U3" s="868">
        <f>EDATE(S3,-1)</f>
        <v>44287</v>
      </c>
      <c r="V3" s="869"/>
      <c r="W3" s="868">
        <f>EDATE(U3,-1)</f>
        <v>44256</v>
      </c>
      <c r="X3" s="869"/>
      <c r="Y3" s="868">
        <f>EDATE(W3,-1)</f>
        <v>44228</v>
      </c>
      <c r="Z3" s="869"/>
      <c r="AA3" s="868">
        <f>EDATE(Y3,-1)</f>
        <v>44197</v>
      </c>
      <c r="AB3" s="869"/>
      <c r="AC3" s="868">
        <f>EDATE(AA3,-1)</f>
        <v>44166</v>
      </c>
      <c r="AD3" s="881"/>
      <c r="AK3" s="326" t="s">
        <v>1184</v>
      </c>
      <c r="AL3" s="537">
        <f>G5</f>
        <v>0</v>
      </c>
      <c r="AM3" s="537">
        <f>G6</f>
        <v>0</v>
      </c>
      <c r="AN3" s="537">
        <f>G7</f>
        <v>0</v>
      </c>
      <c r="AO3" s="537">
        <f>G8</f>
        <v>0</v>
      </c>
      <c r="AP3" s="537">
        <f>G9</f>
        <v>0</v>
      </c>
    </row>
    <row r="4" spans="1:48" s="326" customFormat="1" ht="15">
      <c r="A4" s="539"/>
      <c r="B4" s="840"/>
      <c r="C4" s="843"/>
      <c r="D4" s="844"/>
      <c r="E4" s="369" t="s">
        <v>987</v>
      </c>
      <c r="F4" s="370" t="s">
        <v>982</v>
      </c>
      <c r="G4" s="331" t="s">
        <v>987</v>
      </c>
      <c r="H4" s="332" t="s">
        <v>982</v>
      </c>
      <c r="I4" s="333" t="s">
        <v>987</v>
      </c>
      <c r="J4" s="334" t="s">
        <v>982</v>
      </c>
      <c r="K4" s="333" t="s">
        <v>987</v>
      </c>
      <c r="L4" s="334" t="s">
        <v>982</v>
      </c>
      <c r="M4" s="333" t="s">
        <v>987</v>
      </c>
      <c r="N4" s="334" t="s">
        <v>982</v>
      </c>
      <c r="O4" s="333" t="s">
        <v>987</v>
      </c>
      <c r="P4" s="334" t="s">
        <v>982</v>
      </c>
      <c r="Q4" s="333" t="s">
        <v>987</v>
      </c>
      <c r="R4" s="334" t="s">
        <v>982</v>
      </c>
      <c r="S4" s="333" t="s">
        <v>987</v>
      </c>
      <c r="T4" s="334" t="s">
        <v>982</v>
      </c>
      <c r="U4" s="333" t="s">
        <v>987</v>
      </c>
      <c r="V4" s="334" t="s">
        <v>982</v>
      </c>
      <c r="W4" s="333" t="s">
        <v>987</v>
      </c>
      <c r="X4" s="334" t="s">
        <v>982</v>
      </c>
      <c r="Y4" s="333" t="s">
        <v>987</v>
      </c>
      <c r="Z4" s="334" t="s">
        <v>982</v>
      </c>
      <c r="AA4" s="333" t="s">
        <v>987</v>
      </c>
      <c r="AB4" s="334" t="s">
        <v>982</v>
      </c>
      <c r="AC4" s="333" t="s">
        <v>987</v>
      </c>
      <c r="AD4" s="332" t="s">
        <v>982</v>
      </c>
      <c r="AK4" s="326" t="s">
        <v>1185</v>
      </c>
      <c r="AL4" s="537">
        <f>I5</f>
        <v>0</v>
      </c>
      <c r="AM4" s="537">
        <f>I6</f>
        <v>0</v>
      </c>
      <c r="AN4" s="537">
        <f>I7</f>
        <v>0</v>
      </c>
      <c r="AO4" s="537">
        <f>I8</f>
        <v>0</v>
      </c>
      <c r="AP4" s="537">
        <f>I9</f>
        <v>0</v>
      </c>
    </row>
    <row r="5" spans="1:48">
      <c r="B5" s="335"/>
      <c r="C5" s="855"/>
      <c r="D5" s="856"/>
      <c r="E5" s="337">
        <f t="shared" ref="E5:E6" si="0">SUM(G5,I5,K5,M5,O5,Q5,S5,U5,W5,Y5,AA5,AC5)</f>
        <v>0</v>
      </c>
      <c r="F5" s="337">
        <f t="shared" ref="F5:F6" si="1">SUM(H5,J5,L5,N5,P5,R5,T5,AB5,V5,X5,Z5,AD5)</f>
        <v>0</v>
      </c>
      <c r="G5" s="338"/>
      <c r="H5" s="338"/>
      <c r="I5" s="338"/>
      <c r="J5" s="338"/>
      <c r="K5" s="338"/>
      <c r="L5" s="338"/>
      <c r="M5" s="338"/>
      <c r="N5" s="338"/>
      <c r="O5" s="338"/>
      <c r="P5" s="338"/>
      <c r="Q5" s="338"/>
      <c r="R5" s="338"/>
      <c r="S5" s="338"/>
      <c r="T5" s="338"/>
      <c r="U5" s="338"/>
      <c r="V5" s="338"/>
      <c r="W5" s="338"/>
      <c r="X5" s="338"/>
      <c r="Y5" s="338"/>
      <c r="Z5" s="338"/>
      <c r="AA5" s="338"/>
      <c r="AB5" s="338"/>
      <c r="AC5" s="338"/>
      <c r="AD5" s="346"/>
      <c r="AK5" s="326" t="s">
        <v>1186</v>
      </c>
      <c r="AL5" s="537">
        <f>K5</f>
        <v>0</v>
      </c>
      <c r="AM5" s="537">
        <f>K6</f>
        <v>0</v>
      </c>
      <c r="AN5" s="537">
        <f>K7</f>
        <v>0</v>
      </c>
      <c r="AO5" s="537">
        <f>K8</f>
        <v>0</v>
      </c>
      <c r="AP5" s="537">
        <f>K9</f>
        <v>0</v>
      </c>
      <c r="AQ5" s="538">
        <f>SUM(AL3:AL5)</f>
        <v>0</v>
      </c>
      <c r="AR5" s="538">
        <f t="shared" ref="AR5:AU5" si="2">SUM(AM3:AM5)</f>
        <v>0</v>
      </c>
      <c r="AS5" s="538">
        <f t="shared" si="2"/>
        <v>0</v>
      </c>
      <c r="AT5" s="538">
        <f t="shared" si="2"/>
        <v>0</v>
      </c>
      <c r="AU5" s="538">
        <f t="shared" si="2"/>
        <v>0</v>
      </c>
    </row>
    <row r="6" spans="1:48" ht="13.5" thickBot="1">
      <c r="B6" s="335"/>
      <c r="C6" s="855"/>
      <c r="D6" s="856"/>
      <c r="E6" s="337">
        <f t="shared" si="0"/>
        <v>0</v>
      </c>
      <c r="F6" s="337">
        <f t="shared" si="1"/>
        <v>0</v>
      </c>
      <c r="G6" s="338"/>
      <c r="H6" s="338"/>
      <c r="I6" s="338"/>
      <c r="J6" s="338"/>
      <c r="K6" s="338"/>
      <c r="L6" s="338"/>
      <c r="M6" s="338"/>
      <c r="N6" s="338"/>
      <c r="O6" s="338"/>
      <c r="P6" s="338"/>
      <c r="Q6" s="338"/>
      <c r="R6" s="338"/>
      <c r="S6" s="338"/>
      <c r="T6" s="338"/>
      <c r="U6" s="338"/>
      <c r="V6" s="338"/>
      <c r="W6" s="338"/>
      <c r="X6" s="338"/>
      <c r="Y6" s="338"/>
      <c r="Z6" s="338"/>
      <c r="AA6" s="338"/>
      <c r="AB6" s="338"/>
      <c r="AC6" s="338"/>
      <c r="AD6" s="346"/>
      <c r="AK6" s="326" t="s">
        <v>1187</v>
      </c>
      <c r="AL6" s="537">
        <f>M5</f>
        <v>0</v>
      </c>
      <c r="AM6" s="537">
        <f>M6</f>
        <v>0</v>
      </c>
      <c r="AN6" s="537">
        <f>M7</f>
        <v>0</v>
      </c>
      <c r="AO6" s="537">
        <f>M8</f>
        <v>0</v>
      </c>
      <c r="AP6" s="537">
        <f>M9</f>
        <v>0</v>
      </c>
    </row>
    <row r="7" spans="1:48" ht="15.75" thickBot="1">
      <c r="B7" s="857" t="s">
        <v>145</v>
      </c>
      <c r="C7" s="858"/>
      <c r="D7" s="340">
        <f>SUBTOTAL(103,C$5:$C$6)</f>
        <v>0</v>
      </c>
      <c r="E7" s="342">
        <f>SUBTOTAL(109,E$5:$E$6)</f>
        <v>0</v>
      </c>
      <c r="F7" s="342">
        <f>SUBTOTAL(109,F$5:$F$6)</f>
        <v>0</v>
      </c>
      <c r="G7" s="342">
        <f>SUBTOTAL(103,G$5:$G$6)</f>
        <v>0</v>
      </c>
      <c r="H7" s="342">
        <f>SUBTOTAL(109,H$5:$H$6)</f>
        <v>0</v>
      </c>
      <c r="I7" s="342">
        <f>SUBTOTAL(103,I$5:$I$6)</f>
        <v>0</v>
      </c>
      <c r="J7" s="342">
        <f>SUBTOTAL(109,J$5:$J$6)</f>
        <v>0</v>
      </c>
      <c r="K7" s="342">
        <f>SUBTOTAL(103,K$5:$K$6)</f>
        <v>0</v>
      </c>
      <c r="L7" s="342">
        <f>SUBTOTAL(109,L$5:$L$6)</f>
        <v>0</v>
      </c>
      <c r="M7" s="342">
        <f>SUBTOTAL(103,M$5:$M$6)</f>
        <v>0</v>
      </c>
      <c r="N7" s="342">
        <f>SUBTOTAL(109,N$5:$N$6)</f>
        <v>0</v>
      </c>
      <c r="O7" s="342">
        <f>SUBTOTAL(103,O$5:$O$6)</f>
        <v>0</v>
      </c>
      <c r="P7" s="342">
        <f>SUBTOTAL(109,P$5:$P$6)</f>
        <v>0</v>
      </c>
      <c r="Q7" s="342">
        <f>SUBTOTAL(103,Q$5:$Q$6)</f>
        <v>0</v>
      </c>
      <c r="R7" s="342">
        <f>SUBTOTAL(109,R$5:$R$6)</f>
        <v>0</v>
      </c>
      <c r="S7" s="342">
        <f>SUBTOTAL(103,S$5:$S$6)</f>
        <v>0</v>
      </c>
      <c r="T7" s="342">
        <f>SUBTOTAL(109,T$5:$T$6)</f>
        <v>0</v>
      </c>
      <c r="U7" s="342">
        <f>SUBTOTAL(103,U$5:$U$6)</f>
        <v>0</v>
      </c>
      <c r="V7" s="342">
        <f>SUBTOTAL(109,V$5:$V$6)</f>
        <v>0</v>
      </c>
      <c r="W7" s="342">
        <f>SUBTOTAL(103,W$5:$W$6)</f>
        <v>0</v>
      </c>
      <c r="X7" s="342">
        <f>SUBTOTAL(109,X$5:$X$6)</f>
        <v>0</v>
      </c>
      <c r="Y7" s="342">
        <f>SUBTOTAL(103,Y$5:$Y$6)</f>
        <v>0</v>
      </c>
      <c r="Z7" s="342">
        <f>SUBTOTAL(109,Z$5:$Z$6)</f>
        <v>0</v>
      </c>
      <c r="AA7" s="342">
        <f>SUBTOTAL(103,AA$5:$AA$6)</f>
        <v>0</v>
      </c>
      <c r="AB7" s="342">
        <f>SUBTOTAL(109,AB$5:$AB$6)</f>
        <v>0</v>
      </c>
      <c r="AC7" s="342">
        <f>SUBTOTAL(103,AC$5:$AC$6)</f>
        <v>0</v>
      </c>
      <c r="AD7" s="343">
        <f>SUBTOTAL(109,AD$5:$AD$6)</f>
        <v>0</v>
      </c>
      <c r="AK7" s="326" t="s">
        <v>1188</v>
      </c>
      <c r="AL7" s="537">
        <f>O5</f>
        <v>0</v>
      </c>
      <c r="AM7" s="537">
        <f>O6</f>
        <v>0</v>
      </c>
      <c r="AN7" s="537">
        <f>O7</f>
        <v>0</v>
      </c>
      <c r="AO7" s="537">
        <f>O8</f>
        <v>0</v>
      </c>
      <c r="AP7" s="537">
        <f>O9</f>
        <v>0</v>
      </c>
    </row>
    <row r="8" spans="1:48" ht="13.5" thickBot="1">
      <c r="AK8" s="326" t="s">
        <v>1189</v>
      </c>
      <c r="AL8" s="537">
        <f>Q5</f>
        <v>0</v>
      </c>
      <c r="AM8" s="537">
        <f>Q6</f>
        <v>0</v>
      </c>
      <c r="AN8" s="537">
        <f>Q7</f>
        <v>0</v>
      </c>
      <c r="AO8" s="537">
        <f>Q8</f>
        <v>0</v>
      </c>
      <c r="AP8" s="537">
        <f>Q9</f>
        <v>0</v>
      </c>
      <c r="AQ8" s="538">
        <f>SUM(AL6:AL8)</f>
        <v>0</v>
      </c>
      <c r="AR8" s="538">
        <f t="shared" ref="AR8:AU8" si="3">SUM(AM6:AM8)</f>
        <v>0</v>
      </c>
      <c r="AS8" s="538">
        <f t="shared" si="3"/>
        <v>0</v>
      </c>
      <c r="AT8" s="538">
        <f t="shared" si="3"/>
        <v>0</v>
      </c>
      <c r="AU8" s="538">
        <f t="shared" si="3"/>
        <v>0</v>
      </c>
    </row>
    <row r="9" spans="1:48" s="368" customFormat="1" ht="18" thickBot="1">
      <c r="A9" s="367">
        <v>2</v>
      </c>
      <c r="B9" s="859" t="s">
        <v>995</v>
      </c>
      <c r="C9" s="836"/>
      <c r="D9" s="836"/>
      <c r="E9" s="836"/>
      <c r="F9" s="836"/>
      <c r="G9" s="836"/>
      <c r="H9" s="882"/>
      <c r="AJ9" s="366"/>
      <c r="AK9" s="326" t="s">
        <v>1190</v>
      </c>
      <c r="AL9" s="537">
        <f>S5</f>
        <v>0</v>
      </c>
      <c r="AM9" s="537">
        <f>S6</f>
        <v>0</v>
      </c>
      <c r="AN9" s="537">
        <f>S7</f>
        <v>0</v>
      </c>
      <c r="AO9" s="537">
        <f>S8</f>
        <v>0</v>
      </c>
      <c r="AP9" s="537">
        <f>S9</f>
        <v>0</v>
      </c>
      <c r="AQ9" s="366"/>
      <c r="AR9" s="366"/>
      <c r="AS9" s="366"/>
      <c r="AT9" s="366"/>
      <c r="AU9" s="366"/>
      <c r="AV9" s="366"/>
    </row>
    <row r="10" spans="1:48" ht="30">
      <c r="B10" s="352" t="s">
        <v>980</v>
      </c>
      <c r="C10" s="353" t="s">
        <v>638</v>
      </c>
      <c r="D10" s="354" t="s">
        <v>996</v>
      </c>
      <c r="E10" s="354" t="s">
        <v>982</v>
      </c>
      <c r="F10" s="355" t="s">
        <v>983</v>
      </c>
      <c r="G10" s="889" t="s">
        <v>984</v>
      </c>
      <c r="H10" s="890"/>
      <c r="AK10" s="326" t="s">
        <v>1191</v>
      </c>
      <c r="AL10" s="537">
        <f>U5</f>
        <v>0</v>
      </c>
      <c r="AM10" s="537">
        <f>U6</f>
        <v>0</v>
      </c>
      <c r="AN10" s="537">
        <f>U7</f>
        <v>0</v>
      </c>
      <c r="AO10" s="537">
        <f>U8</f>
        <v>0</v>
      </c>
      <c r="AP10" s="537">
        <f>U9</f>
        <v>0</v>
      </c>
    </row>
    <row r="11" spans="1:48">
      <c r="B11" s="357"/>
      <c r="C11" s="358"/>
      <c r="D11" s="359"/>
      <c r="E11" s="360"/>
      <c r="F11" s="360"/>
      <c r="G11" s="371"/>
      <c r="H11" s="372"/>
      <c r="AK11" s="326" t="s">
        <v>1192</v>
      </c>
      <c r="AL11" s="537">
        <f>W5</f>
        <v>0</v>
      </c>
      <c r="AM11" s="537">
        <f>W6</f>
        <v>0</v>
      </c>
      <c r="AN11" s="537">
        <f>W7</f>
        <v>0</v>
      </c>
      <c r="AO11" s="537">
        <f>W8</f>
        <v>0</v>
      </c>
      <c r="AP11" s="537">
        <f>W9</f>
        <v>0</v>
      </c>
      <c r="AQ11" s="538">
        <f>SUM(AL9:AL11)</f>
        <v>0</v>
      </c>
      <c r="AR11" s="538">
        <f t="shared" ref="AR11:AU11" si="4">SUM(AM9:AM11)</f>
        <v>0</v>
      </c>
      <c r="AS11" s="538">
        <f t="shared" si="4"/>
        <v>0</v>
      </c>
      <c r="AT11" s="538">
        <f t="shared" si="4"/>
        <v>0</v>
      </c>
      <c r="AU11" s="538">
        <f t="shared" si="4"/>
        <v>0</v>
      </c>
    </row>
    <row r="12" spans="1:48">
      <c r="B12" s="357"/>
      <c r="C12" s="358"/>
      <c r="D12" s="359"/>
      <c r="E12" s="360"/>
      <c r="F12" s="360"/>
      <c r="G12" s="371"/>
      <c r="H12" s="372"/>
      <c r="AK12" s="326" t="s">
        <v>1193</v>
      </c>
      <c r="AL12" s="537">
        <f>Y5</f>
        <v>0</v>
      </c>
      <c r="AM12" s="537">
        <f>Y6</f>
        <v>0</v>
      </c>
      <c r="AN12" s="537">
        <f>Y7</f>
        <v>0</v>
      </c>
      <c r="AO12" s="537">
        <f>Y8</f>
        <v>0</v>
      </c>
      <c r="AP12" s="537">
        <f>Y9</f>
        <v>0</v>
      </c>
    </row>
    <row r="13" spans="1:48" ht="17.25">
      <c r="B13" s="357"/>
      <c r="C13" s="358"/>
      <c r="D13" s="359"/>
      <c r="E13" s="360"/>
      <c r="F13" s="360"/>
      <c r="G13" s="371"/>
      <c r="H13" s="372"/>
      <c r="AJ13" s="368"/>
      <c r="AK13" s="326" t="s">
        <v>1194</v>
      </c>
      <c r="AL13" s="537">
        <f>AA5</f>
        <v>0</v>
      </c>
      <c r="AM13" s="537">
        <f>AA6</f>
        <v>0</v>
      </c>
      <c r="AN13" s="537">
        <f>AA7</f>
        <v>0</v>
      </c>
      <c r="AO13" s="537">
        <f>AA8</f>
        <v>0</v>
      </c>
      <c r="AP13" s="537">
        <f>AA9</f>
        <v>0</v>
      </c>
      <c r="AQ13" s="368"/>
      <c r="AR13" s="368"/>
      <c r="AS13" s="368"/>
      <c r="AT13" s="368"/>
      <c r="AU13" s="368"/>
      <c r="AV13" s="368"/>
    </row>
    <row r="14" spans="1:48">
      <c r="B14" s="357"/>
      <c r="C14" s="358"/>
      <c r="D14" s="359"/>
      <c r="E14" s="360"/>
      <c r="F14" s="360"/>
      <c r="G14" s="371"/>
      <c r="H14" s="372"/>
      <c r="AK14" s="326" t="s">
        <v>1195</v>
      </c>
      <c r="AL14" s="537">
        <f>AC5</f>
        <v>0</v>
      </c>
      <c r="AM14" s="537">
        <f>AC6</f>
        <v>0</v>
      </c>
      <c r="AN14" s="537">
        <f>AC7</f>
        <v>0</v>
      </c>
      <c r="AO14" s="537">
        <f>AC8</f>
        <v>0</v>
      </c>
      <c r="AP14" s="537">
        <f>AC9</f>
        <v>0</v>
      </c>
      <c r="AQ14" s="538">
        <f>SUM(AL12:AL14)</f>
        <v>0</v>
      </c>
      <c r="AR14" s="538">
        <f t="shared" ref="AR14:AU14" si="5">SUM(AM12:AM14)</f>
        <v>0</v>
      </c>
      <c r="AS14" s="538">
        <f t="shared" si="5"/>
        <v>0</v>
      </c>
      <c r="AT14" s="538">
        <f t="shared" si="5"/>
        <v>0</v>
      </c>
      <c r="AU14" s="538">
        <f t="shared" si="5"/>
        <v>0</v>
      </c>
    </row>
    <row r="15" spans="1:48">
      <c r="B15" s="357"/>
      <c r="C15" s="358"/>
      <c r="D15" s="359"/>
      <c r="E15" s="360"/>
      <c r="F15" s="360"/>
      <c r="G15" s="371"/>
      <c r="H15" s="372"/>
    </row>
    <row r="16" spans="1:48">
      <c r="B16" s="357"/>
      <c r="C16" s="358"/>
      <c r="D16" s="359"/>
      <c r="E16" s="360"/>
      <c r="F16" s="360"/>
      <c r="G16" s="371"/>
      <c r="H16" s="372"/>
    </row>
    <row r="17" spans="2:47">
      <c r="B17" s="357"/>
      <c r="C17" s="358"/>
      <c r="D17" s="359"/>
      <c r="E17" s="360"/>
      <c r="F17" s="360"/>
      <c r="G17" s="371"/>
      <c r="H17" s="372"/>
    </row>
    <row r="18" spans="2:47">
      <c r="B18" s="357"/>
      <c r="C18" s="358"/>
      <c r="D18" s="359"/>
      <c r="E18" s="360"/>
      <c r="F18" s="360"/>
      <c r="G18" s="371"/>
      <c r="H18" s="372"/>
      <c r="AQ18" s="366">
        <f>COUNTIFS(AQ4:AQ14,"&lt;9")</f>
        <v>4</v>
      </c>
      <c r="AR18" s="366">
        <f t="shared" ref="AR18:AU18" si="6">COUNTIFS(AR4:AR14,"&lt;9")</f>
        <v>4</v>
      </c>
      <c r="AS18" s="366">
        <f t="shared" si="6"/>
        <v>4</v>
      </c>
      <c r="AT18" s="366">
        <f t="shared" si="6"/>
        <v>4</v>
      </c>
      <c r="AU18" s="366">
        <f t="shared" si="6"/>
        <v>4</v>
      </c>
    </row>
    <row r="19" spans="2:47">
      <c r="B19" s="357"/>
      <c r="C19" s="358"/>
      <c r="D19" s="359"/>
      <c r="E19" s="360"/>
      <c r="F19" s="360"/>
      <c r="G19" s="371"/>
      <c r="H19" s="372"/>
    </row>
    <row r="20" spans="2:47">
      <c r="B20" s="357"/>
      <c r="C20" s="358"/>
      <c r="D20" s="359"/>
      <c r="E20" s="360"/>
      <c r="F20" s="360"/>
      <c r="G20" s="371"/>
      <c r="H20" s="372"/>
    </row>
    <row r="21" spans="2:47">
      <c r="B21" s="357"/>
      <c r="C21" s="358"/>
      <c r="D21" s="359"/>
      <c r="E21" s="360"/>
      <c r="F21" s="360"/>
      <c r="G21" s="371"/>
      <c r="H21" s="372"/>
      <c r="AK21" s="366" t="s">
        <v>1196</v>
      </c>
      <c r="AL21" s="366">
        <f>IF(OR(COUNTIF(AL3:AL14,0)&gt;2,COUNTIF(AL3:AL5,0)&gt;0, E5&lt;36),1,0)</f>
        <v>1</v>
      </c>
      <c r="AM21" s="366">
        <f>IF(OR(COUNTIF(AM3:AM14,0)&gt;2,COUNTIF(AM3:AM5,0)&gt;1, E6&lt;36),1,0)</f>
        <v>1</v>
      </c>
      <c r="AN21" s="366">
        <f>IF(OR(COUNTIF(AN3:AN14,0)&gt;2,COUNTIF(AN3:AN5,0)&gt;1, E7&lt;36),1,0)</f>
        <v>1</v>
      </c>
      <c r="AO21" s="366">
        <f>IF(OR(COUNTIF(AO3:AO14,0)&gt;2,COUNTIF(AO3:AO5,0)&gt;1, E8&lt;36),1,0)</f>
        <v>1</v>
      </c>
      <c r="AP21" s="366">
        <f>IF(OR(COUNTIF(AP3:AP14,0)&gt;2,COUNTIF(AP3:AP5,0)&gt;1, E9&lt;36),1,0)</f>
        <v>1</v>
      </c>
    </row>
    <row r="22" spans="2:47">
      <c r="B22" s="357"/>
      <c r="C22" s="358"/>
      <c r="D22" s="359"/>
      <c r="E22" s="360"/>
      <c r="F22" s="360"/>
      <c r="G22" s="371"/>
      <c r="H22" s="372"/>
      <c r="AK22" s="366" t="s">
        <v>1197</v>
      </c>
      <c r="AL22" s="366">
        <f>IF(OR(AND(COUNTIF(AL3:AL14,"&lt;3")&gt;0,COUNTIF(AL3:AL14,"&lt;1")&gt;0),COUNTIF('[4]Analysis-Credit'!AQ4:AQ14,"&lt;9")&gt;0,'[4]Analysis-Credit'!E5&lt;36),1,0)</f>
        <v>1</v>
      </c>
      <c r="AM22" s="366">
        <f>IF(A6="CA",IF(OR(OR(COUNTIF(AM3:AM14,0)&gt;0,COUNTIF(AM3:AM5,0)&gt;0),E6&lt;12),1,0),IF(OR(COUNTIF('[4]Analysis-Credit'!AR3:AR14,"&lt;3")&gt;0,'[4]Analysis-Credit'!E6&lt;36),1,0))</f>
        <v>1</v>
      </c>
      <c r="AN22" s="366">
        <f>IF(A7="CA",IF(OR(OR(COUNTIF(AN3:AN14,0)&gt;0,COUNTIF(AN3:AN5,0)&gt;0),F6&lt;12),1,0),IF(OR(COUNTIF('[4]Analysis-Credit'!AS3:AS14,"&lt;3")&gt;0,'[4]Analysis-Credit'!E7&lt;36),1,0))</f>
        <v>1</v>
      </c>
      <c r="AO22" s="366">
        <f>IF(A8="CA",IF(OR(OR(COUNTIF(AO3:AO14,0)&gt;0,COUNTIF(AO3:AO5,0)&gt;0),G6&lt;12),1,0),IF(OR(COUNTIF('[4]Analysis-Credit'!AT3:AT14,"&lt;3")&gt;0,'[4]Analysis-Credit'!E8&lt;36),1,0))</f>
        <v>1</v>
      </c>
      <c r="AP22" s="366">
        <f>IF(A9="CA",IF(OR(OR(COUNTIF(AP3:AP14,0)&gt;0,COUNTIF(AP3:AP5,0)&gt;0),H6&lt;12),1,0),IF(OR(COUNTIF('[4]Analysis-Credit'!AU3:AU14,"&lt;3")&gt;0,'[4]Analysis-Credit'!E9&lt;36),1,0))</f>
        <v>1</v>
      </c>
    </row>
    <row r="23" spans="2:47">
      <c r="B23" s="357"/>
      <c r="C23" s="358"/>
      <c r="D23" s="359"/>
      <c r="E23" s="360"/>
      <c r="F23" s="360"/>
      <c r="G23" s="371"/>
      <c r="H23" s="372"/>
    </row>
    <row r="24" spans="2:47">
      <c r="B24" s="357"/>
      <c r="C24" s="358"/>
      <c r="D24" s="359"/>
      <c r="E24" s="360"/>
      <c r="F24" s="360"/>
      <c r="G24" s="371"/>
      <c r="H24" s="372"/>
    </row>
    <row r="25" spans="2:47">
      <c r="B25" s="357"/>
      <c r="C25" s="358"/>
      <c r="D25" s="359"/>
      <c r="E25" s="360"/>
      <c r="F25" s="360"/>
      <c r="G25" s="371"/>
      <c r="H25" s="372"/>
    </row>
    <row r="26" spans="2:47">
      <c r="B26" s="357"/>
      <c r="C26" s="358"/>
      <c r="D26" s="359"/>
      <c r="E26" s="360"/>
      <c r="F26" s="360"/>
      <c r="G26" s="371"/>
      <c r="H26" s="372"/>
    </row>
    <row r="27" spans="2:47">
      <c r="B27" s="357"/>
      <c r="C27" s="358"/>
      <c r="D27" s="359"/>
      <c r="E27" s="360"/>
      <c r="F27" s="360"/>
      <c r="G27" s="371"/>
      <c r="H27" s="372"/>
    </row>
    <row r="28" spans="2:47">
      <c r="B28" s="357"/>
      <c r="C28" s="358"/>
      <c r="D28" s="359"/>
      <c r="E28" s="360"/>
      <c r="F28" s="360"/>
      <c r="G28" s="371"/>
      <c r="H28" s="372"/>
    </row>
    <row r="29" spans="2:47">
      <c r="B29" s="357"/>
      <c r="C29" s="358"/>
      <c r="D29" s="359"/>
      <c r="E29" s="360"/>
      <c r="F29" s="360"/>
      <c r="G29" s="371"/>
      <c r="H29" s="372"/>
    </row>
    <row r="30" spans="2:47">
      <c r="B30" s="357"/>
      <c r="C30" s="358"/>
      <c r="D30" s="359"/>
      <c r="E30" s="360"/>
      <c r="F30" s="360"/>
      <c r="G30" s="371"/>
      <c r="H30" s="372"/>
    </row>
    <row r="31" spans="2:47">
      <c r="B31" s="357"/>
      <c r="C31" s="358"/>
      <c r="D31" s="359"/>
      <c r="E31" s="360"/>
      <c r="F31" s="360"/>
      <c r="G31" s="371"/>
      <c r="H31" s="372"/>
    </row>
    <row r="32" spans="2:47">
      <c r="B32" s="357"/>
      <c r="C32" s="358"/>
      <c r="D32" s="359"/>
      <c r="E32" s="360"/>
      <c r="F32" s="360"/>
      <c r="G32" s="371"/>
      <c r="H32" s="372"/>
    </row>
    <row r="33" spans="2:8">
      <c r="B33" s="357"/>
      <c r="C33" s="358"/>
      <c r="D33" s="359"/>
      <c r="E33" s="360"/>
      <c r="F33" s="360"/>
      <c r="G33" s="371"/>
      <c r="H33" s="372"/>
    </row>
    <row r="34" spans="2:8">
      <c r="B34" s="357"/>
      <c r="C34" s="358"/>
      <c r="D34" s="359"/>
      <c r="E34" s="360"/>
      <c r="F34" s="360"/>
      <c r="G34" s="371"/>
      <c r="H34" s="372"/>
    </row>
    <row r="35" spans="2:8">
      <c r="B35" s="357"/>
      <c r="C35" s="358"/>
      <c r="D35" s="359"/>
      <c r="E35" s="360"/>
      <c r="F35" s="360"/>
      <c r="G35" s="371"/>
      <c r="H35" s="372"/>
    </row>
    <row r="36" spans="2:8">
      <c r="B36" s="357"/>
      <c r="C36" s="358"/>
      <c r="D36" s="359"/>
      <c r="E36" s="360"/>
      <c r="F36" s="360"/>
      <c r="G36" s="371"/>
      <c r="H36" s="372"/>
    </row>
    <row r="37" spans="2:8">
      <c r="B37" s="357"/>
      <c r="C37" s="358"/>
      <c r="D37" s="359"/>
      <c r="E37" s="360"/>
      <c r="F37" s="360"/>
      <c r="G37" s="371"/>
      <c r="H37" s="372"/>
    </row>
    <row r="38" spans="2:8">
      <c r="B38" s="357"/>
      <c r="C38" s="358"/>
      <c r="D38" s="359"/>
      <c r="E38" s="360"/>
      <c r="F38" s="360"/>
      <c r="G38" s="371"/>
      <c r="H38" s="372"/>
    </row>
    <row r="39" spans="2:8">
      <c r="B39" s="357"/>
      <c r="C39" s="358"/>
      <c r="D39" s="359"/>
      <c r="E39" s="360"/>
      <c r="F39" s="360"/>
      <c r="G39" s="371"/>
      <c r="H39" s="372"/>
    </row>
    <row r="40" spans="2:8">
      <c r="B40" s="357"/>
      <c r="C40" s="358"/>
      <c r="D40" s="359"/>
      <c r="E40" s="360"/>
      <c r="F40" s="360"/>
      <c r="G40" s="371"/>
      <c r="H40" s="372"/>
    </row>
    <row r="41" spans="2:8">
      <c r="B41" s="357"/>
      <c r="C41" s="358"/>
      <c r="D41" s="359"/>
      <c r="E41" s="360"/>
      <c r="F41" s="360"/>
      <c r="G41" s="371"/>
      <c r="H41" s="372"/>
    </row>
    <row r="42" spans="2:8">
      <c r="B42" s="357"/>
      <c r="C42" s="358"/>
      <c r="D42" s="359"/>
      <c r="E42" s="360"/>
      <c r="F42" s="360"/>
      <c r="G42" s="371"/>
      <c r="H42" s="372"/>
    </row>
    <row r="43" spans="2:8">
      <c r="B43" s="357"/>
      <c r="C43" s="358"/>
      <c r="D43" s="359"/>
      <c r="E43" s="360"/>
      <c r="F43" s="360"/>
      <c r="G43" s="371"/>
      <c r="H43" s="372"/>
    </row>
    <row r="44" spans="2:8">
      <c r="B44" s="357"/>
      <c r="C44" s="358"/>
      <c r="D44" s="359"/>
      <c r="E44" s="360"/>
      <c r="F44" s="360"/>
      <c r="G44" s="371"/>
      <c r="H44" s="372"/>
    </row>
    <row r="45" spans="2:8">
      <c r="B45" s="357"/>
      <c r="C45" s="358"/>
      <c r="D45" s="359"/>
      <c r="E45" s="360"/>
      <c r="F45" s="360"/>
      <c r="G45" s="371"/>
      <c r="H45" s="372"/>
    </row>
    <row r="46" spans="2:8" ht="13.5" thickBot="1">
      <c r="B46" s="347"/>
      <c r="C46" s="362"/>
      <c r="D46" s="362"/>
      <c r="E46" s="363"/>
      <c r="F46" s="363"/>
      <c r="G46" s="891"/>
      <c r="H46" s="892"/>
    </row>
  </sheetData>
  <mergeCells count="24">
    <mergeCell ref="Y3:Z3"/>
    <mergeCell ref="AA3:AB3"/>
    <mergeCell ref="B9:H9"/>
    <mergeCell ref="G10:H10"/>
    <mergeCell ref="G46:H46"/>
    <mergeCell ref="C5:D5"/>
    <mergeCell ref="C6:D6"/>
    <mergeCell ref="B7:C7"/>
    <mergeCell ref="AL1:AP1"/>
    <mergeCell ref="AQ1:AU1"/>
    <mergeCell ref="AC3:AD3"/>
    <mergeCell ref="B2:AD2"/>
    <mergeCell ref="B3:B4"/>
    <mergeCell ref="C3:D4"/>
    <mergeCell ref="E3:F3"/>
    <mergeCell ref="G3:H3"/>
    <mergeCell ref="I3:J3"/>
    <mergeCell ref="K3:L3"/>
    <mergeCell ref="M3:N3"/>
    <mergeCell ref="O3:P3"/>
    <mergeCell ref="Q3:R3"/>
    <mergeCell ref="S3:T3"/>
    <mergeCell ref="U3:V3"/>
    <mergeCell ref="W3:X3"/>
  </mergeCells>
  <dataValidations count="1">
    <dataValidation type="list" allowBlank="1" showInputMessage="1" showErrorMessage="1" sqref="IA65573:IA65574 RW65573:RW65574 ABS65573:ABS65574 ALO65573:ALO65574 AVK65573:AVK65574 BFG65573:BFG65574 BPC65573:BPC65574 BYY65573:BYY65574 CIU65573:CIU65574 CSQ65573:CSQ65574 DCM65573:DCM65574 DMI65573:DMI65574 DWE65573:DWE65574 EGA65573:EGA65574 EPW65573:EPW65574 EZS65573:EZS65574 FJO65573:FJO65574 FTK65573:FTK65574 GDG65573:GDG65574 GNC65573:GNC65574 GWY65573:GWY65574 HGU65573:HGU65574 HQQ65573:HQQ65574 IAM65573:IAM65574 IKI65573:IKI65574 IUE65573:IUE65574 JEA65573:JEA65574 JNW65573:JNW65574 JXS65573:JXS65574 KHO65573:KHO65574 KRK65573:KRK65574 LBG65573:LBG65574 LLC65573:LLC65574 LUY65573:LUY65574 MEU65573:MEU65574 MOQ65573:MOQ65574 MYM65573:MYM65574 NII65573:NII65574 NSE65573:NSE65574 OCA65573:OCA65574 OLW65573:OLW65574 OVS65573:OVS65574 PFO65573:PFO65574 PPK65573:PPK65574 PZG65573:PZG65574 QJC65573:QJC65574 QSY65573:QSY65574 RCU65573:RCU65574 RMQ65573:RMQ65574 RWM65573:RWM65574 SGI65573:SGI65574 SQE65573:SQE65574 TAA65573:TAA65574 TJW65573:TJW65574 TTS65573:TTS65574 UDO65573:UDO65574 UNK65573:UNK65574 UXG65573:UXG65574 VHC65573:VHC65574 VQY65573:VQY65574 WAU65573:WAU65574 WKQ65573:WKQ65574 WUM65573:WUM65574 IA131109:IA131110 RW131109:RW131110 ABS131109:ABS131110 ALO131109:ALO131110 AVK131109:AVK131110 BFG131109:BFG131110 BPC131109:BPC131110 BYY131109:BYY131110 CIU131109:CIU131110 CSQ131109:CSQ131110 DCM131109:DCM131110 DMI131109:DMI131110 DWE131109:DWE131110 EGA131109:EGA131110 EPW131109:EPW131110 EZS131109:EZS131110 FJO131109:FJO131110 FTK131109:FTK131110 GDG131109:GDG131110 GNC131109:GNC131110 GWY131109:GWY131110 HGU131109:HGU131110 HQQ131109:HQQ131110 IAM131109:IAM131110 IKI131109:IKI131110 IUE131109:IUE131110 JEA131109:JEA131110 JNW131109:JNW131110 JXS131109:JXS131110 KHO131109:KHO131110 KRK131109:KRK131110 LBG131109:LBG131110 LLC131109:LLC131110 LUY131109:LUY131110 MEU131109:MEU131110 MOQ131109:MOQ131110 MYM131109:MYM131110 NII131109:NII131110 NSE131109:NSE131110 OCA131109:OCA131110 OLW131109:OLW131110 OVS131109:OVS131110 PFO131109:PFO131110 PPK131109:PPK131110 PZG131109:PZG131110 QJC131109:QJC131110 QSY131109:QSY131110 RCU131109:RCU131110 RMQ131109:RMQ131110 RWM131109:RWM131110 SGI131109:SGI131110 SQE131109:SQE131110 TAA131109:TAA131110 TJW131109:TJW131110 TTS131109:TTS131110 UDO131109:UDO131110 UNK131109:UNK131110 UXG131109:UXG131110 VHC131109:VHC131110 VQY131109:VQY131110 WAU131109:WAU131110 WKQ131109:WKQ131110 WUM131109:WUM131110 IA196645:IA196646 RW196645:RW196646 ABS196645:ABS196646 ALO196645:ALO196646 AVK196645:AVK196646 BFG196645:BFG196646 BPC196645:BPC196646 BYY196645:BYY196646 CIU196645:CIU196646 CSQ196645:CSQ196646 DCM196645:DCM196646 DMI196645:DMI196646 DWE196645:DWE196646 EGA196645:EGA196646 EPW196645:EPW196646 EZS196645:EZS196646 FJO196645:FJO196646 FTK196645:FTK196646 GDG196645:GDG196646 GNC196645:GNC196646 GWY196645:GWY196646 HGU196645:HGU196646 HQQ196645:HQQ196646 IAM196645:IAM196646 IKI196645:IKI196646 IUE196645:IUE196646 JEA196645:JEA196646 JNW196645:JNW196646 JXS196645:JXS196646 KHO196645:KHO196646 KRK196645:KRK196646 LBG196645:LBG196646 LLC196645:LLC196646 LUY196645:LUY196646 MEU196645:MEU196646 MOQ196645:MOQ196646 MYM196645:MYM196646 NII196645:NII196646 NSE196645:NSE196646 OCA196645:OCA196646 OLW196645:OLW196646 OVS196645:OVS196646 PFO196645:PFO196646 PPK196645:PPK196646 PZG196645:PZG196646 QJC196645:QJC196646 QSY196645:QSY196646 RCU196645:RCU196646 RMQ196645:RMQ196646 RWM196645:RWM196646 SGI196645:SGI196646 SQE196645:SQE196646 TAA196645:TAA196646 TJW196645:TJW196646 TTS196645:TTS196646 UDO196645:UDO196646 UNK196645:UNK196646 UXG196645:UXG196646 VHC196645:VHC196646 VQY196645:VQY196646 WAU196645:WAU196646 WKQ196645:WKQ196646 WUM196645:WUM196646 IA262181:IA262182 RW262181:RW262182 ABS262181:ABS262182 ALO262181:ALO262182 AVK262181:AVK262182 BFG262181:BFG262182 BPC262181:BPC262182 BYY262181:BYY262182 CIU262181:CIU262182 CSQ262181:CSQ262182 DCM262181:DCM262182 DMI262181:DMI262182 DWE262181:DWE262182 EGA262181:EGA262182 EPW262181:EPW262182 EZS262181:EZS262182 FJO262181:FJO262182 FTK262181:FTK262182 GDG262181:GDG262182 GNC262181:GNC262182 GWY262181:GWY262182 HGU262181:HGU262182 HQQ262181:HQQ262182 IAM262181:IAM262182 IKI262181:IKI262182 IUE262181:IUE262182 JEA262181:JEA262182 JNW262181:JNW262182 JXS262181:JXS262182 KHO262181:KHO262182 KRK262181:KRK262182 LBG262181:LBG262182 LLC262181:LLC262182 LUY262181:LUY262182 MEU262181:MEU262182 MOQ262181:MOQ262182 MYM262181:MYM262182 NII262181:NII262182 NSE262181:NSE262182 OCA262181:OCA262182 OLW262181:OLW262182 OVS262181:OVS262182 PFO262181:PFO262182 PPK262181:PPK262182 PZG262181:PZG262182 QJC262181:QJC262182 QSY262181:QSY262182 RCU262181:RCU262182 RMQ262181:RMQ262182 RWM262181:RWM262182 SGI262181:SGI262182 SQE262181:SQE262182 TAA262181:TAA262182 TJW262181:TJW262182 TTS262181:TTS262182 UDO262181:UDO262182 UNK262181:UNK262182 UXG262181:UXG262182 VHC262181:VHC262182 VQY262181:VQY262182 WAU262181:WAU262182 WKQ262181:WKQ262182 WUM262181:WUM262182 IA327717:IA327718 RW327717:RW327718 ABS327717:ABS327718 ALO327717:ALO327718 AVK327717:AVK327718 BFG327717:BFG327718 BPC327717:BPC327718 BYY327717:BYY327718 CIU327717:CIU327718 CSQ327717:CSQ327718 DCM327717:DCM327718 DMI327717:DMI327718 DWE327717:DWE327718 EGA327717:EGA327718 EPW327717:EPW327718 EZS327717:EZS327718 FJO327717:FJO327718 FTK327717:FTK327718 GDG327717:GDG327718 GNC327717:GNC327718 GWY327717:GWY327718 HGU327717:HGU327718 HQQ327717:HQQ327718 IAM327717:IAM327718 IKI327717:IKI327718 IUE327717:IUE327718 JEA327717:JEA327718 JNW327717:JNW327718 JXS327717:JXS327718 KHO327717:KHO327718 KRK327717:KRK327718 LBG327717:LBG327718 LLC327717:LLC327718 LUY327717:LUY327718 MEU327717:MEU327718 MOQ327717:MOQ327718 MYM327717:MYM327718 NII327717:NII327718 NSE327717:NSE327718 OCA327717:OCA327718 OLW327717:OLW327718 OVS327717:OVS327718 PFO327717:PFO327718 PPK327717:PPK327718 PZG327717:PZG327718 QJC327717:QJC327718 QSY327717:QSY327718 RCU327717:RCU327718 RMQ327717:RMQ327718 RWM327717:RWM327718 SGI327717:SGI327718 SQE327717:SQE327718 TAA327717:TAA327718 TJW327717:TJW327718 TTS327717:TTS327718 UDO327717:UDO327718 UNK327717:UNK327718 UXG327717:UXG327718 VHC327717:VHC327718 VQY327717:VQY327718 WAU327717:WAU327718 WKQ327717:WKQ327718 WUM327717:WUM327718 IA393253:IA393254 RW393253:RW393254 ABS393253:ABS393254 ALO393253:ALO393254 AVK393253:AVK393254 BFG393253:BFG393254 BPC393253:BPC393254 BYY393253:BYY393254 CIU393253:CIU393254 CSQ393253:CSQ393254 DCM393253:DCM393254 DMI393253:DMI393254 DWE393253:DWE393254 EGA393253:EGA393254 EPW393253:EPW393254 EZS393253:EZS393254 FJO393253:FJO393254 FTK393253:FTK393254 GDG393253:GDG393254 GNC393253:GNC393254 GWY393253:GWY393254 HGU393253:HGU393254 HQQ393253:HQQ393254 IAM393253:IAM393254 IKI393253:IKI393254 IUE393253:IUE393254 JEA393253:JEA393254 JNW393253:JNW393254 JXS393253:JXS393254 KHO393253:KHO393254 KRK393253:KRK393254 LBG393253:LBG393254 LLC393253:LLC393254 LUY393253:LUY393254 MEU393253:MEU393254 MOQ393253:MOQ393254 MYM393253:MYM393254 NII393253:NII393254 NSE393253:NSE393254 OCA393253:OCA393254 OLW393253:OLW393254 OVS393253:OVS393254 PFO393253:PFO393254 PPK393253:PPK393254 PZG393253:PZG393254 QJC393253:QJC393254 QSY393253:QSY393254 RCU393253:RCU393254 RMQ393253:RMQ393254 RWM393253:RWM393254 SGI393253:SGI393254 SQE393253:SQE393254 TAA393253:TAA393254 TJW393253:TJW393254 TTS393253:TTS393254 UDO393253:UDO393254 UNK393253:UNK393254 UXG393253:UXG393254 VHC393253:VHC393254 VQY393253:VQY393254 WAU393253:WAU393254 WKQ393253:WKQ393254 WUM393253:WUM393254 IA458789:IA458790 RW458789:RW458790 ABS458789:ABS458790 ALO458789:ALO458790 AVK458789:AVK458790 BFG458789:BFG458790 BPC458789:BPC458790 BYY458789:BYY458790 CIU458789:CIU458790 CSQ458789:CSQ458790 DCM458789:DCM458790 DMI458789:DMI458790 DWE458789:DWE458790 EGA458789:EGA458790 EPW458789:EPW458790 EZS458789:EZS458790 FJO458789:FJO458790 FTK458789:FTK458790 GDG458789:GDG458790 GNC458789:GNC458790 GWY458789:GWY458790 HGU458789:HGU458790 HQQ458789:HQQ458790 IAM458789:IAM458790 IKI458789:IKI458790 IUE458789:IUE458790 JEA458789:JEA458790 JNW458789:JNW458790 JXS458789:JXS458790 KHO458789:KHO458790 KRK458789:KRK458790 LBG458789:LBG458790 LLC458789:LLC458790 LUY458789:LUY458790 MEU458789:MEU458790 MOQ458789:MOQ458790 MYM458789:MYM458790 NII458789:NII458790 NSE458789:NSE458790 OCA458789:OCA458790 OLW458789:OLW458790 OVS458789:OVS458790 PFO458789:PFO458790 PPK458789:PPK458790 PZG458789:PZG458790 QJC458789:QJC458790 QSY458789:QSY458790 RCU458789:RCU458790 RMQ458789:RMQ458790 RWM458789:RWM458790 SGI458789:SGI458790 SQE458789:SQE458790 TAA458789:TAA458790 TJW458789:TJW458790 TTS458789:TTS458790 UDO458789:UDO458790 UNK458789:UNK458790 UXG458789:UXG458790 VHC458789:VHC458790 VQY458789:VQY458790 WAU458789:WAU458790 WKQ458789:WKQ458790 WUM458789:WUM458790 IA524325:IA524326 RW524325:RW524326 ABS524325:ABS524326 ALO524325:ALO524326 AVK524325:AVK524326 BFG524325:BFG524326 BPC524325:BPC524326 BYY524325:BYY524326 CIU524325:CIU524326 CSQ524325:CSQ524326 DCM524325:DCM524326 DMI524325:DMI524326 DWE524325:DWE524326 EGA524325:EGA524326 EPW524325:EPW524326 EZS524325:EZS524326 FJO524325:FJO524326 FTK524325:FTK524326 GDG524325:GDG524326 GNC524325:GNC524326 GWY524325:GWY524326 HGU524325:HGU524326 HQQ524325:HQQ524326 IAM524325:IAM524326 IKI524325:IKI524326 IUE524325:IUE524326 JEA524325:JEA524326 JNW524325:JNW524326 JXS524325:JXS524326 KHO524325:KHO524326 KRK524325:KRK524326 LBG524325:LBG524326 LLC524325:LLC524326 LUY524325:LUY524326 MEU524325:MEU524326 MOQ524325:MOQ524326 MYM524325:MYM524326 NII524325:NII524326 NSE524325:NSE524326 OCA524325:OCA524326 OLW524325:OLW524326 OVS524325:OVS524326 PFO524325:PFO524326 PPK524325:PPK524326 PZG524325:PZG524326 QJC524325:QJC524326 QSY524325:QSY524326 RCU524325:RCU524326 RMQ524325:RMQ524326 RWM524325:RWM524326 SGI524325:SGI524326 SQE524325:SQE524326 TAA524325:TAA524326 TJW524325:TJW524326 TTS524325:TTS524326 UDO524325:UDO524326 UNK524325:UNK524326 UXG524325:UXG524326 VHC524325:VHC524326 VQY524325:VQY524326 WAU524325:WAU524326 WKQ524325:WKQ524326 WUM524325:WUM524326 IA589861:IA589862 RW589861:RW589862 ABS589861:ABS589862 ALO589861:ALO589862 AVK589861:AVK589862 BFG589861:BFG589862 BPC589861:BPC589862 BYY589861:BYY589862 CIU589861:CIU589862 CSQ589861:CSQ589862 DCM589861:DCM589862 DMI589861:DMI589862 DWE589861:DWE589862 EGA589861:EGA589862 EPW589861:EPW589862 EZS589861:EZS589862 FJO589861:FJO589862 FTK589861:FTK589862 GDG589861:GDG589862 GNC589861:GNC589862 GWY589861:GWY589862 HGU589861:HGU589862 HQQ589861:HQQ589862 IAM589861:IAM589862 IKI589861:IKI589862 IUE589861:IUE589862 JEA589861:JEA589862 JNW589861:JNW589862 JXS589861:JXS589862 KHO589861:KHO589862 KRK589861:KRK589862 LBG589861:LBG589862 LLC589861:LLC589862 LUY589861:LUY589862 MEU589861:MEU589862 MOQ589861:MOQ589862 MYM589861:MYM589862 NII589861:NII589862 NSE589861:NSE589862 OCA589861:OCA589862 OLW589861:OLW589862 OVS589861:OVS589862 PFO589861:PFO589862 PPK589861:PPK589862 PZG589861:PZG589862 QJC589861:QJC589862 QSY589861:QSY589862 RCU589861:RCU589862 RMQ589861:RMQ589862 RWM589861:RWM589862 SGI589861:SGI589862 SQE589861:SQE589862 TAA589861:TAA589862 TJW589861:TJW589862 TTS589861:TTS589862 UDO589861:UDO589862 UNK589861:UNK589862 UXG589861:UXG589862 VHC589861:VHC589862 VQY589861:VQY589862 WAU589861:WAU589862 WKQ589861:WKQ589862 WUM589861:WUM589862 IA655397:IA655398 RW655397:RW655398 ABS655397:ABS655398 ALO655397:ALO655398 AVK655397:AVK655398 BFG655397:BFG655398 BPC655397:BPC655398 BYY655397:BYY655398 CIU655397:CIU655398 CSQ655397:CSQ655398 DCM655397:DCM655398 DMI655397:DMI655398 DWE655397:DWE655398 EGA655397:EGA655398 EPW655397:EPW655398 EZS655397:EZS655398 FJO655397:FJO655398 FTK655397:FTK655398 GDG655397:GDG655398 GNC655397:GNC655398 GWY655397:GWY655398 HGU655397:HGU655398 HQQ655397:HQQ655398 IAM655397:IAM655398 IKI655397:IKI655398 IUE655397:IUE655398 JEA655397:JEA655398 JNW655397:JNW655398 JXS655397:JXS655398 KHO655397:KHO655398 KRK655397:KRK655398 LBG655397:LBG655398 LLC655397:LLC655398 LUY655397:LUY655398 MEU655397:MEU655398 MOQ655397:MOQ655398 MYM655397:MYM655398 NII655397:NII655398 NSE655397:NSE655398 OCA655397:OCA655398 OLW655397:OLW655398 OVS655397:OVS655398 PFO655397:PFO655398 PPK655397:PPK655398 PZG655397:PZG655398 QJC655397:QJC655398 QSY655397:QSY655398 RCU655397:RCU655398 RMQ655397:RMQ655398 RWM655397:RWM655398 SGI655397:SGI655398 SQE655397:SQE655398 TAA655397:TAA655398 TJW655397:TJW655398 TTS655397:TTS655398 UDO655397:UDO655398 UNK655397:UNK655398 UXG655397:UXG655398 VHC655397:VHC655398 VQY655397:VQY655398 WAU655397:WAU655398 WKQ655397:WKQ655398 WUM655397:WUM655398 IA720933:IA720934 RW720933:RW720934 ABS720933:ABS720934 ALO720933:ALO720934 AVK720933:AVK720934 BFG720933:BFG720934 BPC720933:BPC720934 BYY720933:BYY720934 CIU720933:CIU720934 CSQ720933:CSQ720934 DCM720933:DCM720934 DMI720933:DMI720934 DWE720933:DWE720934 EGA720933:EGA720934 EPW720933:EPW720934 EZS720933:EZS720934 FJO720933:FJO720934 FTK720933:FTK720934 GDG720933:GDG720934 GNC720933:GNC720934 GWY720933:GWY720934 HGU720933:HGU720934 HQQ720933:HQQ720934 IAM720933:IAM720934 IKI720933:IKI720934 IUE720933:IUE720934 JEA720933:JEA720934 JNW720933:JNW720934 JXS720933:JXS720934 KHO720933:KHO720934 KRK720933:KRK720934 LBG720933:LBG720934 LLC720933:LLC720934 LUY720933:LUY720934 MEU720933:MEU720934 MOQ720933:MOQ720934 MYM720933:MYM720934 NII720933:NII720934 NSE720933:NSE720934 OCA720933:OCA720934 OLW720933:OLW720934 OVS720933:OVS720934 PFO720933:PFO720934 PPK720933:PPK720934 PZG720933:PZG720934 QJC720933:QJC720934 QSY720933:QSY720934 RCU720933:RCU720934 RMQ720933:RMQ720934 RWM720933:RWM720934 SGI720933:SGI720934 SQE720933:SQE720934 TAA720933:TAA720934 TJW720933:TJW720934 TTS720933:TTS720934 UDO720933:UDO720934 UNK720933:UNK720934 UXG720933:UXG720934 VHC720933:VHC720934 VQY720933:VQY720934 WAU720933:WAU720934 WKQ720933:WKQ720934 WUM720933:WUM720934 IA786469:IA786470 RW786469:RW786470 ABS786469:ABS786470 ALO786469:ALO786470 AVK786469:AVK786470 BFG786469:BFG786470 BPC786469:BPC786470 BYY786469:BYY786470 CIU786469:CIU786470 CSQ786469:CSQ786470 DCM786469:DCM786470 DMI786469:DMI786470 DWE786469:DWE786470 EGA786469:EGA786470 EPW786469:EPW786470 EZS786469:EZS786470 FJO786469:FJO786470 FTK786469:FTK786470 GDG786469:GDG786470 GNC786469:GNC786470 GWY786469:GWY786470 HGU786469:HGU786470 HQQ786469:HQQ786470 IAM786469:IAM786470 IKI786469:IKI786470 IUE786469:IUE786470 JEA786469:JEA786470 JNW786469:JNW786470 JXS786469:JXS786470 KHO786469:KHO786470 KRK786469:KRK786470 LBG786469:LBG786470 LLC786469:LLC786470 LUY786469:LUY786470 MEU786469:MEU786470 MOQ786469:MOQ786470 MYM786469:MYM786470 NII786469:NII786470 NSE786469:NSE786470 OCA786469:OCA786470 OLW786469:OLW786470 OVS786469:OVS786470 PFO786469:PFO786470 PPK786469:PPK786470 PZG786469:PZG786470 QJC786469:QJC786470 QSY786469:QSY786470 RCU786469:RCU786470 RMQ786469:RMQ786470 RWM786469:RWM786470 SGI786469:SGI786470 SQE786469:SQE786470 TAA786469:TAA786470 TJW786469:TJW786470 TTS786469:TTS786470 UDO786469:UDO786470 UNK786469:UNK786470 UXG786469:UXG786470 VHC786469:VHC786470 VQY786469:VQY786470 WAU786469:WAU786470 WKQ786469:WKQ786470 WUM786469:WUM786470 IA852005:IA852006 RW852005:RW852006 ABS852005:ABS852006 ALO852005:ALO852006 AVK852005:AVK852006 BFG852005:BFG852006 BPC852005:BPC852006 BYY852005:BYY852006 CIU852005:CIU852006 CSQ852005:CSQ852006 DCM852005:DCM852006 DMI852005:DMI852006 DWE852005:DWE852006 EGA852005:EGA852006 EPW852005:EPW852006 EZS852005:EZS852006 FJO852005:FJO852006 FTK852005:FTK852006 GDG852005:GDG852006 GNC852005:GNC852006 GWY852005:GWY852006 HGU852005:HGU852006 HQQ852005:HQQ852006 IAM852005:IAM852006 IKI852005:IKI852006 IUE852005:IUE852006 JEA852005:JEA852006 JNW852005:JNW852006 JXS852005:JXS852006 KHO852005:KHO852006 KRK852005:KRK852006 LBG852005:LBG852006 LLC852005:LLC852006 LUY852005:LUY852006 MEU852005:MEU852006 MOQ852005:MOQ852006 MYM852005:MYM852006 NII852005:NII852006 NSE852005:NSE852006 OCA852005:OCA852006 OLW852005:OLW852006 OVS852005:OVS852006 PFO852005:PFO852006 PPK852005:PPK852006 PZG852005:PZG852006 QJC852005:QJC852006 QSY852005:QSY852006 RCU852005:RCU852006 RMQ852005:RMQ852006 RWM852005:RWM852006 SGI852005:SGI852006 SQE852005:SQE852006 TAA852005:TAA852006 TJW852005:TJW852006 TTS852005:TTS852006 UDO852005:UDO852006 UNK852005:UNK852006 UXG852005:UXG852006 VHC852005:VHC852006 VQY852005:VQY852006 WAU852005:WAU852006 WKQ852005:WKQ852006 WUM852005:WUM852006 IA917541:IA917542 RW917541:RW917542 ABS917541:ABS917542 ALO917541:ALO917542 AVK917541:AVK917542 BFG917541:BFG917542 BPC917541:BPC917542 BYY917541:BYY917542 CIU917541:CIU917542 CSQ917541:CSQ917542 DCM917541:DCM917542 DMI917541:DMI917542 DWE917541:DWE917542 EGA917541:EGA917542 EPW917541:EPW917542 EZS917541:EZS917542 FJO917541:FJO917542 FTK917541:FTK917542 GDG917541:GDG917542 GNC917541:GNC917542 GWY917541:GWY917542 HGU917541:HGU917542 HQQ917541:HQQ917542 IAM917541:IAM917542 IKI917541:IKI917542 IUE917541:IUE917542 JEA917541:JEA917542 JNW917541:JNW917542 JXS917541:JXS917542 KHO917541:KHO917542 KRK917541:KRK917542 LBG917541:LBG917542 LLC917541:LLC917542 LUY917541:LUY917542 MEU917541:MEU917542 MOQ917541:MOQ917542 MYM917541:MYM917542 NII917541:NII917542 NSE917541:NSE917542 OCA917541:OCA917542 OLW917541:OLW917542 OVS917541:OVS917542 PFO917541:PFO917542 PPK917541:PPK917542 PZG917541:PZG917542 QJC917541:QJC917542 QSY917541:QSY917542 RCU917541:RCU917542 RMQ917541:RMQ917542 RWM917541:RWM917542 SGI917541:SGI917542 SQE917541:SQE917542 TAA917541:TAA917542 TJW917541:TJW917542 TTS917541:TTS917542 UDO917541:UDO917542 UNK917541:UNK917542 UXG917541:UXG917542 VHC917541:VHC917542 VQY917541:VQY917542 WAU917541:WAU917542 WKQ917541:WKQ917542 WUM917541:WUM917542 IA983077:IA983078 RW983077:RW983078 ABS983077:ABS983078 ALO983077:ALO983078 AVK983077:AVK983078 BFG983077:BFG983078 BPC983077:BPC983078 BYY983077:BYY983078 CIU983077:CIU983078 CSQ983077:CSQ983078 DCM983077:DCM983078 DMI983077:DMI983078 DWE983077:DWE983078 EGA983077:EGA983078 EPW983077:EPW983078 EZS983077:EZS983078 FJO983077:FJO983078 FTK983077:FTK983078 GDG983077:GDG983078 GNC983077:GNC983078 GWY983077:GWY983078 HGU983077:HGU983078 HQQ983077:HQQ983078 IAM983077:IAM983078 IKI983077:IKI983078 IUE983077:IUE983078 JEA983077:JEA983078 JNW983077:JNW983078 JXS983077:JXS983078 KHO983077:KHO983078 KRK983077:KRK983078 LBG983077:LBG983078 LLC983077:LLC983078 LUY983077:LUY983078 MEU983077:MEU983078 MOQ983077:MOQ983078 MYM983077:MYM983078 NII983077:NII983078 NSE983077:NSE983078 OCA983077:OCA983078 OLW983077:OLW983078 OVS983077:OVS983078 PFO983077:PFO983078 PPK983077:PPK983078 PZG983077:PZG983078 QJC983077:QJC983078 QSY983077:QSY983078 RCU983077:RCU983078 RMQ983077:RMQ983078 RWM983077:RWM983078 SGI983077:SGI983078 SQE983077:SQE983078 TAA983077:TAA983078 TJW983077:TJW983078 TTS983077:TTS983078 UDO983077:UDO983078 UNK983077:UNK983078 UXG983077:UXG983078 VHC983077:VHC983078 VQY983077:VQY983078 WAU983077:WAU983078 WKQ983077:WKQ983078 WUM983077:WUM983078 HX5:HX6 WUJ5:WUJ6 WKN5:WKN6 WAR5:WAR6 VQV5:VQV6 VGZ5:VGZ6 UXD5:UXD6 UNH5:UNH6 UDL5:UDL6 TTP5:TTP6 TJT5:TJT6 SZX5:SZX6 SQB5:SQB6 SGF5:SGF6 RWJ5:RWJ6 RMN5:RMN6 RCR5:RCR6 QSV5:QSV6 QIZ5:QIZ6 PZD5:PZD6 PPH5:PPH6 PFL5:PFL6 OVP5:OVP6 OLT5:OLT6 OBX5:OBX6 NSB5:NSB6 NIF5:NIF6 MYJ5:MYJ6 MON5:MON6 MER5:MER6 LUV5:LUV6 LKZ5:LKZ6 LBD5:LBD6 KRH5:KRH6 KHL5:KHL6 JXP5:JXP6 JNT5:JNT6 JDX5:JDX6 IUB5:IUB6 IKF5:IKF6 IAJ5:IAJ6 HQN5:HQN6 HGR5:HGR6 GWV5:GWV6 GMZ5:GMZ6 GDD5:GDD6 FTH5:FTH6 FJL5:FJL6 EZP5:EZP6 EPT5:EPT6 EFX5:EFX6 DWB5:DWB6 DMF5:DMF6 DCJ5:DCJ6 CSN5:CSN6 CIR5:CIR6 BYV5:BYV6 BOZ5:BOZ6 BFD5:BFD6 AVH5:AVH6 ALL5:ALL6 ABP5:ABP6 RT5:RT6" xr:uid="{5D9BC805-EA07-411B-A6E9-8ABA47C58828}">
      <formula1>"Home Loan, LAP,Vehicle Loan,CVL, Personal Loan,Business Loan, CC/OD,Term Loan,Machinery Loan,Education Loan"</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whole" allowBlank="1" showInputMessage="1" showErrorMessage="1" errorTitle="Error" error="Not a valid Date" promptTitle="Date" prompt="Insert a date (DD)" xr:uid="{EE9077BE-1733-4478-B6A9-7669FD8F962C}">
          <x14:formula1>
            <xm:f>1</xm:f>
          </x14:formula1>
          <x14:formula2>
            <xm:f>31</xm:f>
          </x14:formula2>
          <xm:sqref>J65574:J65575 IO65573:IO65574 SK65573:SK65574 ACG65573:ACG65574 AMC65573:AMC65574 AVY65573:AVY65574 BFU65573:BFU65574 BPQ65573:BPQ65574 BZM65573:BZM65574 CJI65573:CJI65574 CTE65573:CTE65574 DDA65573:DDA65574 DMW65573:DMW65574 DWS65573:DWS65574 EGO65573:EGO65574 EQK65573:EQK65574 FAG65573:FAG65574 FKC65573:FKC65574 FTY65573:FTY65574 GDU65573:GDU65574 GNQ65573:GNQ65574 GXM65573:GXM65574 HHI65573:HHI65574 HRE65573:HRE65574 IBA65573:IBA65574 IKW65573:IKW65574 IUS65573:IUS65574 JEO65573:JEO65574 JOK65573:JOK65574 JYG65573:JYG65574 KIC65573:KIC65574 KRY65573:KRY65574 LBU65573:LBU65574 LLQ65573:LLQ65574 LVM65573:LVM65574 MFI65573:MFI65574 MPE65573:MPE65574 MZA65573:MZA65574 NIW65573:NIW65574 NSS65573:NSS65574 OCO65573:OCO65574 OMK65573:OMK65574 OWG65573:OWG65574 PGC65573:PGC65574 PPY65573:PPY65574 PZU65573:PZU65574 QJQ65573:QJQ65574 QTM65573:QTM65574 RDI65573:RDI65574 RNE65573:RNE65574 RXA65573:RXA65574 SGW65573:SGW65574 SQS65573:SQS65574 TAO65573:TAO65574 TKK65573:TKK65574 TUG65573:TUG65574 UEC65573:UEC65574 UNY65573:UNY65574 UXU65573:UXU65574 VHQ65573:VHQ65574 VRM65573:VRM65574 WBI65573:WBI65574 WLE65573:WLE65574 WVA65573:WVA65574 J131110:J131111 IO131109:IO131110 SK131109:SK131110 ACG131109:ACG131110 AMC131109:AMC131110 AVY131109:AVY131110 BFU131109:BFU131110 BPQ131109:BPQ131110 BZM131109:BZM131110 CJI131109:CJI131110 CTE131109:CTE131110 DDA131109:DDA131110 DMW131109:DMW131110 DWS131109:DWS131110 EGO131109:EGO131110 EQK131109:EQK131110 FAG131109:FAG131110 FKC131109:FKC131110 FTY131109:FTY131110 GDU131109:GDU131110 GNQ131109:GNQ131110 GXM131109:GXM131110 HHI131109:HHI131110 HRE131109:HRE131110 IBA131109:IBA131110 IKW131109:IKW131110 IUS131109:IUS131110 JEO131109:JEO131110 JOK131109:JOK131110 JYG131109:JYG131110 KIC131109:KIC131110 KRY131109:KRY131110 LBU131109:LBU131110 LLQ131109:LLQ131110 LVM131109:LVM131110 MFI131109:MFI131110 MPE131109:MPE131110 MZA131109:MZA131110 NIW131109:NIW131110 NSS131109:NSS131110 OCO131109:OCO131110 OMK131109:OMK131110 OWG131109:OWG131110 PGC131109:PGC131110 PPY131109:PPY131110 PZU131109:PZU131110 QJQ131109:QJQ131110 QTM131109:QTM131110 RDI131109:RDI131110 RNE131109:RNE131110 RXA131109:RXA131110 SGW131109:SGW131110 SQS131109:SQS131110 TAO131109:TAO131110 TKK131109:TKK131110 TUG131109:TUG131110 UEC131109:UEC131110 UNY131109:UNY131110 UXU131109:UXU131110 VHQ131109:VHQ131110 VRM131109:VRM131110 WBI131109:WBI131110 WLE131109:WLE131110 WVA131109:WVA131110 J196646:J196647 IO196645:IO196646 SK196645:SK196646 ACG196645:ACG196646 AMC196645:AMC196646 AVY196645:AVY196646 BFU196645:BFU196646 BPQ196645:BPQ196646 BZM196645:BZM196646 CJI196645:CJI196646 CTE196645:CTE196646 DDA196645:DDA196646 DMW196645:DMW196646 DWS196645:DWS196646 EGO196645:EGO196646 EQK196645:EQK196646 FAG196645:FAG196646 FKC196645:FKC196646 FTY196645:FTY196646 GDU196645:GDU196646 GNQ196645:GNQ196646 GXM196645:GXM196646 HHI196645:HHI196646 HRE196645:HRE196646 IBA196645:IBA196646 IKW196645:IKW196646 IUS196645:IUS196646 JEO196645:JEO196646 JOK196645:JOK196646 JYG196645:JYG196646 KIC196645:KIC196646 KRY196645:KRY196646 LBU196645:LBU196646 LLQ196645:LLQ196646 LVM196645:LVM196646 MFI196645:MFI196646 MPE196645:MPE196646 MZA196645:MZA196646 NIW196645:NIW196646 NSS196645:NSS196646 OCO196645:OCO196646 OMK196645:OMK196646 OWG196645:OWG196646 PGC196645:PGC196646 PPY196645:PPY196646 PZU196645:PZU196646 QJQ196645:QJQ196646 QTM196645:QTM196646 RDI196645:RDI196646 RNE196645:RNE196646 RXA196645:RXA196646 SGW196645:SGW196646 SQS196645:SQS196646 TAO196645:TAO196646 TKK196645:TKK196646 TUG196645:TUG196646 UEC196645:UEC196646 UNY196645:UNY196646 UXU196645:UXU196646 VHQ196645:VHQ196646 VRM196645:VRM196646 WBI196645:WBI196646 WLE196645:WLE196646 WVA196645:WVA196646 J262182:J262183 IO262181:IO262182 SK262181:SK262182 ACG262181:ACG262182 AMC262181:AMC262182 AVY262181:AVY262182 BFU262181:BFU262182 BPQ262181:BPQ262182 BZM262181:BZM262182 CJI262181:CJI262182 CTE262181:CTE262182 DDA262181:DDA262182 DMW262181:DMW262182 DWS262181:DWS262182 EGO262181:EGO262182 EQK262181:EQK262182 FAG262181:FAG262182 FKC262181:FKC262182 FTY262181:FTY262182 GDU262181:GDU262182 GNQ262181:GNQ262182 GXM262181:GXM262182 HHI262181:HHI262182 HRE262181:HRE262182 IBA262181:IBA262182 IKW262181:IKW262182 IUS262181:IUS262182 JEO262181:JEO262182 JOK262181:JOK262182 JYG262181:JYG262182 KIC262181:KIC262182 KRY262181:KRY262182 LBU262181:LBU262182 LLQ262181:LLQ262182 LVM262181:LVM262182 MFI262181:MFI262182 MPE262181:MPE262182 MZA262181:MZA262182 NIW262181:NIW262182 NSS262181:NSS262182 OCO262181:OCO262182 OMK262181:OMK262182 OWG262181:OWG262182 PGC262181:PGC262182 PPY262181:PPY262182 PZU262181:PZU262182 QJQ262181:QJQ262182 QTM262181:QTM262182 RDI262181:RDI262182 RNE262181:RNE262182 RXA262181:RXA262182 SGW262181:SGW262182 SQS262181:SQS262182 TAO262181:TAO262182 TKK262181:TKK262182 TUG262181:TUG262182 UEC262181:UEC262182 UNY262181:UNY262182 UXU262181:UXU262182 VHQ262181:VHQ262182 VRM262181:VRM262182 WBI262181:WBI262182 WLE262181:WLE262182 WVA262181:WVA262182 J327718:J327719 IO327717:IO327718 SK327717:SK327718 ACG327717:ACG327718 AMC327717:AMC327718 AVY327717:AVY327718 BFU327717:BFU327718 BPQ327717:BPQ327718 BZM327717:BZM327718 CJI327717:CJI327718 CTE327717:CTE327718 DDA327717:DDA327718 DMW327717:DMW327718 DWS327717:DWS327718 EGO327717:EGO327718 EQK327717:EQK327718 FAG327717:FAG327718 FKC327717:FKC327718 FTY327717:FTY327718 GDU327717:GDU327718 GNQ327717:GNQ327718 GXM327717:GXM327718 HHI327717:HHI327718 HRE327717:HRE327718 IBA327717:IBA327718 IKW327717:IKW327718 IUS327717:IUS327718 JEO327717:JEO327718 JOK327717:JOK327718 JYG327717:JYG327718 KIC327717:KIC327718 KRY327717:KRY327718 LBU327717:LBU327718 LLQ327717:LLQ327718 LVM327717:LVM327718 MFI327717:MFI327718 MPE327717:MPE327718 MZA327717:MZA327718 NIW327717:NIW327718 NSS327717:NSS327718 OCO327717:OCO327718 OMK327717:OMK327718 OWG327717:OWG327718 PGC327717:PGC327718 PPY327717:PPY327718 PZU327717:PZU327718 QJQ327717:QJQ327718 QTM327717:QTM327718 RDI327717:RDI327718 RNE327717:RNE327718 RXA327717:RXA327718 SGW327717:SGW327718 SQS327717:SQS327718 TAO327717:TAO327718 TKK327717:TKK327718 TUG327717:TUG327718 UEC327717:UEC327718 UNY327717:UNY327718 UXU327717:UXU327718 VHQ327717:VHQ327718 VRM327717:VRM327718 WBI327717:WBI327718 WLE327717:WLE327718 WVA327717:WVA327718 J393254:J393255 IO393253:IO393254 SK393253:SK393254 ACG393253:ACG393254 AMC393253:AMC393254 AVY393253:AVY393254 BFU393253:BFU393254 BPQ393253:BPQ393254 BZM393253:BZM393254 CJI393253:CJI393254 CTE393253:CTE393254 DDA393253:DDA393254 DMW393253:DMW393254 DWS393253:DWS393254 EGO393253:EGO393254 EQK393253:EQK393254 FAG393253:FAG393254 FKC393253:FKC393254 FTY393253:FTY393254 GDU393253:GDU393254 GNQ393253:GNQ393254 GXM393253:GXM393254 HHI393253:HHI393254 HRE393253:HRE393254 IBA393253:IBA393254 IKW393253:IKW393254 IUS393253:IUS393254 JEO393253:JEO393254 JOK393253:JOK393254 JYG393253:JYG393254 KIC393253:KIC393254 KRY393253:KRY393254 LBU393253:LBU393254 LLQ393253:LLQ393254 LVM393253:LVM393254 MFI393253:MFI393254 MPE393253:MPE393254 MZA393253:MZA393254 NIW393253:NIW393254 NSS393253:NSS393254 OCO393253:OCO393254 OMK393253:OMK393254 OWG393253:OWG393254 PGC393253:PGC393254 PPY393253:PPY393254 PZU393253:PZU393254 QJQ393253:QJQ393254 QTM393253:QTM393254 RDI393253:RDI393254 RNE393253:RNE393254 RXA393253:RXA393254 SGW393253:SGW393254 SQS393253:SQS393254 TAO393253:TAO393254 TKK393253:TKK393254 TUG393253:TUG393254 UEC393253:UEC393254 UNY393253:UNY393254 UXU393253:UXU393254 VHQ393253:VHQ393254 VRM393253:VRM393254 WBI393253:WBI393254 WLE393253:WLE393254 WVA393253:WVA393254 J458790:J458791 IO458789:IO458790 SK458789:SK458790 ACG458789:ACG458790 AMC458789:AMC458790 AVY458789:AVY458790 BFU458789:BFU458790 BPQ458789:BPQ458790 BZM458789:BZM458790 CJI458789:CJI458790 CTE458789:CTE458790 DDA458789:DDA458790 DMW458789:DMW458790 DWS458789:DWS458790 EGO458789:EGO458790 EQK458789:EQK458790 FAG458789:FAG458790 FKC458789:FKC458790 FTY458789:FTY458790 GDU458789:GDU458790 GNQ458789:GNQ458790 GXM458789:GXM458790 HHI458789:HHI458790 HRE458789:HRE458790 IBA458789:IBA458790 IKW458789:IKW458790 IUS458789:IUS458790 JEO458789:JEO458790 JOK458789:JOK458790 JYG458789:JYG458790 KIC458789:KIC458790 KRY458789:KRY458790 LBU458789:LBU458790 LLQ458789:LLQ458790 LVM458789:LVM458790 MFI458789:MFI458790 MPE458789:MPE458790 MZA458789:MZA458790 NIW458789:NIW458790 NSS458789:NSS458790 OCO458789:OCO458790 OMK458789:OMK458790 OWG458789:OWG458790 PGC458789:PGC458790 PPY458789:PPY458790 PZU458789:PZU458790 QJQ458789:QJQ458790 QTM458789:QTM458790 RDI458789:RDI458790 RNE458789:RNE458790 RXA458789:RXA458790 SGW458789:SGW458790 SQS458789:SQS458790 TAO458789:TAO458790 TKK458789:TKK458790 TUG458789:TUG458790 UEC458789:UEC458790 UNY458789:UNY458790 UXU458789:UXU458790 VHQ458789:VHQ458790 VRM458789:VRM458790 WBI458789:WBI458790 WLE458789:WLE458790 WVA458789:WVA458790 J524326:J524327 IO524325:IO524326 SK524325:SK524326 ACG524325:ACG524326 AMC524325:AMC524326 AVY524325:AVY524326 BFU524325:BFU524326 BPQ524325:BPQ524326 BZM524325:BZM524326 CJI524325:CJI524326 CTE524325:CTE524326 DDA524325:DDA524326 DMW524325:DMW524326 DWS524325:DWS524326 EGO524325:EGO524326 EQK524325:EQK524326 FAG524325:FAG524326 FKC524325:FKC524326 FTY524325:FTY524326 GDU524325:GDU524326 GNQ524325:GNQ524326 GXM524325:GXM524326 HHI524325:HHI524326 HRE524325:HRE524326 IBA524325:IBA524326 IKW524325:IKW524326 IUS524325:IUS524326 JEO524325:JEO524326 JOK524325:JOK524326 JYG524325:JYG524326 KIC524325:KIC524326 KRY524325:KRY524326 LBU524325:LBU524326 LLQ524325:LLQ524326 LVM524325:LVM524326 MFI524325:MFI524326 MPE524325:MPE524326 MZA524325:MZA524326 NIW524325:NIW524326 NSS524325:NSS524326 OCO524325:OCO524326 OMK524325:OMK524326 OWG524325:OWG524326 PGC524325:PGC524326 PPY524325:PPY524326 PZU524325:PZU524326 QJQ524325:QJQ524326 QTM524325:QTM524326 RDI524325:RDI524326 RNE524325:RNE524326 RXA524325:RXA524326 SGW524325:SGW524326 SQS524325:SQS524326 TAO524325:TAO524326 TKK524325:TKK524326 TUG524325:TUG524326 UEC524325:UEC524326 UNY524325:UNY524326 UXU524325:UXU524326 VHQ524325:VHQ524326 VRM524325:VRM524326 WBI524325:WBI524326 WLE524325:WLE524326 WVA524325:WVA524326 J589862:J589863 IO589861:IO589862 SK589861:SK589862 ACG589861:ACG589862 AMC589861:AMC589862 AVY589861:AVY589862 BFU589861:BFU589862 BPQ589861:BPQ589862 BZM589861:BZM589862 CJI589861:CJI589862 CTE589861:CTE589862 DDA589861:DDA589862 DMW589861:DMW589862 DWS589861:DWS589862 EGO589861:EGO589862 EQK589861:EQK589862 FAG589861:FAG589862 FKC589861:FKC589862 FTY589861:FTY589862 GDU589861:GDU589862 GNQ589861:GNQ589862 GXM589861:GXM589862 HHI589861:HHI589862 HRE589861:HRE589862 IBA589861:IBA589862 IKW589861:IKW589862 IUS589861:IUS589862 JEO589861:JEO589862 JOK589861:JOK589862 JYG589861:JYG589862 KIC589861:KIC589862 KRY589861:KRY589862 LBU589861:LBU589862 LLQ589861:LLQ589862 LVM589861:LVM589862 MFI589861:MFI589862 MPE589861:MPE589862 MZA589861:MZA589862 NIW589861:NIW589862 NSS589861:NSS589862 OCO589861:OCO589862 OMK589861:OMK589862 OWG589861:OWG589862 PGC589861:PGC589862 PPY589861:PPY589862 PZU589861:PZU589862 QJQ589861:QJQ589862 QTM589861:QTM589862 RDI589861:RDI589862 RNE589861:RNE589862 RXA589861:RXA589862 SGW589861:SGW589862 SQS589861:SQS589862 TAO589861:TAO589862 TKK589861:TKK589862 TUG589861:TUG589862 UEC589861:UEC589862 UNY589861:UNY589862 UXU589861:UXU589862 VHQ589861:VHQ589862 VRM589861:VRM589862 WBI589861:WBI589862 WLE589861:WLE589862 WVA589861:WVA589862 J655398:J655399 IO655397:IO655398 SK655397:SK655398 ACG655397:ACG655398 AMC655397:AMC655398 AVY655397:AVY655398 BFU655397:BFU655398 BPQ655397:BPQ655398 BZM655397:BZM655398 CJI655397:CJI655398 CTE655397:CTE655398 DDA655397:DDA655398 DMW655397:DMW655398 DWS655397:DWS655398 EGO655397:EGO655398 EQK655397:EQK655398 FAG655397:FAG655398 FKC655397:FKC655398 FTY655397:FTY655398 GDU655397:GDU655398 GNQ655397:GNQ655398 GXM655397:GXM655398 HHI655397:HHI655398 HRE655397:HRE655398 IBA655397:IBA655398 IKW655397:IKW655398 IUS655397:IUS655398 JEO655397:JEO655398 JOK655397:JOK655398 JYG655397:JYG655398 KIC655397:KIC655398 KRY655397:KRY655398 LBU655397:LBU655398 LLQ655397:LLQ655398 LVM655397:LVM655398 MFI655397:MFI655398 MPE655397:MPE655398 MZA655397:MZA655398 NIW655397:NIW655398 NSS655397:NSS655398 OCO655397:OCO655398 OMK655397:OMK655398 OWG655397:OWG655398 PGC655397:PGC655398 PPY655397:PPY655398 PZU655397:PZU655398 QJQ655397:QJQ655398 QTM655397:QTM655398 RDI655397:RDI655398 RNE655397:RNE655398 RXA655397:RXA655398 SGW655397:SGW655398 SQS655397:SQS655398 TAO655397:TAO655398 TKK655397:TKK655398 TUG655397:TUG655398 UEC655397:UEC655398 UNY655397:UNY655398 UXU655397:UXU655398 VHQ655397:VHQ655398 VRM655397:VRM655398 WBI655397:WBI655398 WLE655397:WLE655398 WVA655397:WVA655398 J720934:J720935 IO720933:IO720934 SK720933:SK720934 ACG720933:ACG720934 AMC720933:AMC720934 AVY720933:AVY720934 BFU720933:BFU720934 BPQ720933:BPQ720934 BZM720933:BZM720934 CJI720933:CJI720934 CTE720933:CTE720934 DDA720933:DDA720934 DMW720933:DMW720934 DWS720933:DWS720934 EGO720933:EGO720934 EQK720933:EQK720934 FAG720933:FAG720934 FKC720933:FKC720934 FTY720933:FTY720934 GDU720933:GDU720934 GNQ720933:GNQ720934 GXM720933:GXM720934 HHI720933:HHI720934 HRE720933:HRE720934 IBA720933:IBA720934 IKW720933:IKW720934 IUS720933:IUS720934 JEO720933:JEO720934 JOK720933:JOK720934 JYG720933:JYG720934 KIC720933:KIC720934 KRY720933:KRY720934 LBU720933:LBU720934 LLQ720933:LLQ720934 LVM720933:LVM720934 MFI720933:MFI720934 MPE720933:MPE720934 MZA720933:MZA720934 NIW720933:NIW720934 NSS720933:NSS720934 OCO720933:OCO720934 OMK720933:OMK720934 OWG720933:OWG720934 PGC720933:PGC720934 PPY720933:PPY720934 PZU720933:PZU720934 QJQ720933:QJQ720934 QTM720933:QTM720934 RDI720933:RDI720934 RNE720933:RNE720934 RXA720933:RXA720934 SGW720933:SGW720934 SQS720933:SQS720934 TAO720933:TAO720934 TKK720933:TKK720934 TUG720933:TUG720934 UEC720933:UEC720934 UNY720933:UNY720934 UXU720933:UXU720934 VHQ720933:VHQ720934 VRM720933:VRM720934 WBI720933:WBI720934 WLE720933:WLE720934 WVA720933:WVA720934 J786470:J786471 IO786469:IO786470 SK786469:SK786470 ACG786469:ACG786470 AMC786469:AMC786470 AVY786469:AVY786470 BFU786469:BFU786470 BPQ786469:BPQ786470 BZM786469:BZM786470 CJI786469:CJI786470 CTE786469:CTE786470 DDA786469:DDA786470 DMW786469:DMW786470 DWS786469:DWS786470 EGO786469:EGO786470 EQK786469:EQK786470 FAG786469:FAG786470 FKC786469:FKC786470 FTY786469:FTY786470 GDU786469:GDU786470 GNQ786469:GNQ786470 GXM786469:GXM786470 HHI786469:HHI786470 HRE786469:HRE786470 IBA786469:IBA786470 IKW786469:IKW786470 IUS786469:IUS786470 JEO786469:JEO786470 JOK786469:JOK786470 JYG786469:JYG786470 KIC786469:KIC786470 KRY786469:KRY786470 LBU786469:LBU786470 LLQ786469:LLQ786470 LVM786469:LVM786470 MFI786469:MFI786470 MPE786469:MPE786470 MZA786469:MZA786470 NIW786469:NIW786470 NSS786469:NSS786470 OCO786469:OCO786470 OMK786469:OMK786470 OWG786469:OWG786470 PGC786469:PGC786470 PPY786469:PPY786470 PZU786469:PZU786470 QJQ786469:QJQ786470 QTM786469:QTM786470 RDI786469:RDI786470 RNE786469:RNE786470 RXA786469:RXA786470 SGW786469:SGW786470 SQS786469:SQS786470 TAO786469:TAO786470 TKK786469:TKK786470 TUG786469:TUG786470 UEC786469:UEC786470 UNY786469:UNY786470 UXU786469:UXU786470 VHQ786469:VHQ786470 VRM786469:VRM786470 WBI786469:WBI786470 WLE786469:WLE786470 WVA786469:WVA786470 J852006:J852007 IO852005:IO852006 SK852005:SK852006 ACG852005:ACG852006 AMC852005:AMC852006 AVY852005:AVY852006 BFU852005:BFU852006 BPQ852005:BPQ852006 BZM852005:BZM852006 CJI852005:CJI852006 CTE852005:CTE852006 DDA852005:DDA852006 DMW852005:DMW852006 DWS852005:DWS852006 EGO852005:EGO852006 EQK852005:EQK852006 FAG852005:FAG852006 FKC852005:FKC852006 FTY852005:FTY852006 GDU852005:GDU852006 GNQ852005:GNQ852006 GXM852005:GXM852006 HHI852005:HHI852006 HRE852005:HRE852006 IBA852005:IBA852006 IKW852005:IKW852006 IUS852005:IUS852006 JEO852005:JEO852006 JOK852005:JOK852006 JYG852005:JYG852006 KIC852005:KIC852006 KRY852005:KRY852006 LBU852005:LBU852006 LLQ852005:LLQ852006 LVM852005:LVM852006 MFI852005:MFI852006 MPE852005:MPE852006 MZA852005:MZA852006 NIW852005:NIW852006 NSS852005:NSS852006 OCO852005:OCO852006 OMK852005:OMK852006 OWG852005:OWG852006 PGC852005:PGC852006 PPY852005:PPY852006 PZU852005:PZU852006 QJQ852005:QJQ852006 QTM852005:QTM852006 RDI852005:RDI852006 RNE852005:RNE852006 RXA852005:RXA852006 SGW852005:SGW852006 SQS852005:SQS852006 TAO852005:TAO852006 TKK852005:TKK852006 TUG852005:TUG852006 UEC852005:UEC852006 UNY852005:UNY852006 UXU852005:UXU852006 VHQ852005:VHQ852006 VRM852005:VRM852006 WBI852005:WBI852006 WLE852005:WLE852006 WVA852005:WVA852006 J917542:J917543 IO917541:IO917542 SK917541:SK917542 ACG917541:ACG917542 AMC917541:AMC917542 AVY917541:AVY917542 BFU917541:BFU917542 BPQ917541:BPQ917542 BZM917541:BZM917542 CJI917541:CJI917542 CTE917541:CTE917542 DDA917541:DDA917542 DMW917541:DMW917542 DWS917541:DWS917542 EGO917541:EGO917542 EQK917541:EQK917542 FAG917541:FAG917542 FKC917541:FKC917542 FTY917541:FTY917542 GDU917541:GDU917542 GNQ917541:GNQ917542 GXM917541:GXM917542 HHI917541:HHI917542 HRE917541:HRE917542 IBA917541:IBA917542 IKW917541:IKW917542 IUS917541:IUS917542 JEO917541:JEO917542 JOK917541:JOK917542 JYG917541:JYG917542 KIC917541:KIC917542 KRY917541:KRY917542 LBU917541:LBU917542 LLQ917541:LLQ917542 LVM917541:LVM917542 MFI917541:MFI917542 MPE917541:MPE917542 MZA917541:MZA917542 NIW917541:NIW917542 NSS917541:NSS917542 OCO917541:OCO917542 OMK917541:OMK917542 OWG917541:OWG917542 PGC917541:PGC917542 PPY917541:PPY917542 PZU917541:PZU917542 QJQ917541:QJQ917542 QTM917541:QTM917542 RDI917541:RDI917542 RNE917541:RNE917542 RXA917541:RXA917542 SGW917541:SGW917542 SQS917541:SQS917542 TAO917541:TAO917542 TKK917541:TKK917542 TUG917541:TUG917542 UEC917541:UEC917542 UNY917541:UNY917542 UXU917541:UXU917542 VHQ917541:VHQ917542 VRM917541:VRM917542 WBI917541:WBI917542 WLE917541:WLE917542 WVA917541:WVA917542 J983078:J983079 IO983077:IO983078 SK983077:SK983078 ACG983077:ACG983078 AMC983077:AMC983078 AVY983077:AVY983078 BFU983077:BFU983078 BPQ983077:BPQ983078 BZM983077:BZM983078 CJI983077:CJI983078 CTE983077:CTE983078 DDA983077:DDA983078 DMW983077:DMW983078 DWS983077:DWS983078 EGO983077:EGO983078 EQK983077:EQK983078 FAG983077:FAG983078 FKC983077:FKC983078 FTY983077:FTY983078 GDU983077:GDU983078 GNQ983077:GNQ983078 GXM983077:GXM983078 HHI983077:HHI983078 HRE983077:HRE983078 IBA983077:IBA983078 IKW983077:IKW983078 IUS983077:IUS983078 JEO983077:JEO983078 JOK983077:JOK983078 JYG983077:JYG983078 KIC983077:KIC983078 KRY983077:KRY983078 LBU983077:LBU983078 LLQ983077:LLQ983078 LVM983077:LVM983078 MFI983077:MFI983078 MPE983077:MPE983078 MZA983077:MZA983078 NIW983077:NIW983078 NSS983077:NSS983078 OCO983077:OCO983078 OMK983077:OMK983078 OWG983077:OWG983078 PGC983077:PGC983078 PPY983077:PPY983078 PZU983077:PZU983078 QJQ983077:QJQ983078 QTM983077:QTM983078 RDI983077:RDI983078 RNE983077:RNE983078 RXA983077:RXA983078 SGW983077:SGW983078 SQS983077:SQS983078 TAO983077:TAO983078 TKK983077:TKK983078 TUG983077:TUG983078 UEC983077:UEC983078 UNY983077:UNY983078 UXU983077:UXU983078 VHQ983077:VHQ983078 VRM983077:VRM983078 WBI983077:WBI983078 WLE983077:WLE983078 WVA983077:WVA983078 L65574:L65575 IR65573:IR65574 SN65573:SN65574 ACJ65573:ACJ65574 AMF65573:AMF65574 AWB65573:AWB65574 BFX65573:BFX65574 BPT65573:BPT65574 BZP65573:BZP65574 CJL65573:CJL65574 CTH65573:CTH65574 DDD65573:DDD65574 DMZ65573:DMZ65574 DWV65573:DWV65574 EGR65573:EGR65574 EQN65573:EQN65574 FAJ65573:FAJ65574 FKF65573:FKF65574 FUB65573:FUB65574 GDX65573:GDX65574 GNT65573:GNT65574 GXP65573:GXP65574 HHL65573:HHL65574 HRH65573:HRH65574 IBD65573:IBD65574 IKZ65573:IKZ65574 IUV65573:IUV65574 JER65573:JER65574 JON65573:JON65574 JYJ65573:JYJ65574 KIF65573:KIF65574 KSB65573:KSB65574 LBX65573:LBX65574 LLT65573:LLT65574 LVP65573:LVP65574 MFL65573:MFL65574 MPH65573:MPH65574 MZD65573:MZD65574 NIZ65573:NIZ65574 NSV65573:NSV65574 OCR65573:OCR65574 OMN65573:OMN65574 OWJ65573:OWJ65574 PGF65573:PGF65574 PQB65573:PQB65574 PZX65573:PZX65574 QJT65573:QJT65574 QTP65573:QTP65574 RDL65573:RDL65574 RNH65573:RNH65574 RXD65573:RXD65574 SGZ65573:SGZ65574 SQV65573:SQV65574 TAR65573:TAR65574 TKN65573:TKN65574 TUJ65573:TUJ65574 UEF65573:UEF65574 UOB65573:UOB65574 UXX65573:UXX65574 VHT65573:VHT65574 VRP65573:VRP65574 WBL65573:WBL65574 WLH65573:WLH65574 WVD65573:WVD65574 L131110:L131111 IR131109:IR131110 SN131109:SN131110 ACJ131109:ACJ131110 AMF131109:AMF131110 AWB131109:AWB131110 BFX131109:BFX131110 BPT131109:BPT131110 BZP131109:BZP131110 CJL131109:CJL131110 CTH131109:CTH131110 DDD131109:DDD131110 DMZ131109:DMZ131110 DWV131109:DWV131110 EGR131109:EGR131110 EQN131109:EQN131110 FAJ131109:FAJ131110 FKF131109:FKF131110 FUB131109:FUB131110 GDX131109:GDX131110 GNT131109:GNT131110 GXP131109:GXP131110 HHL131109:HHL131110 HRH131109:HRH131110 IBD131109:IBD131110 IKZ131109:IKZ131110 IUV131109:IUV131110 JER131109:JER131110 JON131109:JON131110 JYJ131109:JYJ131110 KIF131109:KIF131110 KSB131109:KSB131110 LBX131109:LBX131110 LLT131109:LLT131110 LVP131109:LVP131110 MFL131109:MFL131110 MPH131109:MPH131110 MZD131109:MZD131110 NIZ131109:NIZ131110 NSV131109:NSV131110 OCR131109:OCR131110 OMN131109:OMN131110 OWJ131109:OWJ131110 PGF131109:PGF131110 PQB131109:PQB131110 PZX131109:PZX131110 QJT131109:QJT131110 QTP131109:QTP131110 RDL131109:RDL131110 RNH131109:RNH131110 RXD131109:RXD131110 SGZ131109:SGZ131110 SQV131109:SQV131110 TAR131109:TAR131110 TKN131109:TKN131110 TUJ131109:TUJ131110 UEF131109:UEF131110 UOB131109:UOB131110 UXX131109:UXX131110 VHT131109:VHT131110 VRP131109:VRP131110 WBL131109:WBL131110 WLH131109:WLH131110 WVD131109:WVD131110 L196646:L196647 IR196645:IR196646 SN196645:SN196646 ACJ196645:ACJ196646 AMF196645:AMF196646 AWB196645:AWB196646 BFX196645:BFX196646 BPT196645:BPT196646 BZP196645:BZP196646 CJL196645:CJL196646 CTH196645:CTH196646 DDD196645:DDD196646 DMZ196645:DMZ196646 DWV196645:DWV196646 EGR196645:EGR196646 EQN196645:EQN196646 FAJ196645:FAJ196646 FKF196645:FKF196646 FUB196645:FUB196646 GDX196645:GDX196646 GNT196645:GNT196646 GXP196645:GXP196646 HHL196645:HHL196646 HRH196645:HRH196646 IBD196645:IBD196646 IKZ196645:IKZ196646 IUV196645:IUV196646 JER196645:JER196646 JON196645:JON196646 JYJ196645:JYJ196646 KIF196645:KIF196646 KSB196645:KSB196646 LBX196645:LBX196646 LLT196645:LLT196646 LVP196645:LVP196646 MFL196645:MFL196646 MPH196645:MPH196646 MZD196645:MZD196646 NIZ196645:NIZ196646 NSV196645:NSV196646 OCR196645:OCR196646 OMN196645:OMN196646 OWJ196645:OWJ196646 PGF196645:PGF196646 PQB196645:PQB196646 PZX196645:PZX196646 QJT196645:QJT196646 QTP196645:QTP196646 RDL196645:RDL196646 RNH196645:RNH196646 RXD196645:RXD196646 SGZ196645:SGZ196646 SQV196645:SQV196646 TAR196645:TAR196646 TKN196645:TKN196646 TUJ196645:TUJ196646 UEF196645:UEF196646 UOB196645:UOB196646 UXX196645:UXX196646 VHT196645:VHT196646 VRP196645:VRP196646 WBL196645:WBL196646 WLH196645:WLH196646 WVD196645:WVD196646 L262182:L262183 IR262181:IR262182 SN262181:SN262182 ACJ262181:ACJ262182 AMF262181:AMF262182 AWB262181:AWB262182 BFX262181:BFX262182 BPT262181:BPT262182 BZP262181:BZP262182 CJL262181:CJL262182 CTH262181:CTH262182 DDD262181:DDD262182 DMZ262181:DMZ262182 DWV262181:DWV262182 EGR262181:EGR262182 EQN262181:EQN262182 FAJ262181:FAJ262182 FKF262181:FKF262182 FUB262181:FUB262182 GDX262181:GDX262182 GNT262181:GNT262182 GXP262181:GXP262182 HHL262181:HHL262182 HRH262181:HRH262182 IBD262181:IBD262182 IKZ262181:IKZ262182 IUV262181:IUV262182 JER262181:JER262182 JON262181:JON262182 JYJ262181:JYJ262182 KIF262181:KIF262182 KSB262181:KSB262182 LBX262181:LBX262182 LLT262181:LLT262182 LVP262181:LVP262182 MFL262181:MFL262182 MPH262181:MPH262182 MZD262181:MZD262182 NIZ262181:NIZ262182 NSV262181:NSV262182 OCR262181:OCR262182 OMN262181:OMN262182 OWJ262181:OWJ262182 PGF262181:PGF262182 PQB262181:PQB262182 PZX262181:PZX262182 QJT262181:QJT262182 QTP262181:QTP262182 RDL262181:RDL262182 RNH262181:RNH262182 RXD262181:RXD262182 SGZ262181:SGZ262182 SQV262181:SQV262182 TAR262181:TAR262182 TKN262181:TKN262182 TUJ262181:TUJ262182 UEF262181:UEF262182 UOB262181:UOB262182 UXX262181:UXX262182 VHT262181:VHT262182 VRP262181:VRP262182 WBL262181:WBL262182 WLH262181:WLH262182 WVD262181:WVD262182 L327718:L327719 IR327717:IR327718 SN327717:SN327718 ACJ327717:ACJ327718 AMF327717:AMF327718 AWB327717:AWB327718 BFX327717:BFX327718 BPT327717:BPT327718 BZP327717:BZP327718 CJL327717:CJL327718 CTH327717:CTH327718 DDD327717:DDD327718 DMZ327717:DMZ327718 DWV327717:DWV327718 EGR327717:EGR327718 EQN327717:EQN327718 FAJ327717:FAJ327718 FKF327717:FKF327718 FUB327717:FUB327718 GDX327717:GDX327718 GNT327717:GNT327718 GXP327717:GXP327718 HHL327717:HHL327718 HRH327717:HRH327718 IBD327717:IBD327718 IKZ327717:IKZ327718 IUV327717:IUV327718 JER327717:JER327718 JON327717:JON327718 JYJ327717:JYJ327718 KIF327717:KIF327718 KSB327717:KSB327718 LBX327717:LBX327718 LLT327717:LLT327718 LVP327717:LVP327718 MFL327717:MFL327718 MPH327717:MPH327718 MZD327717:MZD327718 NIZ327717:NIZ327718 NSV327717:NSV327718 OCR327717:OCR327718 OMN327717:OMN327718 OWJ327717:OWJ327718 PGF327717:PGF327718 PQB327717:PQB327718 PZX327717:PZX327718 QJT327717:QJT327718 QTP327717:QTP327718 RDL327717:RDL327718 RNH327717:RNH327718 RXD327717:RXD327718 SGZ327717:SGZ327718 SQV327717:SQV327718 TAR327717:TAR327718 TKN327717:TKN327718 TUJ327717:TUJ327718 UEF327717:UEF327718 UOB327717:UOB327718 UXX327717:UXX327718 VHT327717:VHT327718 VRP327717:VRP327718 WBL327717:WBL327718 WLH327717:WLH327718 WVD327717:WVD327718 L393254:L393255 IR393253:IR393254 SN393253:SN393254 ACJ393253:ACJ393254 AMF393253:AMF393254 AWB393253:AWB393254 BFX393253:BFX393254 BPT393253:BPT393254 BZP393253:BZP393254 CJL393253:CJL393254 CTH393253:CTH393254 DDD393253:DDD393254 DMZ393253:DMZ393254 DWV393253:DWV393254 EGR393253:EGR393254 EQN393253:EQN393254 FAJ393253:FAJ393254 FKF393253:FKF393254 FUB393253:FUB393254 GDX393253:GDX393254 GNT393253:GNT393254 GXP393253:GXP393254 HHL393253:HHL393254 HRH393253:HRH393254 IBD393253:IBD393254 IKZ393253:IKZ393254 IUV393253:IUV393254 JER393253:JER393254 JON393253:JON393254 JYJ393253:JYJ393254 KIF393253:KIF393254 KSB393253:KSB393254 LBX393253:LBX393254 LLT393253:LLT393254 LVP393253:LVP393254 MFL393253:MFL393254 MPH393253:MPH393254 MZD393253:MZD393254 NIZ393253:NIZ393254 NSV393253:NSV393254 OCR393253:OCR393254 OMN393253:OMN393254 OWJ393253:OWJ393254 PGF393253:PGF393254 PQB393253:PQB393254 PZX393253:PZX393254 QJT393253:QJT393254 QTP393253:QTP393254 RDL393253:RDL393254 RNH393253:RNH393254 RXD393253:RXD393254 SGZ393253:SGZ393254 SQV393253:SQV393254 TAR393253:TAR393254 TKN393253:TKN393254 TUJ393253:TUJ393254 UEF393253:UEF393254 UOB393253:UOB393254 UXX393253:UXX393254 VHT393253:VHT393254 VRP393253:VRP393254 WBL393253:WBL393254 WLH393253:WLH393254 WVD393253:WVD393254 L458790:L458791 IR458789:IR458790 SN458789:SN458790 ACJ458789:ACJ458790 AMF458789:AMF458790 AWB458789:AWB458790 BFX458789:BFX458790 BPT458789:BPT458790 BZP458789:BZP458790 CJL458789:CJL458790 CTH458789:CTH458790 DDD458789:DDD458790 DMZ458789:DMZ458790 DWV458789:DWV458790 EGR458789:EGR458790 EQN458789:EQN458790 FAJ458789:FAJ458790 FKF458789:FKF458790 FUB458789:FUB458790 GDX458789:GDX458790 GNT458789:GNT458790 GXP458789:GXP458790 HHL458789:HHL458790 HRH458789:HRH458790 IBD458789:IBD458790 IKZ458789:IKZ458790 IUV458789:IUV458790 JER458789:JER458790 JON458789:JON458790 JYJ458789:JYJ458790 KIF458789:KIF458790 KSB458789:KSB458790 LBX458789:LBX458790 LLT458789:LLT458790 LVP458789:LVP458790 MFL458789:MFL458790 MPH458789:MPH458790 MZD458789:MZD458790 NIZ458789:NIZ458790 NSV458789:NSV458790 OCR458789:OCR458790 OMN458789:OMN458790 OWJ458789:OWJ458790 PGF458789:PGF458790 PQB458789:PQB458790 PZX458789:PZX458790 QJT458789:QJT458790 QTP458789:QTP458790 RDL458789:RDL458790 RNH458789:RNH458790 RXD458789:RXD458790 SGZ458789:SGZ458790 SQV458789:SQV458790 TAR458789:TAR458790 TKN458789:TKN458790 TUJ458789:TUJ458790 UEF458789:UEF458790 UOB458789:UOB458790 UXX458789:UXX458790 VHT458789:VHT458790 VRP458789:VRP458790 WBL458789:WBL458790 WLH458789:WLH458790 WVD458789:WVD458790 L524326:L524327 IR524325:IR524326 SN524325:SN524326 ACJ524325:ACJ524326 AMF524325:AMF524326 AWB524325:AWB524326 BFX524325:BFX524326 BPT524325:BPT524326 BZP524325:BZP524326 CJL524325:CJL524326 CTH524325:CTH524326 DDD524325:DDD524326 DMZ524325:DMZ524326 DWV524325:DWV524326 EGR524325:EGR524326 EQN524325:EQN524326 FAJ524325:FAJ524326 FKF524325:FKF524326 FUB524325:FUB524326 GDX524325:GDX524326 GNT524325:GNT524326 GXP524325:GXP524326 HHL524325:HHL524326 HRH524325:HRH524326 IBD524325:IBD524326 IKZ524325:IKZ524326 IUV524325:IUV524326 JER524325:JER524326 JON524325:JON524326 JYJ524325:JYJ524326 KIF524325:KIF524326 KSB524325:KSB524326 LBX524325:LBX524326 LLT524325:LLT524326 LVP524325:LVP524326 MFL524325:MFL524326 MPH524325:MPH524326 MZD524325:MZD524326 NIZ524325:NIZ524326 NSV524325:NSV524326 OCR524325:OCR524326 OMN524325:OMN524326 OWJ524325:OWJ524326 PGF524325:PGF524326 PQB524325:PQB524326 PZX524325:PZX524326 QJT524325:QJT524326 QTP524325:QTP524326 RDL524325:RDL524326 RNH524325:RNH524326 RXD524325:RXD524326 SGZ524325:SGZ524326 SQV524325:SQV524326 TAR524325:TAR524326 TKN524325:TKN524326 TUJ524325:TUJ524326 UEF524325:UEF524326 UOB524325:UOB524326 UXX524325:UXX524326 VHT524325:VHT524326 VRP524325:VRP524326 WBL524325:WBL524326 WLH524325:WLH524326 WVD524325:WVD524326 L589862:L589863 IR589861:IR589862 SN589861:SN589862 ACJ589861:ACJ589862 AMF589861:AMF589862 AWB589861:AWB589862 BFX589861:BFX589862 BPT589861:BPT589862 BZP589861:BZP589862 CJL589861:CJL589862 CTH589861:CTH589862 DDD589861:DDD589862 DMZ589861:DMZ589862 DWV589861:DWV589862 EGR589861:EGR589862 EQN589861:EQN589862 FAJ589861:FAJ589862 FKF589861:FKF589862 FUB589861:FUB589862 GDX589861:GDX589862 GNT589861:GNT589862 GXP589861:GXP589862 HHL589861:HHL589862 HRH589861:HRH589862 IBD589861:IBD589862 IKZ589861:IKZ589862 IUV589861:IUV589862 JER589861:JER589862 JON589861:JON589862 JYJ589861:JYJ589862 KIF589861:KIF589862 KSB589861:KSB589862 LBX589861:LBX589862 LLT589861:LLT589862 LVP589861:LVP589862 MFL589861:MFL589862 MPH589861:MPH589862 MZD589861:MZD589862 NIZ589861:NIZ589862 NSV589861:NSV589862 OCR589861:OCR589862 OMN589861:OMN589862 OWJ589861:OWJ589862 PGF589861:PGF589862 PQB589861:PQB589862 PZX589861:PZX589862 QJT589861:QJT589862 QTP589861:QTP589862 RDL589861:RDL589862 RNH589861:RNH589862 RXD589861:RXD589862 SGZ589861:SGZ589862 SQV589861:SQV589862 TAR589861:TAR589862 TKN589861:TKN589862 TUJ589861:TUJ589862 UEF589861:UEF589862 UOB589861:UOB589862 UXX589861:UXX589862 VHT589861:VHT589862 VRP589861:VRP589862 WBL589861:WBL589862 WLH589861:WLH589862 WVD589861:WVD589862 L655398:L655399 IR655397:IR655398 SN655397:SN655398 ACJ655397:ACJ655398 AMF655397:AMF655398 AWB655397:AWB655398 BFX655397:BFX655398 BPT655397:BPT655398 BZP655397:BZP655398 CJL655397:CJL655398 CTH655397:CTH655398 DDD655397:DDD655398 DMZ655397:DMZ655398 DWV655397:DWV655398 EGR655397:EGR655398 EQN655397:EQN655398 FAJ655397:FAJ655398 FKF655397:FKF655398 FUB655397:FUB655398 GDX655397:GDX655398 GNT655397:GNT655398 GXP655397:GXP655398 HHL655397:HHL655398 HRH655397:HRH655398 IBD655397:IBD655398 IKZ655397:IKZ655398 IUV655397:IUV655398 JER655397:JER655398 JON655397:JON655398 JYJ655397:JYJ655398 KIF655397:KIF655398 KSB655397:KSB655398 LBX655397:LBX655398 LLT655397:LLT655398 LVP655397:LVP655398 MFL655397:MFL655398 MPH655397:MPH655398 MZD655397:MZD655398 NIZ655397:NIZ655398 NSV655397:NSV655398 OCR655397:OCR655398 OMN655397:OMN655398 OWJ655397:OWJ655398 PGF655397:PGF655398 PQB655397:PQB655398 PZX655397:PZX655398 QJT655397:QJT655398 QTP655397:QTP655398 RDL655397:RDL655398 RNH655397:RNH655398 RXD655397:RXD655398 SGZ655397:SGZ655398 SQV655397:SQV655398 TAR655397:TAR655398 TKN655397:TKN655398 TUJ655397:TUJ655398 UEF655397:UEF655398 UOB655397:UOB655398 UXX655397:UXX655398 VHT655397:VHT655398 VRP655397:VRP655398 WBL655397:WBL655398 WLH655397:WLH655398 WVD655397:WVD655398 L720934:L720935 IR720933:IR720934 SN720933:SN720934 ACJ720933:ACJ720934 AMF720933:AMF720934 AWB720933:AWB720934 BFX720933:BFX720934 BPT720933:BPT720934 BZP720933:BZP720934 CJL720933:CJL720934 CTH720933:CTH720934 DDD720933:DDD720934 DMZ720933:DMZ720934 DWV720933:DWV720934 EGR720933:EGR720934 EQN720933:EQN720934 FAJ720933:FAJ720934 FKF720933:FKF720934 FUB720933:FUB720934 GDX720933:GDX720934 GNT720933:GNT720934 GXP720933:GXP720934 HHL720933:HHL720934 HRH720933:HRH720934 IBD720933:IBD720934 IKZ720933:IKZ720934 IUV720933:IUV720934 JER720933:JER720934 JON720933:JON720934 JYJ720933:JYJ720934 KIF720933:KIF720934 KSB720933:KSB720934 LBX720933:LBX720934 LLT720933:LLT720934 LVP720933:LVP720934 MFL720933:MFL720934 MPH720933:MPH720934 MZD720933:MZD720934 NIZ720933:NIZ720934 NSV720933:NSV720934 OCR720933:OCR720934 OMN720933:OMN720934 OWJ720933:OWJ720934 PGF720933:PGF720934 PQB720933:PQB720934 PZX720933:PZX720934 QJT720933:QJT720934 QTP720933:QTP720934 RDL720933:RDL720934 RNH720933:RNH720934 RXD720933:RXD720934 SGZ720933:SGZ720934 SQV720933:SQV720934 TAR720933:TAR720934 TKN720933:TKN720934 TUJ720933:TUJ720934 UEF720933:UEF720934 UOB720933:UOB720934 UXX720933:UXX720934 VHT720933:VHT720934 VRP720933:VRP720934 WBL720933:WBL720934 WLH720933:WLH720934 WVD720933:WVD720934 L786470:L786471 IR786469:IR786470 SN786469:SN786470 ACJ786469:ACJ786470 AMF786469:AMF786470 AWB786469:AWB786470 BFX786469:BFX786470 BPT786469:BPT786470 BZP786469:BZP786470 CJL786469:CJL786470 CTH786469:CTH786470 DDD786469:DDD786470 DMZ786469:DMZ786470 DWV786469:DWV786470 EGR786469:EGR786470 EQN786469:EQN786470 FAJ786469:FAJ786470 FKF786469:FKF786470 FUB786469:FUB786470 GDX786469:GDX786470 GNT786469:GNT786470 GXP786469:GXP786470 HHL786469:HHL786470 HRH786469:HRH786470 IBD786469:IBD786470 IKZ786469:IKZ786470 IUV786469:IUV786470 JER786469:JER786470 JON786469:JON786470 JYJ786469:JYJ786470 KIF786469:KIF786470 KSB786469:KSB786470 LBX786469:LBX786470 LLT786469:LLT786470 LVP786469:LVP786470 MFL786469:MFL786470 MPH786469:MPH786470 MZD786469:MZD786470 NIZ786469:NIZ786470 NSV786469:NSV786470 OCR786469:OCR786470 OMN786469:OMN786470 OWJ786469:OWJ786470 PGF786469:PGF786470 PQB786469:PQB786470 PZX786469:PZX786470 QJT786469:QJT786470 QTP786469:QTP786470 RDL786469:RDL786470 RNH786469:RNH786470 RXD786469:RXD786470 SGZ786469:SGZ786470 SQV786469:SQV786470 TAR786469:TAR786470 TKN786469:TKN786470 TUJ786469:TUJ786470 UEF786469:UEF786470 UOB786469:UOB786470 UXX786469:UXX786470 VHT786469:VHT786470 VRP786469:VRP786470 WBL786469:WBL786470 WLH786469:WLH786470 WVD786469:WVD786470 L852006:L852007 IR852005:IR852006 SN852005:SN852006 ACJ852005:ACJ852006 AMF852005:AMF852006 AWB852005:AWB852006 BFX852005:BFX852006 BPT852005:BPT852006 BZP852005:BZP852006 CJL852005:CJL852006 CTH852005:CTH852006 DDD852005:DDD852006 DMZ852005:DMZ852006 DWV852005:DWV852006 EGR852005:EGR852006 EQN852005:EQN852006 FAJ852005:FAJ852006 FKF852005:FKF852006 FUB852005:FUB852006 GDX852005:GDX852006 GNT852005:GNT852006 GXP852005:GXP852006 HHL852005:HHL852006 HRH852005:HRH852006 IBD852005:IBD852006 IKZ852005:IKZ852006 IUV852005:IUV852006 JER852005:JER852006 JON852005:JON852006 JYJ852005:JYJ852006 KIF852005:KIF852006 KSB852005:KSB852006 LBX852005:LBX852006 LLT852005:LLT852006 LVP852005:LVP852006 MFL852005:MFL852006 MPH852005:MPH852006 MZD852005:MZD852006 NIZ852005:NIZ852006 NSV852005:NSV852006 OCR852005:OCR852006 OMN852005:OMN852006 OWJ852005:OWJ852006 PGF852005:PGF852006 PQB852005:PQB852006 PZX852005:PZX852006 QJT852005:QJT852006 QTP852005:QTP852006 RDL852005:RDL852006 RNH852005:RNH852006 RXD852005:RXD852006 SGZ852005:SGZ852006 SQV852005:SQV852006 TAR852005:TAR852006 TKN852005:TKN852006 TUJ852005:TUJ852006 UEF852005:UEF852006 UOB852005:UOB852006 UXX852005:UXX852006 VHT852005:VHT852006 VRP852005:VRP852006 WBL852005:WBL852006 WLH852005:WLH852006 WVD852005:WVD852006 L917542:L917543 IR917541:IR917542 SN917541:SN917542 ACJ917541:ACJ917542 AMF917541:AMF917542 AWB917541:AWB917542 BFX917541:BFX917542 BPT917541:BPT917542 BZP917541:BZP917542 CJL917541:CJL917542 CTH917541:CTH917542 DDD917541:DDD917542 DMZ917541:DMZ917542 DWV917541:DWV917542 EGR917541:EGR917542 EQN917541:EQN917542 FAJ917541:FAJ917542 FKF917541:FKF917542 FUB917541:FUB917542 GDX917541:GDX917542 GNT917541:GNT917542 GXP917541:GXP917542 HHL917541:HHL917542 HRH917541:HRH917542 IBD917541:IBD917542 IKZ917541:IKZ917542 IUV917541:IUV917542 JER917541:JER917542 JON917541:JON917542 JYJ917541:JYJ917542 KIF917541:KIF917542 KSB917541:KSB917542 LBX917541:LBX917542 LLT917541:LLT917542 LVP917541:LVP917542 MFL917541:MFL917542 MPH917541:MPH917542 MZD917541:MZD917542 NIZ917541:NIZ917542 NSV917541:NSV917542 OCR917541:OCR917542 OMN917541:OMN917542 OWJ917541:OWJ917542 PGF917541:PGF917542 PQB917541:PQB917542 PZX917541:PZX917542 QJT917541:QJT917542 QTP917541:QTP917542 RDL917541:RDL917542 RNH917541:RNH917542 RXD917541:RXD917542 SGZ917541:SGZ917542 SQV917541:SQV917542 TAR917541:TAR917542 TKN917541:TKN917542 TUJ917541:TUJ917542 UEF917541:UEF917542 UOB917541:UOB917542 UXX917541:UXX917542 VHT917541:VHT917542 VRP917541:VRP917542 WBL917541:WBL917542 WLH917541:WLH917542 WVD917541:WVD917542 L983078:L983079 IR983077:IR983078 SN983077:SN983078 ACJ983077:ACJ983078 AMF983077:AMF983078 AWB983077:AWB983078 BFX983077:BFX983078 BPT983077:BPT983078 BZP983077:BZP983078 CJL983077:CJL983078 CTH983077:CTH983078 DDD983077:DDD983078 DMZ983077:DMZ983078 DWV983077:DWV983078 EGR983077:EGR983078 EQN983077:EQN983078 FAJ983077:FAJ983078 FKF983077:FKF983078 FUB983077:FUB983078 GDX983077:GDX983078 GNT983077:GNT983078 GXP983077:GXP983078 HHL983077:HHL983078 HRH983077:HRH983078 IBD983077:IBD983078 IKZ983077:IKZ983078 IUV983077:IUV983078 JER983077:JER983078 JON983077:JON983078 JYJ983077:JYJ983078 KIF983077:KIF983078 KSB983077:KSB983078 LBX983077:LBX983078 LLT983077:LLT983078 LVP983077:LVP983078 MFL983077:MFL983078 MPH983077:MPH983078 MZD983077:MZD983078 NIZ983077:NIZ983078 NSV983077:NSV983078 OCR983077:OCR983078 OMN983077:OMN983078 OWJ983077:OWJ983078 PGF983077:PGF983078 PQB983077:PQB983078 PZX983077:PZX983078 QJT983077:QJT983078 QTP983077:QTP983078 RDL983077:RDL983078 RNH983077:RNH983078 RXD983077:RXD983078 SGZ983077:SGZ983078 SQV983077:SQV983078 TAR983077:TAR983078 TKN983077:TKN983078 TUJ983077:TUJ983078 UEF983077:UEF983078 UOB983077:UOB983078 UXX983077:UXX983078 VHT983077:VHT983078 VRP983077:VRP983078 WBL983077:WBL983078 WLH983077:WLH983078 WVD983077:WVD983078 N65574:N65575 IU65573:IU65574 SQ65573:SQ65574 ACM65573:ACM65574 AMI65573:AMI65574 AWE65573:AWE65574 BGA65573:BGA65574 BPW65573:BPW65574 BZS65573:BZS65574 CJO65573:CJO65574 CTK65573:CTK65574 DDG65573:DDG65574 DNC65573:DNC65574 DWY65573:DWY65574 EGU65573:EGU65574 EQQ65573:EQQ65574 FAM65573:FAM65574 FKI65573:FKI65574 FUE65573:FUE65574 GEA65573:GEA65574 GNW65573:GNW65574 GXS65573:GXS65574 HHO65573:HHO65574 HRK65573:HRK65574 IBG65573:IBG65574 ILC65573:ILC65574 IUY65573:IUY65574 JEU65573:JEU65574 JOQ65573:JOQ65574 JYM65573:JYM65574 KII65573:KII65574 KSE65573:KSE65574 LCA65573:LCA65574 LLW65573:LLW65574 LVS65573:LVS65574 MFO65573:MFO65574 MPK65573:MPK65574 MZG65573:MZG65574 NJC65573:NJC65574 NSY65573:NSY65574 OCU65573:OCU65574 OMQ65573:OMQ65574 OWM65573:OWM65574 PGI65573:PGI65574 PQE65573:PQE65574 QAA65573:QAA65574 QJW65573:QJW65574 QTS65573:QTS65574 RDO65573:RDO65574 RNK65573:RNK65574 RXG65573:RXG65574 SHC65573:SHC65574 SQY65573:SQY65574 TAU65573:TAU65574 TKQ65573:TKQ65574 TUM65573:TUM65574 UEI65573:UEI65574 UOE65573:UOE65574 UYA65573:UYA65574 VHW65573:VHW65574 VRS65573:VRS65574 WBO65573:WBO65574 WLK65573:WLK65574 WVG65573:WVG65574 N131110:N131111 IU131109:IU131110 SQ131109:SQ131110 ACM131109:ACM131110 AMI131109:AMI131110 AWE131109:AWE131110 BGA131109:BGA131110 BPW131109:BPW131110 BZS131109:BZS131110 CJO131109:CJO131110 CTK131109:CTK131110 DDG131109:DDG131110 DNC131109:DNC131110 DWY131109:DWY131110 EGU131109:EGU131110 EQQ131109:EQQ131110 FAM131109:FAM131110 FKI131109:FKI131110 FUE131109:FUE131110 GEA131109:GEA131110 GNW131109:GNW131110 GXS131109:GXS131110 HHO131109:HHO131110 HRK131109:HRK131110 IBG131109:IBG131110 ILC131109:ILC131110 IUY131109:IUY131110 JEU131109:JEU131110 JOQ131109:JOQ131110 JYM131109:JYM131110 KII131109:KII131110 KSE131109:KSE131110 LCA131109:LCA131110 LLW131109:LLW131110 LVS131109:LVS131110 MFO131109:MFO131110 MPK131109:MPK131110 MZG131109:MZG131110 NJC131109:NJC131110 NSY131109:NSY131110 OCU131109:OCU131110 OMQ131109:OMQ131110 OWM131109:OWM131110 PGI131109:PGI131110 PQE131109:PQE131110 QAA131109:QAA131110 QJW131109:QJW131110 QTS131109:QTS131110 RDO131109:RDO131110 RNK131109:RNK131110 RXG131109:RXG131110 SHC131109:SHC131110 SQY131109:SQY131110 TAU131109:TAU131110 TKQ131109:TKQ131110 TUM131109:TUM131110 UEI131109:UEI131110 UOE131109:UOE131110 UYA131109:UYA131110 VHW131109:VHW131110 VRS131109:VRS131110 WBO131109:WBO131110 WLK131109:WLK131110 WVG131109:WVG131110 N196646:N196647 IU196645:IU196646 SQ196645:SQ196646 ACM196645:ACM196646 AMI196645:AMI196646 AWE196645:AWE196646 BGA196645:BGA196646 BPW196645:BPW196646 BZS196645:BZS196646 CJO196645:CJO196646 CTK196645:CTK196646 DDG196645:DDG196646 DNC196645:DNC196646 DWY196645:DWY196646 EGU196645:EGU196646 EQQ196645:EQQ196646 FAM196645:FAM196646 FKI196645:FKI196646 FUE196645:FUE196646 GEA196645:GEA196646 GNW196645:GNW196646 GXS196645:GXS196646 HHO196645:HHO196646 HRK196645:HRK196646 IBG196645:IBG196646 ILC196645:ILC196646 IUY196645:IUY196646 JEU196645:JEU196646 JOQ196645:JOQ196646 JYM196645:JYM196646 KII196645:KII196646 KSE196645:KSE196646 LCA196645:LCA196646 LLW196645:LLW196646 LVS196645:LVS196646 MFO196645:MFO196646 MPK196645:MPK196646 MZG196645:MZG196646 NJC196645:NJC196646 NSY196645:NSY196646 OCU196645:OCU196646 OMQ196645:OMQ196646 OWM196645:OWM196646 PGI196645:PGI196646 PQE196645:PQE196646 QAA196645:QAA196646 QJW196645:QJW196646 QTS196645:QTS196646 RDO196645:RDO196646 RNK196645:RNK196646 RXG196645:RXG196646 SHC196645:SHC196646 SQY196645:SQY196646 TAU196645:TAU196646 TKQ196645:TKQ196646 TUM196645:TUM196646 UEI196645:UEI196646 UOE196645:UOE196646 UYA196645:UYA196646 VHW196645:VHW196646 VRS196645:VRS196646 WBO196645:WBO196646 WLK196645:WLK196646 WVG196645:WVG196646 N262182:N262183 IU262181:IU262182 SQ262181:SQ262182 ACM262181:ACM262182 AMI262181:AMI262182 AWE262181:AWE262182 BGA262181:BGA262182 BPW262181:BPW262182 BZS262181:BZS262182 CJO262181:CJO262182 CTK262181:CTK262182 DDG262181:DDG262182 DNC262181:DNC262182 DWY262181:DWY262182 EGU262181:EGU262182 EQQ262181:EQQ262182 FAM262181:FAM262182 FKI262181:FKI262182 FUE262181:FUE262182 GEA262181:GEA262182 GNW262181:GNW262182 GXS262181:GXS262182 HHO262181:HHO262182 HRK262181:HRK262182 IBG262181:IBG262182 ILC262181:ILC262182 IUY262181:IUY262182 JEU262181:JEU262182 JOQ262181:JOQ262182 JYM262181:JYM262182 KII262181:KII262182 KSE262181:KSE262182 LCA262181:LCA262182 LLW262181:LLW262182 LVS262181:LVS262182 MFO262181:MFO262182 MPK262181:MPK262182 MZG262181:MZG262182 NJC262181:NJC262182 NSY262181:NSY262182 OCU262181:OCU262182 OMQ262181:OMQ262182 OWM262181:OWM262182 PGI262181:PGI262182 PQE262181:PQE262182 QAA262181:QAA262182 QJW262181:QJW262182 QTS262181:QTS262182 RDO262181:RDO262182 RNK262181:RNK262182 RXG262181:RXG262182 SHC262181:SHC262182 SQY262181:SQY262182 TAU262181:TAU262182 TKQ262181:TKQ262182 TUM262181:TUM262182 UEI262181:UEI262182 UOE262181:UOE262182 UYA262181:UYA262182 VHW262181:VHW262182 VRS262181:VRS262182 WBO262181:WBO262182 WLK262181:WLK262182 WVG262181:WVG262182 N327718:N327719 IU327717:IU327718 SQ327717:SQ327718 ACM327717:ACM327718 AMI327717:AMI327718 AWE327717:AWE327718 BGA327717:BGA327718 BPW327717:BPW327718 BZS327717:BZS327718 CJO327717:CJO327718 CTK327717:CTK327718 DDG327717:DDG327718 DNC327717:DNC327718 DWY327717:DWY327718 EGU327717:EGU327718 EQQ327717:EQQ327718 FAM327717:FAM327718 FKI327717:FKI327718 FUE327717:FUE327718 GEA327717:GEA327718 GNW327717:GNW327718 GXS327717:GXS327718 HHO327717:HHO327718 HRK327717:HRK327718 IBG327717:IBG327718 ILC327717:ILC327718 IUY327717:IUY327718 JEU327717:JEU327718 JOQ327717:JOQ327718 JYM327717:JYM327718 KII327717:KII327718 KSE327717:KSE327718 LCA327717:LCA327718 LLW327717:LLW327718 LVS327717:LVS327718 MFO327717:MFO327718 MPK327717:MPK327718 MZG327717:MZG327718 NJC327717:NJC327718 NSY327717:NSY327718 OCU327717:OCU327718 OMQ327717:OMQ327718 OWM327717:OWM327718 PGI327717:PGI327718 PQE327717:PQE327718 QAA327717:QAA327718 QJW327717:QJW327718 QTS327717:QTS327718 RDO327717:RDO327718 RNK327717:RNK327718 RXG327717:RXG327718 SHC327717:SHC327718 SQY327717:SQY327718 TAU327717:TAU327718 TKQ327717:TKQ327718 TUM327717:TUM327718 UEI327717:UEI327718 UOE327717:UOE327718 UYA327717:UYA327718 VHW327717:VHW327718 VRS327717:VRS327718 WBO327717:WBO327718 WLK327717:WLK327718 WVG327717:WVG327718 N393254:N393255 IU393253:IU393254 SQ393253:SQ393254 ACM393253:ACM393254 AMI393253:AMI393254 AWE393253:AWE393254 BGA393253:BGA393254 BPW393253:BPW393254 BZS393253:BZS393254 CJO393253:CJO393254 CTK393253:CTK393254 DDG393253:DDG393254 DNC393253:DNC393254 DWY393253:DWY393254 EGU393253:EGU393254 EQQ393253:EQQ393254 FAM393253:FAM393254 FKI393253:FKI393254 FUE393253:FUE393254 GEA393253:GEA393254 GNW393253:GNW393254 GXS393253:GXS393254 HHO393253:HHO393254 HRK393253:HRK393254 IBG393253:IBG393254 ILC393253:ILC393254 IUY393253:IUY393254 JEU393253:JEU393254 JOQ393253:JOQ393254 JYM393253:JYM393254 KII393253:KII393254 KSE393253:KSE393254 LCA393253:LCA393254 LLW393253:LLW393254 LVS393253:LVS393254 MFO393253:MFO393254 MPK393253:MPK393254 MZG393253:MZG393254 NJC393253:NJC393254 NSY393253:NSY393254 OCU393253:OCU393254 OMQ393253:OMQ393254 OWM393253:OWM393254 PGI393253:PGI393254 PQE393253:PQE393254 QAA393253:QAA393254 QJW393253:QJW393254 QTS393253:QTS393254 RDO393253:RDO393254 RNK393253:RNK393254 RXG393253:RXG393254 SHC393253:SHC393254 SQY393253:SQY393254 TAU393253:TAU393254 TKQ393253:TKQ393254 TUM393253:TUM393254 UEI393253:UEI393254 UOE393253:UOE393254 UYA393253:UYA393254 VHW393253:VHW393254 VRS393253:VRS393254 WBO393253:WBO393254 WLK393253:WLK393254 WVG393253:WVG393254 N458790:N458791 IU458789:IU458790 SQ458789:SQ458790 ACM458789:ACM458790 AMI458789:AMI458790 AWE458789:AWE458790 BGA458789:BGA458790 BPW458789:BPW458790 BZS458789:BZS458790 CJO458789:CJO458790 CTK458789:CTK458790 DDG458789:DDG458790 DNC458789:DNC458790 DWY458789:DWY458790 EGU458789:EGU458790 EQQ458789:EQQ458790 FAM458789:FAM458790 FKI458789:FKI458790 FUE458789:FUE458790 GEA458789:GEA458790 GNW458789:GNW458790 GXS458789:GXS458790 HHO458789:HHO458790 HRK458789:HRK458790 IBG458789:IBG458790 ILC458789:ILC458790 IUY458789:IUY458790 JEU458789:JEU458790 JOQ458789:JOQ458790 JYM458789:JYM458790 KII458789:KII458790 KSE458789:KSE458790 LCA458789:LCA458790 LLW458789:LLW458790 LVS458789:LVS458790 MFO458789:MFO458790 MPK458789:MPK458790 MZG458789:MZG458790 NJC458789:NJC458790 NSY458789:NSY458790 OCU458789:OCU458790 OMQ458789:OMQ458790 OWM458789:OWM458790 PGI458789:PGI458790 PQE458789:PQE458790 QAA458789:QAA458790 QJW458789:QJW458790 QTS458789:QTS458790 RDO458789:RDO458790 RNK458789:RNK458790 RXG458789:RXG458790 SHC458789:SHC458790 SQY458789:SQY458790 TAU458789:TAU458790 TKQ458789:TKQ458790 TUM458789:TUM458790 UEI458789:UEI458790 UOE458789:UOE458790 UYA458789:UYA458790 VHW458789:VHW458790 VRS458789:VRS458790 WBO458789:WBO458790 WLK458789:WLK458790 WVG458789:WVG458790 N524326:N524327 IU524325:IU524326 SQ524325:SQ524326 ACM524325:ACM524326 AMI524325:AMI524326 AWE524325:AWE524326 BGA524325:BGA524326 BPW524325:BPW524326 BZS524325:BZS524326 CJO524325:CJO524326 CTK524325:CTK524326 DDG524325:DDG524326 DNC524325:DNC524326 DWY524325:DWY524326 EGU524325:EGU524326 EQQ524325:EQQ524326 FAM524325:FAM524326 FKI524325:FKI524326 FUE524325:FUE524326 GEA524325:GEA524326 GNW524325:GNW524326 GXS524325:GXS524326 HHO524325:HHO524326 HRK524325:HRK524326 IBG524325:IBG524326 ILC524325:ILC524326 IUY524325:IUY524326 JEU524325:JEU524326 JOQ524325:JOQ524326 JYM524325:JYM524326 KII524325:KII524326 KSE524325:KSE524326 LCA524325:LCA524326 LLW524325:LLW524326 LVS524325:LVS524326 MFO524325:MFO524326 MPK524325:MPK524326 MZG524325:MZG524326 NJC524325:NJC524326 NSY524325:NSY524326 OCU524325:OCU524326 OMQ524325:OMQ524326 OWM524325:OWM524326 PGI524325:PGI524326 PQE524325:PQE524326 QAA524325:QAA524326 QJW524325:QJW524326 QTS524325:QTS524326 RDO524325:RDO524326 RNK524325:RNK524326 RXG524325:RXG524326 SHC524325:SHC524326 SQY524325:SQY524326 TAU524325:TAU524326 TKQ524325:TKQ524326 TUM524325:TUM524326 UEI524325:UEI524326 UOE524325:UOE524326 UYA524325:UYA524326 VHW524325:VHW524326 VRS524325:VRS524326 WBO524325:WBO524326 WLK524325:WLK524326 WVG524325:WVG524326 N589862:N589863 IU589861:IU589862 SQ589861:SQ589862 ACM589861:ACM589862 AMI589861:AMI589862 AWE589861:AWE589862 BGA589861:BGA589862 BPW589861:BPW589862 BZS589861:BZS589862 CJO589861:CJO589862 CTK589861:CTK589862 DDG589861:DDG589862 DNC589861:DNC589862 DWY589861:DWY589862 EGU589861:EGU589862 EQQ589861:EQQ589862 FAM589861:FAM589862 FKI589861:FKI589862 FUE589861:FUE589862 GEA589861:GEA589862 GNW589861:GNW589862 GXS589861:GXS589862 HHO589861:HHO589862 HRK589861:HRK589862 IBG589861:IBG589862 ILC589861:ILC589862 IUY589861:IUY589862 JEU589861:JEU589862 JOQ589861:JOQ589862 JYM589861:JYM589862 KII589861:KII589862 KSE589861:KSE589862 LCA589861:LCA589862 LLW589861:LLW589862 LVS589861:LVS589862 MFO589861:MFO589862 MPK589861:MPK589862 MZG589861:MZG589862 NJC589861:NJC589862 NSY589861:NSY589862 OCU589861:OCU589862 OMQ589861:OMQ589862 OWM589861:OWM589862 PGI589861:PGI589862 PQE589861:PQE589862 QAA589861:QAA589862 QJW589861:QJW589862 QTS589861:QTS589862 RDO589861:RDO589862 RNK589861:RNK589862 RXG589861:RXG589862 SHC589861:SHC589862 SQY589861:SQY589862 TAU589861:TAU589862 TKQ589861:TKQ589862 TUM589861:TUM589862 UEI589861:UEI589862 UOE589861:UOE589862 UYA589861:UYA589862 VHW589861:VHW589862 VRS589861:VRS589862 WBO589861:WBO589862 WLK589861:WLK589862 WVG589861:WVG589862 N655398:N655399 IU655397:IU655398 SQ655397:SQ655398 ACM655397:ACM655398 AMI655397:AMI655398 AWE655397:AWE655398 BGA655397:BGA655398 BPW655397:BPW655398 BZS655397:BZS655398 CJO655397:CJO655398 CTK655397:CTK655398 DDG655397:DDG655398 DNC655397:DNC655398 DWY655397:DWY655398 EGU655397:EGU655398 EQQ655397:EQQ655398 FAM655397:FAM655398 FKI655397:FKI655398 FUE655397:FUE655398 GEA655397:GEA655398 GNW655397:GNW655398 GXS655397:GXS655398 HHO655397:HHO655398 HRK655397:HRK655398 IBG655397:IBG655398 ILC655397:ILC655398 IUY655397:IUY655398 JEU655397:JEU655398 JOQ655397:JOQ655398 JYM655397:JYM655398 KII655397:KII655398 KSE655397:KSE655398 LCA655397:LCA655398 LLW655397:LLW655398 LVS655397:LVS655398 MFO655397:MFO655398 MPK655397:MPK655398 MZG655397:MZG655398 NJC655397:NJC655398 NSY655397:NSY655398 OCU655397:OCU655398 OMQ655397:OMQ655398 OWM655397:OWM655398 PGI655397:PGI655398 PQE655397:PQE655398 QAA655397:QAA655398 QJW655397:QJW655398 QTS655397:QTS655398 RDO655397:RDO655398 RNK655397:RNK655398 RXG655397:RXG655398 SHC655397:SHC655398 SQY655397:SQY655398 TAU655397:TAU655398 TKQ655397:TKQ655398 TUM655397:TUM655398 UEI655397:UEI655398 UOE655397:UOE655398 UYA655397:UYA655398 VHW655397:VHW655398 VRS655397:VRS655398 WBO655397:WBO655398 WLK655397:WLK655398 WVG655397:WVG655398 N720934:N720935 IU720933:IU720934 SQ720933:SQ720934 ACM720933:ACM720934 AMI720933:AMI720934 AWE720933:AWE720934 BGA720933:BGA720934 BPW720933:BPW720934 BZS720933:BZS720934 CJO720933:CJO720934 CTK720933:CTK720934 DDG720933:DDG720934 DNC720933:DNC720934 DWY720933:DWY720934 EGU720933:EGU720934 EQQ720933:EQQ720934 FAM720933:FAM720934 FKI720933:FKI720934 FUE720933:FUE720934 GEA720933:GEA720934 GNW720933:GNW720934 GXS720933:GXS720934 HHO720933:HHO720934 HRK720933:HRK720934 IBG720933:IBG720934 ILC720933:ILC720934 IUY720933:IUY720934 JEU720933:JEU720934 JOQ720933:JOQ720934 JYM720933:JYM720934 KII720933:KII720934 KSE720933:KSE720934 LCA720933:LCA720934 LLW720933:LLW720934 LVS720933:LVS720934 MFO720933:MFO720934 MPK720933:MPK720934 MZG720933:MZG720934 NJC720933:NJC720934 NSY720933:NSY720934 OCU720933:OCU720934 OMQ720933:OMQ720934 OWM720933:OWM720934 PGI720933:PGI720934 PQE720933:PQE720934 QAA720933:QAA720934 QJW720933:QJW720934 QTS720933:QTS720934 RDO720933:RDO720934 RNK720933:RNK720934 RXG720933:RXG720934 SHC720933:SHC720934 SQY720933:SQY720934 TAU720933:TAU720934 TKQ720933:TKQ720934 TUM720933:TUM720934 UEI720933:UEI720934 UOE720933:UOE720934 UYA720933:UYA720934 VHW720933:VHW720934 VRS720933:VRS720934 WBO720933:WBO720934 WLK720933:WLK720934 WVG720933:WVG720934 N786470:N786471 IU786469:IU786470 SQ786469:SQ786470 ACM786469:ACM786470 AMI786469:AMI786470 AWE786469:AWE786470 BGA786469:BGA786470 BPW786469:BPW786470 BZS786469:BZS786470 CJO786469:CJO786470 CTK786469:CTK786470 DDG786469:DDG786470 DNC786469:DNC786470 DWY786469:DWY786470 EGU786469:EGU786470 EQQ786469:EQQ786470 FAM786469:FAM786470 FKI786469:FKI786470 FUE786469:FUE786470 GEA786469:GEA786470 GNW786469:GNW786470 GXS786469:GXS786470 HHO786469:HHO786470 HRK786469:HRK786470 IBG786469:IBG786470 ILC786469:ILC786470 IUY786469:IUY786470 JEU786469:JEU786470 JOQ786469:JOQ786470 JYM786469:JYM786470 KII786469:KII786470 KSE786469:KSE786470 LCA786469:LCA786470 LLW786469:LLW786470 LVS786469:LVS786470 MFO786469:MFO786470 MPK786469:MPK786470 MZG786469:MZG786470 NJC786469:NJC786470 NSY786469:NSY786470 OCU786469:OCU786470 OMQ786469:OMQ786470 OWM786469:OWM786470 PGI786469:PGI786470 PQE786469:PQE786470 QAA786469:QAA786470 QJW786469:QJW786470 QTS786469:QTS786470 RDO786469:RDO786470 RNK786469:RNK786470 RXG786469:RXG786470 SHC786469:SHC786470 SQY786469:SQY786470 TAU786469:TAU786470 TKQ786469:TKQ786470 TUM786469:TUM786470 UEI786469:UEI786470 UOE786469:UOE786470 UYA786469:UYA786470 VHW786469:VHW786470 VRS786469:VRS786470 WBO786469:WBO786470 WLK786469:WLK786470 WVG786469:WVG786470 N852006:N852007 IU852005:IU852006 SQ852005:SQ852006 ACM852005:ACM852006 AMI852005:AMI852006 AWE852005:AWE852006 BGA852005:BGA852006 BPW852005:BPW852006 BZS852005:BZS852006 CJO852005:CJO852006 CTK852005:CTK852006 DDG852005:DDG852006 DNC852005:DNC852006 DWY852005:DWY852006 EGU852005:EGU852006 EQQ852005:EQQ852006 FAM852005:FAM852006 FKI852005:FKI852006 FUE852005:FUE852006 GEA852005:GEA852006 GNW852005:GNW852006 GXS852005:GXS852006 HHO852005:HHO852006 HRK852005:HRK852006 IBG852005:IBG852006 ILC852005:ILC852006 IUY852005:IUY852006 JEU852005:JEU852006 JOQ852005:JOQ852006 JYM852005:JYM852006 KII852005:KII852006 KSE852005:KSE852006 LCA852005:LCA852006 LLW852005:LLW852006 LVS852005:LVS852006 MFO852005:MFO852006 MPK852005:MPK852006 MZG852005:MZG852006 NJC852005:NJC852006 NSY852005:NSY852006 OCU852005:OCU852006 OMQ852005:OMQ852006 OWM852005:OWM852006 PGI852005:PGI852006 PQE852005:PQE852006 QAA852005:QAA852006 QJW852005:QJW852006 QTS852005:QTS852006 RDO852005:RDO852006 RNK852005:RNK852006 RXG852005:RXG852006 SHC852005:SHC852006 SQY852005:SQY852006 TAU852005:TAU852006 TKQ852005:TKQ852006 TUM852005:TUM852006 UEI852005:UEI852006 UOE852005:UOE852006 UYA852005:UYA852006 VHW852005:VHW852006 VRS852005:VRS852006 WBO852005:WBO852006 WLK852005:WLK852006 WVG852005:WVG852006 N917542:N917543 IU917541:IU917542 SQ917541:SQ917542 ACM917541:ACM917542 AMI917541:AMI917542 AWE917541:AWE917542 BGA917541:BGA917542 BPW917541:BPW917542 BZS917541:BZS917542 CJO917541:CJO917542 CTK917541:CTK917542 DDG917541:DDG917542 DNC917541:DNC917542 DWY917541:DWY917542 EGU917541:EGU917542 EQQ917541:EQQ917542 FAM917541:FAM917542 FKI917541:FKI917542 FUE917541:FUE917542 GEA917541:GEA917542 GNW917541:GNW917542 GXS917541:GXS917542 HHO917541:HHO917542 HRK917541:HRK917542 IBG917541:IBG917542 ILC917541:ILC917542 IUY917541:IUY917542 JEU917541:JEU917542 JOQ917541:JOQ917542 JYM917541:JYM917542 KII917541:KII917542 KSE917541:KSE917542 LCA917541:LCA917542 LLW917541:LLW917542 LVS917541:LVS917542 MFO917541:MFO917542 MPK917541:MPK917542 MZG917541:MZG917542 NJC917541:NJC917542 NSY917541:NSY917542 OCU917541:OCU917542 OMQ917541:OMQ917542 OWM917541:OWM917542 PGI917541:PGI917542 PQE917541:PQE917542 QAA917541:QAA917542 QJW917541:QJW917542 QTS917541:QTS917542 RDO917541:RDO917542 RNK917541:RNK917542 RXG917541:RXG917542 SHC917541:SHC917542 SQY917541:SQY917542 TAU917541:TAU917542 TKQ917541:TKQ917542 TUM917541:TUM917542 UEI917541:UEI917542 UOE917541:UOE917542 UYA917541:UYA917542 VHW917541:VHW917542 VRS917541:VRS917542 WBO917541:WBO917542 WLK917541:WLK917542 WVG917541:WVG917542 N983078:N983079 IU983077:IU983078 SQ983077:SQ983078 ACM983077:ACM983078 AMI983077:AMI983078 AWE983077:AWE983078 BGA983077:BGA983078 BPW983077:BPW983078 BZS983077:BZS983078 CJO983077:CJO983078 CTK983077:CTK983078 DDG983077:DDG983078 DNC983077:DNC983078 DWY983077:DWY983078 EGU983077:EGU983078 EQQ983077:EQQ983078 FAM983077:FAM983078 FKI983077:FKI983078 FUE983077:FUE983078 GEA983077:GEA983078 GNW983077:GNW983078 GXS983077:GXS983078 HHO983077:HHO983078 HRK983077:HRK983078 IBG983077:IBG983078 ILC983077:ILC983078 IUY983077:IUY983078 JEU983077:JEU983078 JOQ983077:JOQ983078 JYM983077:JYM983078 KII983077:KII983078 KSE983077:KSE983078 LCA983077:LCA983078 LLW983077:LLW983078 LVS983077:LVS983078 MFO983077:MFO983078 MPK983077:MPK983078 MZG983077:MZG983078 NJC983077:NJC983078 NSY983077:NSY983078 OCU983077:OCU983078 OMQ983077:OMQ983078 OWM983077:OWM983078 PGI983077:PGI983078 PQE983077:PQE983078 QAA983077:QAA983078 QJW983077:QJW983078 QTS983077:QTS983078 RDO983077:RDO983078 RNK983077:RNK983078 RXG983077:RXG983078 SHC983077:SHC983078 SQY983077:SQY983078 TAU983077:TAU983078 TKQ983077:TKQ983078 TUM983077:TUM983078 UEI983077:UEI983078 UOE983077:UOE983078 UYA983077:UYA983078 VHW983077:VHW983078 VRS983077:VRS983078 WBO983077:WBO983078 WLK983077:WLK983078 WVG983077:WVG983078 P65574:P65575 IX65573:IX65574 ST65573:ST65574 ACP65573:ACP65574 AML65573:AML65574 AWH65573:AWH65574 BGD65573:BGD65574 BPZ65573:BPZ65574 BZV65573:BZV65574 CJR65573:CJR65574 CTN65573:CTN65574 DDJ65573:DDJ65574 DNF65573:DNF65574 DXB65573:DXB65574 EGX65573:EGX65574 EQT65573:EQT65574 FAP65573:FAP65574 FKL65573:FKL65574 FUH65573:FUH65574 GED65573:GED65574 GNZ65573:GNZ65574 GXV65573:GXV65574 HHR65573:HHR65574 HRN65573:HRN65574 IBJ65573:IBJ65574 ILF65573:ILF65574 IVB65573:IVB65574 JEX65573:JEX65574 JOT65573:JOT65574 JYP65573:JYP65574 KIL65573:KIL65574 KSH65573:KSH65574 LCD65573:LCD65574 LLZ65573:LLZ65574 LVV65573:LVV65574 MFR65573:MFR65574 MPN65573:MPN65574 MZJ65573:MZJ65574 NJF65573:NJF65574 NTB65573:NTB65574 OCX65573:OCX65574 OMT65573:OMT65574 OWP65573:OWP65574 PGL65573:PGL65574 PQH65573:PQH65574 QAD65573:QAD65574 QJZ65573:QJZ65574 QTV65573:QTV65574 RDR65573:RDR65574 RNN65573:RNN65574 RXJ65573:RXJ65574 SHF65573:SHF65574 SRB65573:SRB65574 TAX65573:TAX65574 TKT65573:TKT65574 TUP65573:TUP65574 UEL65573:UEL65574 UOH65573:UOH65574 UYD65573:UYD65574 VHZ65573:VHZ65574 VRV65573:VRV65574 WBR65573:WBR65574 WLN65573:WLN65574 WVJ65573:WVJ65574 P131110:P131111 IX131109:IX131110 ST131109:ST131110 ACP131109:ACP131110 AML131109:AML131110 AWH131109:AWH131110 BGD131109:BGD131110 BPZ131109:BPZ131110 BZV131109:BZV131110 CJR131109:CJR131110 CTN131109:CTN131110 DDJ131109:DDJ131110 DNF131109:DNF131110 DXB131109:DXB131110 EGX131109:EGX131110 EQT131109:EQT131110 FAP131109:FAP131110 FKL131109:FKL131110 FUH131109:FUH131110 GED131109:GED131110 GNZ131109:GNZ131110 GXV131109:GXV131110 HHR131109:HHR131110 HRN131109:HRN131110 IBJ131109:IBJ131110 ILF131109:ILF131110 IVB131109:IVB131110 JEX131109:JEX131110 JOT131109:JOT131110 JYP131109:JYP131110 KIL131109:KIL131110 KSH131109:KSH131110 LCD131109:LCD131110 LLZ131109:LLZ131110 LVV131109:LVV131110 MFR131109:MFR131110 MPN131109:MPN131110 MZJ131109:MZJ131110 NJF131109:NJF131110 NTB131109:NTB131110 OCX131109:OCX131110 OMT131109:OMT131110 OWP131109:OWP131110 PGL131109:PGL131110 PQH131109:PQH131110 QAD131109:QAD131110 QJZ131109:QJZ131110 QTV131109:QTV131110 RDR131109:RDR131110 RNN131109:RNN131110 RXJ131109:RXJ131110 SHF131109:SHF131110 SRB131109:SRB131110 TAX131109:TAX131110 TKT131109:TKT131110 TUP131109:TUP131110 UEL131109:UEL131110 UOH131109:UOH131110 UYD131109:UYD131110 VHZ131109:VHZ131110 VRV131109:VRV131110 WBR131109:WBR131110 WLN131109:WLN131110 WVJ131109:WVJ131110 P196646:P196647 IX196645:IX196646 ST196645:ST196646 ACP196645:ACP196646 AML196645:AML196646 AWH196645:AWH196646 BGD196645:BGD196646 BPZ196645:BPZ196646 BZV196645:BZV196646 CJR196645:CJR196646 CTN196645:CTN196646 DDJ196645:DDJ196646 DNF196645:DNF196646 DXB196645:DXB196646 EGX196645:EGX196646 EQT196645:EQT196646 FAP196645:FAP196646 FKL196645:FKL196646 FUH196645:FUH196646 GED196645:GED196646 GNZ196645:GNZ196646 GXV196645:GXV196646 HHR196645:HHR196646 HRN196645:HRN196646 IBJ196645:IBJ196646 ILF196645:ILF196646 IVB196645:IVB196646 JEX196645:JEX196646 JOT196645:JOT196646 JYP196645:JYP196646 KIL196645:KIL196646 KSH196645:KSH196646 LCD196645:LCD196646 LLZ196645:LLZ196646 LVV196645:LVV196646 MFR196645:MFR196646 MPN196645:MPN196646 MZJ196645:MZJ196646 NJF196645:NJF196646 NTB196645:NTB196646 OCX196645:OCX196646 OMT196645:OMT196646 OWP196645:OWP196646 PGL196645:PGL196646 PQH196645:PQH196646 QAD196645:QAD196646 QJZ196645:QJZ196646 QTV196645:QTV196646 RDR196645:RDR196646 RNN196645:RNN196646 RXJ196645:RXJ196646 SHF196645:SHF196646 SRB196645:SRB196646 TAX196645:TAX196646 TKT196645:TKT196646 TUP196645:TUP196646 UEL196645:UEL196646 UOH196645:UOH196646 UYD196645:UYD196646 VHZ196645:VHZ196646 VRV196645:VRV196646 WBR196645:WBR196646 WLN196645:WLN196646 WVJ196645:WVJ196646 P262182:P262183 IX262181:IX262182 ST262181:ST262182 ACP262181:ACP262182 AML262181:AML262182 AWH262181:AWH262182 BGD262181:BGD262182 BPZ262181:BPZ262182 BZV262181:BZV262182 CJR262181:CJR262182 CTN262181:CTN262182 DDJ262181:DDJ262182 DNF262181:DNF262182 DXB262181:DXB262182 EGX262181:EGX262182 EQT262181:EQT262182 FAP262181:FAP262182 FKL262181:FKL262182 FUH262181:FUH262182 GED262181:GED262182 GNZ262181:GNZ262182 GXV262181:GXV262182 HHR262181:HHR262182 HRN262181:HRN262182 IBJ262181:IBJ262182 ILF262181:ILF262182 IVB262181:IVB262182 JEX262181:JEX262182 JOT262181:JOT262182 JYP262181:JYP262182 KIL262181:KIL262182 KSH262181:KSH262182 LCD262181:LCD262182 LLZ262181:LLZ262182 LVV262181:LVV262182 MFR262181:MFR262182 MPN262181:MPN262182 MZJ262181:MZJ262182 NJF262181:NJF262182 NTB262181:NTB262182 OCX262181:OCX262182 OMT262181:OMT262182 OWP262181:OWP262182 PGL262181:PGL262182 PQH262181:PQH262182 QAD262181:QAD262182 QJZ262181:QJZ262182 QTV262181:QTV262182 RDR262181:RDR262182 RNN262181:RNN262182 RXJ262181:RXJ262182 SHF262181:SHF262182 SRB262181:SRB262182 TAX262181:TAX262182 TKT262181:TKT262182 TUP262181:TUP262182 UEL262181:UEL262182 UOH262181:UOH262182 UYD262181:UYD262182 VHZ262181:VHZ262182 VRV262181:VRV262182 WBR262181:WBR262182 WLN262181:WLN262182 WVJ262181:WVJ262182 P327718:P327719 IX327717:IX327718 ST327717:ST327718 ACP327717:ACP327718 AML327717:AML327718 AWH327717:AWH327718 BGD327717:BGD327718 BPZ327717:BPZ327718 BZV327717:BZV327718 CJR327717:CJR327718 CTN327717:CTN327718 DDJ327717:DDJ327718 DNF327717:DNF327718 DXB327717:DXB327718 EGX327717:EGX327718 EQT327717:EQT327718 FAP327717:FAP327718 FKL327717:FKL327718 FUH327717:FUH327718 GED327717:GED327718 GNZ327717:GNZ327718 GXV327717:GXV327718 HHR327717:HHR327718 HRN327717:HRN327718 IBJ327717:IBJ327718 ILF327717:ILF327718 IVB327717:IVB327718 JEX327717:JEX327718 JOT327717:JOT327718 JYP327717:JYP327718 KIL327717:KIL327718 KSH327717:KSH327718 LCD327717:LCD327718 LLZ327717:LLZ327718 LVV327717:LVV327718 MFR327717:MFR327718 MPN327717:MPN327718 MZJ327717:MZJ327718 NJF327717:NJF327718 NTB327717:NTB327718 OCX327717:OCX327718 OMT327717:OMT327718 OWP327717:OWP327718 PGL327717:PGL327718 PQH327717:PQH327718 QAD327717:QAD327718 QJZ327717:QJZ327718 QTV327717:QTV327718 RDR327717:RDR327718 RNN327717:RNN327718 RXJ327717:RXJ327718 SHF327717:SHF327718 SRB327717:SRB327718 TAX327717:TAX327718 TKT327717:TKT327718 TUP327717:TUP327718 UEL327717:UEL327718 UOH327717:UOH327718 UYD327717:UYD327718 VHZ327717:VHZ327718 VRV327717:VRV327718 WBR327717:WBR327718 WLN327717:WLN327718 WVJ327717:WVJ327718 P393254:P393255 IX393253:IX393254 ST393253:ST393254 ACP393253:ACP393254 AML393253:AML393254 AWH393253:AWH393254 BGD393253:BGD393254 BPZ393253:BPZ393254 BZV393253:BZV393254 CJR393253:CJR393254 CTN393253:CTN393254 DDJ393253:DDJ393254 DNF393253:DNF393254 DXB393253:DXB393254 EGX393253:EGX393254 EQT393253:EQT393254 FAP393253:FAP393254 FKL393253:FKL393254 FUH393253:FUH393254 GED393253:GED393254 GNZ393253:GNZ393254 GXV393253:GXV393254 HHR393253:HHR393254 HRN393253:HRN393254 IBJ393253:IBJ393254 ILF393253:ILF393254 IVB393253:IVB393254 JEX393253:JEX393254 JOT393253:JOT393254 JYP393253:JYP393254 KIL393253:KIL393254 KSH393253:KSH393254 LCD393253:LCD393254 LLZ393253:LLZ393254 LVV393253:LVV393254 MFR393253:MFR393254 MPN393253:MPN393254 MZJ393253:MZJ393254 NJF393253:NJF393254 NTB393253:NTB393254 OCX393253:OCX393254 OMT393253:OMT393254 OWP393253:OWP393254 PGL393253:PGL393254 PQH393253:PQH393254 QAD393253:QAD393254 QJZ393253:QJZ393254 QTV393253:QTV393254 RDR393253:RDR393254 RNN393253:RNN393254 RXJ393253:RXJ393254 SHF393253:SHF393254 SRB393253:SRB393254 TAX393253:TAX393254 TKT393253:TKT393254 TUP393253:TUP393254 UEL393253:UEL393254 UOH393253:UOH393254 UYD393253:UYD393254 VHZ393253:VHZ393254 VRV393253:VRV393254 WBR393253:WBR393254 WLN393253:WLN393254 WVJ393253:WVJ393254 P458790:P458791 IX458789:IX458790 ST458789:ST458790 ACP458789:ACP458790 AML458789:AML458790 AWH458789:AWH458790 BGD458789:BGD458790 BPZ458789:BPZ458790 BZV458789:BZV458790 CJR458789:CJR458790 CTN458789:CTN458790 DDJ458789:DDJ458790 DNF458789:DNF458790 DXB458789:DXB458790 EGX458789:EGX458790 EQT458789:EQT458790 FAP458789:FAP458790 FKL458789:FKL458790 FUH458789:FUH458790 GED458789:GED458790 GNZ458789:GNZ458790 GXV458789:GXV458790 HHR458789:HHR458790 HRN458789:HRN458790 IBJ458789:IBJ458790 ILF458789:ILF458790 IVB458789:IVB458790 JEX458789:JEX458790 JOT458789:JOT458790 JYP458789:JYP458790 KIL458789:KIL458790 KSH458789:KSH458790 LCD458789:LCD458790 LLZ458789:LLZ458790 LVV458789:LVV458790 MFR458789:MFR458790 MPN458789:MPN458790 MZJ458789:MZJ458790 NJF458789:NJF458790 NTB458789:NTB458790 OCX458789:OCX458790 OMT458789:OMT458790 OWP458789:OWP458790 PGL458789:PGL458790 PQH458789:PQH458790 QAD458789:QAD458790 QJZ458789:QJZ458790 QTV458789:QTV458790 RDR458789:RDR458790 RNN458789:RNN458790 RXJ458789:RXJ458790 SHF458789:SHF458790 SRB458789:SRB458790 TAX458789:TAX458790 TKT458789:TKT458790 TUP458789:TUP458790 UEL458789:UEL458790 UOH458789:UOH458790 UYD458789:UYD458790 VHZ458789:VHZ458790 VRV458789:VRV458790 WBR458789:WBR458790 WLN458789:WLN458790 WVJ458789:WVJ458790 P524326:P524327 IX524325:IX524326 ST524325:ST524326 ACP524325:ACP524326 AML524325:AML524326 AWH524325:AWH524326 BGD524325:BGD524326 BPZ524325:BPZ524326 BZV524325:BZV524326 CJR524325:CJR524326 CTN524325:CTN524326 DDJ524325:DDJ524326 DNF524325:DNF524326 DXB524325:DXB524326 EGX524325:EGX524326 EQT524325:EQT524326 FAP524325:FAP524326 FKL524325:FKL524326 FUH524325:FUH524326 GED524325:GED524326 GNZ524325:GNZ524326 GXV524325:GXV524326 HHR524325:HHR524326 HRN524325:HRN524326 IBJ524325:IBJ524326 ILF524325:ILF524326 IVB524325:IVB524326 JEX524325:JEX524326 JOT524325:JOT524326 JYP524325:JYP524326 KIL524325:KIL524326 KSH524325:KSH524326 LCD524325:LCD524326 LLZ524325:LLZ524326 LVV524325:LVV524326 MFR524325:MFR524326 MPN524325:MPN524326 MZJ524325:MZJ524326 NJF524325:NJF524326 NTB524325:NTB524326 OCX524325:OCX524326 OMT524325:OMT524326 OWP524325:OWP524326 PGL524325:PGL524326 PQH524325:PQH524326 QAD524325:QAD524326 QJZ524325:QJZ524326 QTV524325:QTV524326 RDR524325:RDR524326 RNN524325:RNN524326 RXJ524325:RXJ524326 SHF524325:SHF524326 SRB524325:SRB524326 TAX524325:TAX524326 TKT524325:TKT524326 TUP524325:TUP524326 UEL524325:UEL524326 UOH524325:UOH524326 UYD524325:UYD524326 VHZ524325:VHZ524326 VRV524325:VRV524326 WBR524325:WBR524326 WLN524325:WLN524326 WVJ524325:WVJ524326 P589862:P589863 IX589861:IX589862 ST589861:ST589862 ACP589861:ACP589862 AML589861:AML589862 AWH589861:AWH589862 BGD589861:BGD589862 BPZ589861:BPZ589862 BZV589861:BZV589862 CJR589861:CJR589862 CTN589861:CTN589862 DDJ589861:DDJ589862 DNF589861:DNF589862 DXB589861:DXB589862 EGX589861:EGX589862 EQT589861:EQT589862 FAP589861:FAP589862 FKL589861:FKL589862 FUH589861:FUH589862 GED589861:GED589862 GNZ589861:GNZ589862 GXV589861:GXV589862 HHR589861:HHR589862 HRN589861:HRN589862 IBJ589861:IBJ589862 ILF589861:ILF589862 IVB589861:IVB589862 JEX589861:JEX589862 JOT589861:JOT589862 JYP589861:JYP589862 KIL589861:KIL589862 KSH589861:KSH589862 LCD589861:LCD589862 LLZ589861:LLZ589862 LVV589861:LVV589862 MFR589861:MFR589862 MPN589861:MPN589862 MZJ589861:MZJ589862 NJF589861:NJF589862 NTB589861:NTB589862 OCX589861:OCX589862 OMT589861:OMT589862 OWP589861:OWP589862 PGL589861:PGL589862 PQH589861:PQH589862 QAD589861:QAD589862 QJZ589861:QJZ589862 QTV589861:QTV589862 RDR589861:RDR589862 RNN589861:RNN589862 RXJ589861:RXJ589862 SHF589861:SHF589862 SRB589861:SRB589862 TAX589861:TAX589862 TKT589861:TKT589862 TUP589861:TUP589862 UEL589861:UEL589862 UOH589861:UOH589862 UYD589861:UYD589862 VHZ589861:VHZ589862 VRV589861:VRV589862 WBR589861:WBR589862 WLN589861:WLN589862 WVJ589861:WVJ589862 P655398:P655399 IX655397:IX655398 ST655397:ST655398 ACP655397:ACP655398 AML655397:AML655398 AWH655397:AWH655398 BGD655397:BGD655398 BPZ655397:BPZ655398 BZV655397:BZV655398 CJR655397:CJR655398 CTN655397:CTN655398 DDJ655397:DDJ655398 DNF655397:DNF655398 DXB655397:DXB655398 EGX655397:EGX655398 EQT655397:EQT655398 FAP655397:FAP655398 FKL655397:FKL655398 FUH655397:FUH655398 GED655397:GED655398 GNZ655397:GNZ655398 GXV655397:GXV655398 HHR655397:HHR655398 HRN655397:HRN655398 IBJ655397:IBJ655398 ILF655397:ILF655398 IVB655397:IVB655398 JEX655397:JEX655398 JOT655397:JOT655398 JYP655397:JYP655398 KIL655397:KIL655398 KSH655397:KSH655398 LCD655397:LCD655398 LLZ655397:LLZ655398 LVV655397:LVV655398 MFR655397:MFR655398 MPN655397:MPN655398 MZJ655397:MZJ655398 NJF655397:NJF655398 NTB655397:NTB655398 OCX655397:OCX655398 OMT655397:OMT655398 OWP655397:OWP655398 PGL655397:PGL655398 PQH655397:PQH655398 QAD655397:QAD655398 QJZ655397:QJZ655398 QTV655397:QTV655398 RDR655397:RDR655398 RNN655397:RNN655398 RXJ655397:RXJ655398 SHF655397:SHF655398 SRB655397:SRB655398 TAX655397:TAX655398 TKT655397:TKT655398 TUP655397:TUP655398 UEL655397:UEL655398 UOH655397:UOH655398 UYD655397:UYD655398 VHZ655397:VHZ655398 VRV655397:VRV655398 WBR655397:WBR655398 WLN655397:WLN655398 WVJ655397:WVJ655398 P720934:P720935 IX720933:IX720934 ST720933:ST720934 ACP720933:ACP720934 AML720933:AML720934 AWH720933:AWH720934 BGD720933:BGD720934 BPZ720933:BPZ720934 BZV720933:BZV720934 CJR720933:CJR720934 CTN720933:CTN720934 DDJ720933:DDJ720934 DNF720933:DNF720934 DXB720933:DXB720934 EGX720933:EGX720934 EQT720933:EQT720934 FAP720933:FAP720934 FKL720933:FKL720934 FUH720933:FUH720934 GED720933:GED720934 GNZ720933:GNZ720934 GXV720933:GXV720934 HHR720933:HHR720934 HRN720933:HRN720934 IBJ720933:IBJ720934 ILF720933:ILF720934 IVB720933:IVB720934 JEX720933:JEX720934 JOT720933:JOT720934 JYP720933:JYP720934 KIL720933:KIL720934 KSH720933:KSH720934 LCD720933:LCD720934 LLZ720933:LLZ720934 LVV720933:LVV720934 MFR720933:MFR720934 MPN720933:MPN720934 MZJ720933:MZJ720934 NJF720933:NJF720934 NTB720933:NTB720934 OCX720933:OCX720934 OMT720933:OMT720934 OWP720933:OWP720934 PGL720933:PGL720934 PQH720933:PQH720934 QAD720933:QAD720934 QJZ720933:QJZ720934 QTV720933:QTV720934 RDR720933:RDR720934 RNN720933:RNN720934 RXJ720933:RXJ720934 SHF720933:SHF720934 SRB720933:SRB720934 TAX720933:TAX720934 TKT720933:TKT720934 TUP720933:TUP720934 UEL720933:UEL720934 UOH720933:UOH720934 UYD720933:UYD720934 VHZ720933:VHZ720934 VRV720933:VRV720934 WBR720933:WBR720934 WLN720933:WLN720934 WVJ720933:WVJ720934 P786470:P786471 IX786469:IX786470 ST786469:ST786470 ACP786469:ACP786470 AML786469:AML786470 AWH786469:AWH786470 BGD786469:BGD786470 BPZ786469:BPZ786470 BZV786469:BZV786470 CJR786469:CJR786470 CTN786469:CTN786470 DDJ786469:DDJ786470 DNF786469:DNF786470 DXB786469:DXB786470 EGX786469:EGX786470 EQT786469:EQT786470 FAP786469:FAP786470 FKL786469:FKL786470 FUH786469:FUH786470 GED786469:GED786470 GNZ786469:GNZ786470 GXV786469:GXV786470 HHR786469:HHR786470 HRN786469:HRN786470 IBJ786469:IBJ786470 ILF786469:ILF786470 IVB786469:IVB786470 JEX786469:JEX786470 JOT786469:JOT786470 JYP786469:JYP786470 KIL786469:KIL786470 KSH786469:KSH786470 LCD786469:LCD786470 LLZ786469:LLZ786470 LVV786469:LVV786470 MFR786469:MFR786470 MPN786469:MPN786470 MZJ786469:MZJ786470 NJF786469:NJF786470 NTB786469:NTB786470 OCX786469:OCX786470 OMT786469:OMT786470 OWP786469:OWP786470 PGL786469:PGL786470 PQH786469:PQH786470 QAD786469:QAD786470 QJZ786469:QJZ786470 QTV786469:QTV786470 RDR786469:RDR786470 RNN786469:RNN786470 RXJ786469:RXJ786470 SHF786469:SHF786470 SRB786469:SRB786470 TAX786469:TAX786470 TKT786469:TKT786470 TUP786469:TUP786470 UEL786469:UEL786470 UOH786469:UOH786470 UYD786469:UYD786470 VHZ786469:VHZ786470 VRV786469:VRV786470 WBR786469:WBR786470 WLN786469:WLN786470 WVJ786469:WVJ786470 P852006:P852007 IX852005:IX852006 ST852005:ST852006 ACP852005:ACP852006 AML852005:AML852006 AWH852005:AWH852006 BGD852005:BGD852006 BPZ852005:BPZ852006 BZV852005:BZV852006 CJR852005:CJR852006 CTN852005:CTN852006 DDJ852005:DDJ852006 DNF852005:DNF852006 DXB852005:DXB852006 EGX852005:EGX852006 EQT852005:EQT852006 FAP852005:FAP852006 FKL852005:FKL852006 FUH852005:FUH852006 GED852005:GED852006 GNZ852005:GNZ852006 GXV852005:GXV852006 HHR852005:HHR852006 HRN852005:HRN852006 IBJ852005:IBJ852006 ILF852005:ILF852006 IVB852005:IVB852006 JEX852005:JEX852006 JOT852005:JOT852006 JYP852005:JYP852006 KIL852005:KIL852006 KSH852005:KSH852006 LCD852005:LCD852006 LLZ852005:LLZ852006 LVV852005:LVV852006 MFR852005:MFR852006 MPN852005:MPN852006 MZJ852005:MZJ852006 NJF852005:NJF852006 NTB852005:NTB852006 OCX852005:OCX852006 OMT852005:OMT852006 OWP852005:OWP852006 PGL852005:PGL852006 PQH852005:PQH852006 QAD852005:QAD852006 QJZ852005:QJZ852006 QTV852005:QTV852006 RDR852005:RDR852006 RNN852005:RNN852006 RXJ852005:RXJ852006 SHF852005:SHF852006 SRB852005:SRB852006 TAX852005:TAX852006 TKT852005:TKT852006 TUP852005:TUP852006 UEL852005:UEL852006 UOH852005:UOH852006 UYD852005:UYD852006 VHZ852005:VHZ852006 VRV852005:VRV852006 WBR852005:WBR852006 WLN852005:WLN852006 WVJ852005:WVJ852006 P917542:P917543 IX917541:IX917542 ST917541:ST917542 ACP917541:ACP917542 AML917541:AML917542 AWH917541:AWH917542 BGD917541:BGD917542 BPZ917541:BPZ917542 BZV917541:BZV917542 CJR917541:CJR917542 CTN917541:CTN917542 DDJ917541:DDJ917542 DNF917541:DNF917542 DXB917541:DXB917542 EGX917541:EGX917542 EQT917541:EQT917542 FAP917541:FAP917542 FKL917541:FKL917542 FUH917541:FUH917542 GED917541:GED917542 GNZ917541:GNZ917542 GXV917541:GXV917542 HHR917541:HHR917542 HRN917541:HRN917542 IBJ917541:IBJ917542 ILF917541:ILF917542 IVB917541:IVB917542 JEX917541:JEX917542 JOT917541:JOT917542 JYP917541:JYP917542 KIL917541:KIL917542 KSH917541:KSH917542 LCD917541:LCD917542 LLZ917541:LLZ917542 LVV917541:LVV917542 MFR917541:MFR917542 MPN917541:MPN917542 MZJ917541:MZJ917542 NJF917541:NJF917542 NTB917541:NTB917542 OCX917541:OCX917542 OMT917541:OMT917542 OWP917541:OWP917542 PGL917541:PGL917542 PQH917541:PQH917542 QAD917541:QAD917542 QJZ917541:QJZ917542 QTV917541:QTV917542 RDR917541:RDR917542 RNN917541:RNN917542 RXJ917541:RXJ917542 SHF917541:SHF917542 SRB917541:SRB917542 TAX917541:TAX917542 TKT917541:TKT917542 TUP917541:TUP917542 UEL917541:UEL917542 UOH917541:UOH917542 UYD917541:UYD917542 VHZ917541:VHZ917542 VRV917541:VRV917542 WBR917541:WBR917542 WLN917541:WLN917542 WVJ917541:WVJ917542 P983078:P983079 IX983077:IX983078 ST983077:ST983078 ACP983077:ACP983078 AML983077:AML983078 AWH983077:AWH983078 BGD983077:BGD983078 BPZ983077:BPZ983078 BZV983077:BZV983078 CJR983077:CJR983078 CTN983077:CTN983078 DDJ983077:DDJ983078 DNF983077:DNF983078 DXB983077:DXB983078 EGX983077:EGX983078 EQT983077:EQT983078 FAP983077:FAP983078 FKL983077:FKL983078 FUH983077:FUH983078 GED983077:GED983078 GNZ983077:GNZ983078 GXV983077:GXV983078 HHR983077:HHR983078 HRN983077:HRN983078 IBJ983077:IBJ983078 ILF983077:ILF983078 IVB983077:IVB983078 JEX983077:JEX983078 JOT983077:JOT983078 JYP983077:JYP983078 KIL983077:KIL983078 KSH983077:KSH983078 LCD983077:LCD983078 LLZ983077:LLZ983078 LVV983077:LVV983078 MFR983077:MFR983078 MPN983077:MPN983078 MZJ983077:MZJ983078 NJF983077:NJF983078 NTB983077:NTB983078 OCX983077:OCX983078 OMT983077:OMT983078 OWP983077:OWP983078 PGL983077:PGL983078 PQH983077:PQH983078 QAD983077:QAD983078 QJZ983077:QJZ983078 QTV983077:QTV983078 RDR983077:RDR983078 RNN983077:RNN983078 RXJ983077:RXJ983078 SHF983077:SHF983078 SRB983077:SRB983078 TAX983077:TAX983078 TKT983077:TKT983078 TUP983077:TUP983078 UEL983077:UEL983078 UOH983077:UOH983078 UYD983077:UYD983078 VHZ983077:VHZ983078 VRV983077:VRV983078 WBR983077:WBR983078 WLN983077:WLN983078 WVJ983077:WVJ983078 R65574:R65575 JA65573:JA65574 SW65573:SW65574 ACS65573:ACS65574 AMO65573:AMO65574 AWK65573:AWK65574 BGG65573:BGG65574 BQC65573:BQC65574 BZY65573:BZY65574 CJU65573:CJU65574 CTQ65573:CTQ65574 DDM65573:DDM65574 DNI65573:DNI65574 DXE65573:DXE65574 EHA65573:EHA65574 EQW65573:EQW65574 FAS65573:FAS65574 FKO65573:FKO65574 FUK65573:FUK65574 GEG65573:GEG65574 GOC65573:GOC65574 GXY65573:GXY65574 HHU65573:HHU65574 HRQ65573:HRQ65574 IBM65573:IBM65574 ILI65573:ILI65574 IVE65573:IVE65574 JFA65573:JFA65574 JOW65573:JOW65574 JYS65573:JYS65574 KIO65573:KIO65574 KSK65573:KSK65574 LCG65573:LCG65574 LMC65573:LMC65574 LVY65573:LVY65574 MFU65573:MFU65574 MPQ65573:MPQ65574 MZM65573:MZM65574 NJI65573:NJI65574 NTE65573:NTE65574 ODA65573:ODA65574 OMW65573:OMW65574 OWS65573:OWS65574 PGO65573:PGO65574 PQK65573:PQK65574 QAG65573:QAG65574 QKC65573:QKC65574 QTY65573:QTY65574 RDU65573:RDU65574 RNQ65573:RNQ65574 RXM65573:RXM65574 SHI65573:SHI65574 SRE65573:SRE65574 TBA65573:TBA65574 TKW65573:TKW65574 TUS65573:TUS65574 UEO65573:UEO65574 UOK65573:UOK65574 UYG65573:UYG65574 VIC65573:VIC65574 VRY65573:VRY65574 WBU65573:WBU65574 WLQ65573:WLQ65574 WVM65573:WVM65574 R131110:R131111 JA131109:JA131110 SW131109:SW131110 ACS131109:ACS131110 AMO131109:AMO131110 AWK131109:AWK131110 BGG131109:BGG131110 BQC131109:BQC131110 BZY131109:BZY131110 CJU131109:CJU131110 CTQ131109:CTQ131110 DDM131109:DDM131110 DNI131109:DNI131110 DXE131109:DXE131110 EHA131109:EHA131110 EQW131109:EQW131110 FAS131109:FAS131110 FKO131109:FKO131110 FUK131109:FUK131110 GEG131109:GEG131110 GOC131109:GOC131110 GXY131109:GXY131110 HHU131109:HHU131110 HRQ131109:HRQ131110 IBM131109:IBM131110 ILI131109:ILI131110 IVE131109:IVE131110 JFA131109:JFA131110 JOW131109:JOW131110 JYS131109:JYS131110 KIO131109:KIO131110 KSK131109:KSK131110 LCG131109:LCG131110 LMC131109:LMC131110 LVY131109:LVY131110 MFU131109:MFU131110 MPQ131109:MPQ131110 MZM131109:MZM131110 NJI131109:NJI131110 NTE131109:NTE131110 ODA131109:ODA131110 OMW131109:OMW131110 OWS131109:OWS131110 PGO131109:PGO131110 PQK131109:PQK131110 QAG131109:QAG131110 QKC131109:QKC131110 QTY131109:QTY131110 RDU131109:RDU131110 RNQ131109:RNQ131110 RXM131109:RXM131110 SHI131109:SHI131110 SRE131109:SRE131110 TBA131109:TBA131110 TKW131109:TKW131110 TUS131109:TUS131110 UEO131109:UEO131110 UOK131109:UOK131110 UYG131109:UYG131110 VIC131109:VIC131110 VRY131109:VRY131110 WBU131109:WBU131110 WLQ131109:WLQ131110 WVM131109:WVM131110 R196646:R196647 JA196645:JA196646 SW196645:SW196646 ACS196645:ACS196646 AMO196645:AMO196646 AWK196645:AWK196646 BGG196645:BGG196646 BQC196645:BQC196646 BZY196645:BZY196646 CJU196645:CJU196646 CTQ196645:CTQ196646 DDM196645:DDM196646 DNI196645:DNI196646 DXE196645:DXE196646 EHA196645:EHA196646 EQW196645:EQW196646 FAS196645:FAS196646 FKO196645:FKO196646 FUK196645:FUK196646 GEG196645:GEG196646 GOC196645:GOC196646 GXY196645:GXY196646 HHU196645:HHU196646 HRQ196645:HRQ196646 IBM196645:IBM196646 ILI196645:ILI196646 IVE196645:IVE196646 JFA196645:JFA196646 JOW196645:JOW196646 JYS196645:JYS196646 KIO196645:KIO196646 KSK196645:KSK196646 LCG196645:LCG196646 LMC196645:LMC196646 LVY196645:LVY196646 MFU196645:MFU196646 MPQ196645:MPQ196646 MZM196645:MZM196646 NJI196645:NJI196646 NTE196645:NTE196646 ODA196645:ODA196646 OMW196645:OMW196646 OWS196645:OWS196646 PGO196645:PGO196646 PQK196645:PQK196646 QAG196645:QAG196646 QKC196645:QKC196646 QTY196645:QTY196646 RDU196645:RDU196646 RNQ196645:RNQ196646 RXM196645:RXM196646 SHI196645:SHI196646 SRE196645:SRE196646 TBA196645:TBA196646 TKW196645:TKW196646 TUS196645:TUS196646 UEO196645:UEO196646 UOK196645:UOK196646 UYG196645:UYG196646 VIC196645:VIC196646 VRY196645:VRY196646 WBU196645:WBU196646 WLQ196645:WLQ196646 WVM196645:WVM196646 R262182:R262183 JA262181:JA262182 SW262181:SW262182 ACS262181:ACS262182 AMO262181:AMO262182 AWK262181:AWK262182 BGG262181:BGG262182 BQC262181:BQC262182 BZY262181:BZY262182 CJU262181:CJU262182 CTQ262181:CTQ262182 DDM262181:DDM262182 DNI262181:DNI262182 DXE262181:DXE262182 EHA262181:EHA262182 EQW262181:EQW262182 FAS262181:FAS262182 FKO262181:FKO262182 FUK262181:FUK262182 GEG262181:GEG262182 GOC262181:GOC262182 GXY262181:GXY262182 HHU262181:HHU262182 HRQ262181:HRQ262182 IBM262181:IBM262182 ILI262181:ILI262182 IVE262181:IVE262182 JFA262181:JFA262182 JOW262181:JOW262182 JYS262181:JYS262182 KIO262181:KIO262182 KSK262181:KSK262182 LCG262181:LCG262182 LMC262181:LMC262182 LVY262181:LVY262182 MFU262181:MFU262182 MPQ262181:MPQ262182 MZM262181:MZM262182 NJI262181:NJI262182 NTE262181:NTE262182 ODA262181:ODA262182 OMW262181:OMW262182 OWS262181:OWS262182 PGO262181:PGO262182 PQK262181:PQK262182 QAG262181:QAG262182 QKC262181:QKC262182 QTY262181:QTY262182 RDU262181:RDU262182 RNQ262181:RNQ262182 RXM262181:RXM262182 SHI262181:SHI262182 SRE262181:SRE262182 TBA262181:TBA262182 TKW262181:TKW262182 TUS262181:TUS262182 UEO262181:UEO262182 UOK262181:UOK262182 UYG262181:UYG262182 VIC262181:VIC262182 VRY262181:VRY262182 WBU262181:WBU262182 WLQ262181:WLQ262182 WVM262181:WVM262182 R327718:R327719 JA327717:JA327718 SW327717:SW327718 ACS327717:ACS327718 AMO327717:AMO327718 AWK327717:AWK327718 BGG327717:BGG327718 BQC327717:BQC327718 BZY327717:BZY327718 CJU327717:CJU327718 CTQ327717:CTQ327718 DDM327717:DDM327718 DNI327717:DNI327718 DXE327717:DXE327718 EHA327717:EHA327718 EQW327717:EQW327718 FAS327717:FAS327718 FKO327717:FKO327718 FUK327717:FUK327718 GEG327717:GEG327718 GOC327717:GOC327718 GXY327717:GXY327718 HHU327717:HHU327718 HRQ327717:HRQ327718 IBM327717:IBM327718 ILI327717:ILI327718 IVE327717:IVE327718 JFA327717:JFA327718 JOW327717:JOW327718 JYS327717:JYS327718 KIO327717:KIO327718 KSK327717:KSK327718 LCG327717:LCG327718 LMC327717:LMC327718 LVY327717:LVY327718 MFU327717:MFU327718 MPQ327717:MPQ327718 MZM327717:MZM327718 NJI327717:NJI327718 NTE327717:NTE327718 ODA327717:ODA327718 OMW327717:OMW327718 OWS327717:OWS327718 PGO327717:PGO327718 PQK327717:PQK327718 QAG327717:QAG327718 QKC327717:QKC327718 QTY327717:QTY327718 RDU327717:RDU327718 RNQ327717:RNQ327718 RXM327717:RXM327718 SHI327717:SHI327718 SRE327717:SRE327718 TBA327717:TBA327718 TKW327717:TKW327718 TUS327717:TUS327718 UEO327717:UEO327718 UOK327717:UOK327718 UYG327717:UYG327718 VIC327717:VIC327718 VRY327717:VRY327718 WBU327717:WBU327718 WLQ327717:WLQ327718 WVM327717:WVM327718 R393254:R393255 JA393253:JA393254 SW393253:SW393254 ACS393253:ACS393254 AMO393253:AMO393254 AWK393253:AWK393254 BGG393253:BGG393254 BQC393253:BQC393254 BZY393253:BZY393254 CJU393253:CJU393254 CTQ393253:CTQ393254 DDM393253:DDM393254 DNI393253:DNI393254 DXE393253:DXE393254 EHA393253:EHA393254 EQW393253:EQW393254 FAS393253:FAS393254 FKO393253:FKO393254 FUK393253:FUK393254 GEG393253:GEG393254 GOC393253:GOC393254 GXY393253:GXY393254 HHU393253:HHU393254 HRQ393253:HRQ393254 IBM393253:IBM393254 ILI393253:ILI393254 IVE393253:IVE393254 JFA393253:JFA393254 JOW393253:JOW393254 JYS393253:JYS393254 KIO393253:KIO393254 KSK393253:KSK393254 LCG393253:LCG393254 LMC393253:LMC393254 LVY393253:LVY393254 MFU393253:MFU393254 MPQ393253:MPQ393254 MZM393253:MZM393254 NJI393253:NJI393254 NTE393253:NTE393254 ODA393253:ODA393254 OMW393253:OMW393254 OWS393253:OWS393254 PGO393253:PGO393254 PQK393253:PQK393254 QAG393253:QAG393254 QKC393253:QKC393254 QTY393253:QTY393254 RDU393253:RDU393254 RNQ393253:RNQ393254 RXM393253:RXM393254 SHI393253:SHI393254 SRE393253:SRE393254 TBA393253:TBA393254 TKW393253:TKW393254 TUS393253:TUS393254 UEO393253:UEO393254 UOK393253:UOK393254 UYG393253:UYG393254 VIC393253:VIC393254 VRY393253:VRY393254 WBU393253:WBU393254 WLQ393253:WLQ393254 WVM393253:WVM393254 R458790:R458791 JA458789:JA458790 SW458789:SW458790 ACS458789:ACS458790 AMO458789:AMO458790 AWK458789:AWK458790 BGG458789:BGG458790 BQC458789:BQC458790 BZY458789:BZY458790 CJU458789:CJU458790 CTQ458789:CTQ458790 DDM458789:DDM458790 DNI458789:DNI458790 DXE458789:DXE458790 EHA458789:EHA458790 EQW458789:EQW458790 FAS458789:FAS458790 FKO458789:FKO458790 FUK458789:FUK458790 GEG458789:GEG458790 GOC458789:GOC458790 GXY458789:GXY458790 HHU458789:HHU458790 HRQ458789:HRQ458790 IBM458789:IBM458790 ILI458789:ILI458790 IVE458789:IVE458790 JFA458789:JFA458790 JOW458789:JOW458790 JYS458789:JYS458790 KIO458789:KIO458790 KSK458789:KSK458790 LCG458789:LCG458790 LMC458789:LMC458790 LVY458789:LVY458790 MFU458789:MFU458790 MPQ458789:MPQ458790 MZM458789:MZM458790 NJI458789:NJI458790 NTE458789:NTE458790 ODA458789:ODA458790 OMW458789:OMW458790 OWS458789:OWS458790 PGO458789:PGO458790 PQK458789:PQK458790 QAG458789:QAG458790 QKC458789:QKC458790 QTY458789:QTY458790 RDU458789:RDU458790 RNQ458789:RNQ458790 RXM458789:RXM458790 SHI458789:SHI458790 SRE458789:SRE458790 TBA458789:TBA458790 TKW458789:TKW458790 TUS458789:TUS458790 UEO458789:UEO458790 UOK458789:UOK458790 UYG458789:UYG458790 VIC458789:VIC458790 VRY458789:VRY458790 WBU458789:WBU458790 WLQ458789:WLQ458790 WVM458789:WVM458790 R524326:R524327 JA524325:JA524326 SW524325:SW524326 ACS524325:ACS524326 AMO524325:AMO524326 AWK524325:AWK524326 BGG524325:BGG524326 BQC524325:BQC524326 BZY524325:BZY524326 CJU524325:CJU524326 CTQ524325:CTQ524326 DDM524325:DDM524326 DNI524325:DNI524326 DXE524325:DXE524326 EHA524325:EHA524326 EQW524325:EQW524326 FAS524325:FAS524326 FKO524325:FKO524326 FUK524325:FUK524326 GEG524325:GEG524326 GOC524325:GOC524326 GXY524325:GXY524326 HHU524325:HHU524326 HRQ524325:HRQ524326 IBM524325:IBM524326 ILI524325:ILI524326 IVE524325:IVE524326 JFA524325:JFA524326 JOW524325:JOW524326 JYS524325:JYS524326 KIO524325:KIO524326 KSK524325:KSK524326 LCG524325:LCG524326 LMC524325:LMC524326 LVY524325:LVY524326 MFU524325:MFU524326 MPQ524325:MPQ524326 MZM524325:MZM524326 NJI524325:NJI524326 NTE524325:NTE524326 ODA524325:ODA524326 OMW524325:OMW524326 OWS524325:OWS524326 PGO524325:PGO524326 PQK524325:PQK524326 QAG524325:QAG524326 QKC524325:QKC524326 QTY524325:QTY524326 RDU524325:RDU524326 RNQ524325:RNQ524326 RXM524325:RXM524326 SHI524325:SHI524326 SRE524325:SRE524326 TBA524325:TBA524326 TKW524325:TKW524326 TUS524325:TUS524326 UEO524325:UEO524326 UOK524325:UOK524326 UYG524325:UYG524326 VIC524325:VIC524326 VRY524325:VRY524326 WBU524325:WBU524326 WLQ524325:WLQ524326 WVM524325:WVM524326 R589862:R589863 JA589861:JA589862 SW589861:SW589862 ACS589861:ACS589862 AMO589861:AMO589862 AWK589861:AWK589862 BGG589861:BGG589862 BQC589861:BQC589862 BZY589861:BZY589862 CJU589861:CJU589862 CTQ589861:CTQ589862 DDM589861:DDM589862 DNI589861:DNI589862 DXE589861:DXE589862 EHA589861:EHA589862 EQW589861:EQW589862 FAS589861:FAS589862 FKO589861:FKO589862 FUK589861:FUK589862 GEG589861:GEG589862 GOC589861:GOC589862 GXY589861:GXY589862 HHU589861:HHU589862 HRQ589861:HRQ589862 IBM589861:IBM589862 ILI589861:ILI589862 IVE589861:IVE589862 JFA589861:JFA589862 JOW589861:JOW589862 JYS589861:JYS589862 KIO589861:KIO589862 KSK589861:KSK589862 LCG589861:LCG589862 LMC589861:LMC589862 LVY589861:LVY589862 MFU589861:MFU589862 MPQ589861:MPQ589862 MZM589861:MZM589862 NJI589861:NJI589862 NTE589861:NTE589862 ODA589861:ODA589862 OMW589861:OMW589862 OWS589861:OWS589862 PGO589861:PGO589862 PQK589861:PQK589862 QAG589861:QAG589862 QKC589861:QKC589862 QTY589861:QTY589862 RDU589861:RDU589862 RNQ589861:RNQ589862 RXM589861:RXM589862 SHI589861:SHI589862 SRE589861:SRE589862 TBA589861:TBA589862 TKW589861:TKW589862 TUS589861:TUS589862 UEO589861:UEO589862 UOK589861:UOK589862 UYG589861:UYG589862 VIC589861:VIC589862 VRY589861:VRY589862 WBU589861:WBU589862 WLQ589861:WLQ589862 WVM589861:WVM589862 R655398:R655399 JA655397:JA655398 SW655397:SW655398 ACS655397:ACS655398 AMO655397:AMO655398 AWK655397:AWK655398 BGG655397:BGG655398 BQC655397:BQC655398 BZY655397:BZY655398 CJU655397:CJU655398 CTQ655397:CTQ655398 DDM655397:DDM655398 DNI655397:DNI655398 DXE655397:DXE655398 EHA655397:EHA655398 EQW655397:EQW655398 FAS655397:FAS655398 FKO655397:FKO655398 FUK655397:FUK655398 GEG655397:GEG655398 GOC655397:GOC655398 GXY655397:GXY655398 HHU655397:HHU655398 HRQ655397:HRQ655398 IBM655397:IBM655398 ILI655397:ILI655398 IVE655397:IVE655398 JFA655397:JFA655398 JOW655397:JOW655398 JYS655397:JYS655398 KIO655397:KIO655398 KSK655397:KSK655398 LCG655397:LCG655398 LMC655397:LMC655398 LVY655397:LVY655398 MFU655397:MFU655398 MPQ655397:MPQ655398 MZM655397:MZM655398 NJI655397:NJI655398 NTE655397:NTE655398 ODA655397:ODA655398 OMW655397:OMW655398 OWS655397:OWS655398 PGO655397:PGO655398 PQK655397:PQK655398 QAG655397:QAG655398 QKC655397:QKC655398 QTY655397:QTY655398 RDU655397:RDU655398 RNQ655397:RNQ655398 RXM655397:RXM655398 SHI655397:SHI655398 SRE655397:SRE655398 TBA655397:TBA655398 TKW655397:TKW655398 TUS655397:TUS655398 UEO655397:UEO655398 UOK655397:UOK655398 UYG655397:UYG655398 VIC655397:VIC655398 VRY655397:VRY655398 WBU655397:WBU655398 WLQ655397:WLQ655398 WVM655397:WVM655398 R720934:R720935 JA720933:JA720934 SW720933:SW720934 ACS720933:ACS720934 AMO720933:AMO720934 AWK720933:AWK720934 BGG720933:BGG720934 BQC720933:BQC720934 BZY720933:BZY720934 CJU720933:CJU720934 CTQ720933:CTQ720934 DDM720933:DDM720934 DNI720933:DNI720934 DXE720933:DXE720934 EHA720933:EHA720934 EQW720933:EQW720934 FAS720933:FAS720934 FKO720933:FKO720934 FUK720933:FUK720934 GEG720933:GEG720934 GOC720933:GOC720934 GXY720933:GXY720934 HHU720933:HHU720934 HRQ720933:HRQ720934 IBM720933:IBM720934 ILI720933:ILI720934 IVE720933:IVE720934 JFA720933:JFA720934 JOW720933:JOW720934 JYS720933:JYS720934 KIO720933:KIO720934 KSK720933:KSK720934 LCG720933:LCG720934 LMC720933:LMC720934 LVY720933:LVY720934 MFU720933:MFU720934 MPQ720933:MPQ720934 MZM720933:MZM720934 NJI720933:NJI720934 NTE720933:NTE720934 ODA720933:ODA720934 OMW720933:OMW720934 OWS720933:OWS720934 PGO720933:PGO720934 PQK720933:PQK720934 QAG720933:QAG720934 QKC720933:QKC720934 QTY720933:QTY720934 RDU720933:RDU720934 RNQ720933:RNQ720934 RXM720933:RXM720934 SHI720933:SHI720934 SRE720933:SRE720934 TBA720933:TBA720934 TKW720933:TKW720934 TUS720933:TUS720934 UEO720933:UEO720934 UOK720933:UOK720934 UYG720933:UYG720934 VIC720933:VIC720934 VRY720933:VRY720934 WBU720933:WBU720934 WLQ720933:WLQ720934 WVM720933:WVM720934 R786470:R786471 JA786469:JA786470 SW786469:SW786470 ACS786469:ACS786470 AMO786469:AMO786470 AWK786469:AWK786470 BGG786469:BGG786470 BQC786469:BQC786470 BZY786469:BZY786470 CJU786469:CJU786470 CTQ786469:CTQ786470 DDM786469:DDM786470 DNI786469:DNI786470 DXE786469:DXE786470 EHA786469:EHA786470 EQW786469:EQW786470 FAS786469:FAS786470 FKO786469:FKO786470 FUK786469:FUK786470 GEG786469:GEG786470 GOC786469:GOC786470 GXY786469:GXY786470 HHU786469:HHU786470 HRQ786469:HRQ786470 IBM786469:IBM786470 ILI786469:ILI786470 IVE786469:IVE786470 JFA786469:JFA786470 JOW786469:JOW786470 JYS786469:JYS786470 KIO786469:KIO786470 KSK786469:KSK786470 LCG786469:LCG786470 LMC786469:LMC786470 LVY786469:LVY786470 MFU786469:MFU786470 MPQ786469:MPQ786470 MZM786469:MZM786470 NJI786469:NJI786470 NTE786469:NTE786470 ODA786469:ODA786470 OMW786469:OMW786470 OWS786469:OWS786470 PGO786469:PGO786470 PQK786469:PQK786470 QAG786469:QAG786470 QKC786469:QKC786470 QTY786469:QTY786470 RDU786469:RDU786470 RNQ786469:RNQ786470 RXM786469:RXM786470 SHI786469:SHI786470 SRE786469:SRE786470 TBA786469:TBA786470 TKW786469:TKW786470 TUS786469:TUS786470 UEO786469:UEO786470 UOK786469:UOK786470 UYG786469:UYG786470 VIC786469:VIC786470 VRY786469:VRY786470 WBU786469:WBU786470 WLQ786469:WLQ786470 WVM786469:WVM786470 R852006:R852007 JA852005:JA852006 SW852005:SW852006 ACS852005:ACS852006 AMO852005:AMO852006 AWK852005:AWK852006 BGG852005:BGG852006 BQC852005:BQC852006 BZY852005:BZY852006 CJU852005:CJU852006 CTQ852005:CTQ852006 DDM852005:DDM852006 DNI852005:DNI852006 DXE852005:DXE852006 EHA852005:EHA852006 EQW852005:EQW852006 FAS852005:FAS852006 FKO852005:FKO852006 FUK852005:FUK852006 GEG852005:GEG852006 GOC852005:GOC852006 GXY852005:GXY852006 HHU852005:HHU852006 HRQ852005:HRQ852006 IBM852005:IBM852006 ILI852005:ILI852006 IVE852005:IVE852006 JFA852005:JFA852006 JOW852005:JOW852006 JYS852005:JYS852006 KIO852005:KIO852006 KSK852005:KSK852006 LCG852005:LCG852006 LMC852005:LMC852006 LVY852005:LVY852006 MFU852005:MFU852006 MPQ852005:MPQ852006 MZM852005:MZM852006 NJI852005:NJI852006 NTE852005:NTE852006 ODA852005:ODA852006 OMW852005:OMW852006 OWS852005:OWS852006 PGO852005:PGO852006 PQK852005:PQK852006 QAG852005:QAG852006 QKC852005:QKC852006 QTY852005:QTY852006 RDU852005:RDU852006 RNQ852005:RNQ852006 RXM852005:RXM852006 SHI852005:SHI852006 SRE852005:SRE852006 TBA852005:TBA852006 TKW852005:TKW852006 TUS852005:TUS852006 UEO852005:UEO852006 UOK852005:UOK852006 UYG852005:UYG852006 VIC852005:VIC852006 VRY852005:VRY852006 WBU852005:WBU852006 WLQ852005:WLQ852006 WVM852005:WVM852006 R917542:R917543 JA917541:JA917542 SW917541:SW917542 ACS917541:ACS917542 AMO917541:AMO917542 AWK917541:AWK917542 BGG917541:BGG917542 BQC917541:BQC917542 BZY917541:BZY917542 CJU917541:CJU917542 CTQ917541:CTQ917542 DDM917541:DDM917542 DNI917541:DNI917542 DXE917541:DXE917542 EHA917541:EHA917542 EQW917541:EQW917542 FAS917541:FAS917542 FKO917541:FKO917542 FUK917541:FUK917542 GEG917541:GEG917542 GOC917541:GOC917542 GXY917541:GXY917542 HHU917541:HHU917542 HRQ917541:HRQ917542 IBM917541:IBM917542 ILI917541:ILI917542 IVE917541:IVE917542 JFA917541:JFA917542 JOW917541:JOW917542 JYS917541:JYS917542 KIO917541:KIO917542 KSK917541:KSK917542 LCG917541:LCG917542 LMC917541:LMC917542 LVY917541:LVY917542 MFU917541:MFU917542 MPQ917541:MPQ917542 MZM917541:MZM917542 NJI917541:NJI917542 NTE917541:NTE917542 ODA917541:ODA917542 OMW917541:OMW917542 OWS917541:OWS917542 PGO917541:PGO917542 PQK917541:PQK917542 QAG917541:QAG917542 QKC917541:QKC917542 QTY917541:QTY917542 RDU917541:RDU917542 RNQ917541:RNQ917542 RXM917541:RXM917542 SHI917541:SHI917542 SRE917541:SRE917542 TBA917541:TBA917542 TKW917541:TKW917542 TUS917541:TUS917542 UEO917541:UEO917542 UOK917541:UOK917542 UYG917541:UYG917542 VIC917541:VIC917542 VRY917541:VRY917542 WBU917541:WBU917542 WLQ917541:WLQ917542 WVM917541:WVM917542 R983078:R983079 JA983077:JA983078 SW983077:SW983078 ACS983077:ACS983078 AMO983077:AMO983078 AWK983077:AWK983078 BGG983077:BGG983078 BQC983077:BQC983078 BZY983077:BZY983078 CJU983077:CJU983078 CTQ983077:CTQ983078 DDM983077:DDM983078 DNI983077:DNI983078 DXE983077:DXE983078 EHA983077:EHA983078 EQW983077:EQW983078 FAS983077:FAS983078 FKO983077:FKO983078 FUK983077:FUK983078 GEG983077:GEG983078 GOC983077:GOC983078 GXY983077:GXY983078 HHU983077:HHU983078 HRQ983077:HRQ983078 IBM983077:IBM983078 ILI983077:ILI983078 IVE983077:IVE983078 JFA983077:JFA983078 JOW983077:JOW983078 JYS983077:JYS983078 KIO983077:KIO983078 KSK983077:KSK983078 LCG983077:LCG983078 LMC983077:LMC983078 LVY983077:LVY983078 MFU983077:MFU983078 MPQ983077:MPQ983078 MZM983077:MZM983078 NJI983077:NJI983078 NTE983077:NTE983078 ODA983077:ODA983078 OMW983077:OMW983078 OWS983077:OWS983078 PGO983077:PGO983078 PQK983077:PQK983078 QAG983077:QAG983078 QKC983077:QKC983078 QTY983077:QTY983078 RDU983077:RDU983078 RNQ983077:RNQ983078 RXM983077:RXM983078 SHI983077:SHI983078 SRE983077:SRE983078 TBA983077:TBA983078 TKW983077:TKW983078 TUS983077:TUS983078 UEO983077:UEO983078 UOK983077:UOK983078 UYG983077:UYG983078 VIC983077:VIC983078 VRY983077:VRY983078 WBU983077:WBU983078 WLQ983077:WLQ983078 WVM983077:WVM983078 T65574:T65575 JD65573:JD65574 SZ65573:SZ65574 ACV65573:ACV65574 AMR65573:AMR65574 AWN65573:AWN65574 BGJ65573:BGJ65574 BQF65573:BQF65574 CAB65573:CAB65574 CJX65573:CJX65574 CTT65573:CTT65574 DDP65573:DDP65574 DNL65573:DNL65574 DXH65573:DXH65574 EHD65573:EHD65574 EQZ65573:EQZ65574 FAV65573:FAV65574 FKR65573:FKR65574 FUN65573:FUN65574 GEJ65573:GEJ65574 GOF65573:GOF65574 GYB65573:GYB65574 HHX65573:HHX65574 HRT65573:HRT65574 IBP65573:IBP65574 ILL65573:ILL65574 IVH65573:IVH65574 JFD65573:JFD65574 JOZ65573:JOZ65574 JYV65573:JYV65574 KIR65573:KIR65574 KSN65573:KSN65574 LCJ65573:LCJ65574 LMF65573:LMF65574 LWB65573:LWB65574 MFX65573:MFX65574 MPT65573:MPT65574 MZP65573:MZP65574 NJL65573:NJL65574 NTH65573:NTH65574 ODD65573:ODD65574 OMZ65573:OMZ65574 OWV65573:OWV65574 PGR65573:PGR65574 PQN65573:PQN65574 QAJ65573:QAJ65574 QKF65573:QKF65574 QUB65573:QUB65574 RDX65573:RDX65574 RNT65573:RNT65574 RXP65573:RXP65574 SHL65573:SHL65574 SRH65573:SRH65574 TBD65573:TBD65574 TKZ65573:TKZ65574 TUV65573:TUV65574 UER65573:UER65574 UON65573:UON65574 UYJ65573:UYJ65574 VIF65573:VIF65574 VSB65573:VSB65574 WBX65573:WBX65574 WLT65573:WLT65574 WVP65573:WVP65574 T131110:T131111 JD131109:JD131110 SZ131109:SZ131110 ACV131109:ACV131110 AMR131109:AMR131110 AWN131109:AWN131110 BGJ131109:BGJ131110 BQF131109:BQF131110 CAB131109:CAB131110 CJX131109:CJX131110 CTT131109:CTT131110 DDP131109:DDP131110 DNL131109:DNL131110 DXH131109:DXH131110 EHD131109:EHD131110 EQZ131109:EQZ131110 FAV131109:FAV131110 FKR131109:FKR131110 FUN131109:FUN131110 GEJ131109:GEJ131110 GOF131109:GOF131110 GYB131109:GYB131110 HHX131109:HHX131110 HRT131109:HRT131110 IBP131109:IBP131110 ILL131109:ILL131110 IVH131109:IVH131110 JFD131109:JFD131110 JOZ131109:JOZ131110 JYV131109:JYV131110 KIR131109:KIR131110 KSN131109:KSN131110 LCJ131109:LCJ131110 LMF131109:LMF131110 LWB131109:LWB131110 MFX131109:MFX131110 MPT131109:MPT131110 MZP131109:MZP131110 NJL131109:NJL131110 NTH131109:NTH131110 ODD131109:ODD131110 OMZ131109:OMZ131110 OWV131109:OWV131110 PGR131109:PGR131110 PQN131109:PQN131110 QAJ131109:QAJ131110 QKF131109:QKF131110 QUB131109:QUB131110 RDX131109:RDX131110 RNT131109:RNT131110 RXP131109:RXP131110 SHL131109:SHL131110 SRH131109:SRH131110 TBD131109:TBD131110 TKZ131109:TKZ131110 TUV131109:TUV131110 UER131109:UER131110 UON131109:UON131110 UYJ131109:UYJ131110 VIF131109:VIF131110 VSB131109:VSB131110 WBX131109:WBX131110 WLT131109:WLT131110 WVP131109:WVP131110 T196646:T196647 JD196645:JD196646 SZ196645:SZ196646 ACV196645:ACV196646 AMR196645:AMR196646 AWN196645:AWN196646 BGJ196645:BGJ196646 BQF196645:BQF196646 CAB196645:CAB196646 CJX196645:CJX196646 CTT196645:CTT196646 DDP196645:DDP196646 DNL196645:DNL196646 DXH196645:DXH196646 EHD196645:EHD196646 EQZ196645:EQZ196646 FAV196645:FAV196646 FKR196645:FKR196646 FUN196645:FUN196646 GEJ196645:GEJ196646 GOF196645:GOF196646 GYB196645:GYB196646 HHX196645:HHX196646 HRT196645:HRT196646 IBP196645:IBP196646 ILL196645:ILL196646 IVH196645:IVH196646 JFD196645:JFD196646 JOZ196645:JOZ196646 JYV196645:JYV196646 KIR196645:KIR196646 KSN196645:KSN196646 LCJ196645:LCJ196646 LMF196645:LMF196646 LWB196645:LWB196646 MFX196645:MFX196646 MPT196645:MPT196646 MZP196645:MZP196646 NJL196645:NJL196646 NTH196645:NTH196646 ODD196645:ODD196646 OMZ196645:OMZ196646 OWV196645:OWV196646 PGR196645:PGR196646 PQN196645:PQN196646 QAJ196645:QAJ196646 QKF196645:QKF196646 QUB196645:QUB196646 RDX196645:RDX196646 RNT196645:RNT196646 RXP196645:RXP196646 SHL196645:SHL196646 SRH196645:SRH196646 TBD196645:TBD196646 TKZ196645:TKZ196646 TUV196645:TUV196646 UER196645:UER196646 UON196645:UON196646 UYJ196645:UYJ196646 VIF196645:VIF196646 VSB196645:VSB196646 WBX196645:WBX196646 WLT196645:WLT196646 WVP196645:WVP196646 T262182:T262183 JD262181:JD262182 SZ262181:SZ262182 ACV262181:ACV262182 AMR262181:AMR262182 AWN262181:AWN262182 BGJ262181:BGJ262182 BQF262181:BQF262182 CAB262181:CAB262182 CJX262181:CJX262182 CTT262181:CTT262182 DDP262181:DDP262182 DNL262181:DNL262182 DXH262181:DXH262182 EHD262181:EHD262182 EQZ262181:EQZ262182 FAV262181:FAV262182 FKR262181:FKR262182 FUN262181:FUN262182 GEJ262181:GEJ262182 GOF262181:GOF262182 GYB262181:GYB262182 HHX262181:HHX262182 HRT262181:HRT262182 IBP262181:IBP262182 ILL262181:ILL262182 IVH262181:IVH262182 JFD262181:JFD262182 JOZ262181:JOZ262182 JYV262181:JYV262182 KIR262181:KIR262182 KSN262181:KSN262182 LCJ262181:LCJ262182 LMF262181:LMF262182 LWB262181:LWB262182 MFX262181:MFX262182 MPT262181:MPT262182 MZP262181:MZP262182 NJL262181:NJL262182 NTH262181:NTH262182 ODD262181:ODD262182 OMZ262181:OMZ262182 OWV262181:OWV262182 PGR262181:PGR262182 PQN262181:PQN262182 QAJ262181:QAJ262182 QKF262181:QKF262182 QUB262181:QUB262182 RDX262181:RDX262182 RNT262181:RNT262182 RXP262181:RXP262182 SHL262181:SHL262182 SRH262181:SRH262182 TBD262181:TBD262182 TKZ262181:TKZ262182 TUV262181:TUV262182 UER262181:UER262182 UON262181:UON262182 UYJ262181:UYJ262182 VIF262181:VIF262182 VSB262181:VSB262182 WBX262181:WBX262182 WLT262181:WLT262182 WVP262181:WVP262182 T327718:T327719 JD327717:JD327718 SZ327717:SZ327718 ACV327717:ACV327718 AMR327717:AMR327718 AWN327717:AWN327718 BGJ327717:BGJ327718 BQF327717:BQF327718 CAB327717:CAB327718 CJX327717:CJX327718 CTT327717:CTT327718 DDP327717:DDP327718 DNL327717:DNL327718 DXH327717:DXH327718 EHD327717:EHD327718 EQZ327717:EQZ327718 FAV327717:FAV327718 FKR327717:FKR327718 FUN327717:FUN327718 GEJ327717:GEJ327718 GOF327717:GOF327718 GYB327717:GYB327718 HHX327717:HHX327718 HRT327717:HRT327718 IBP327717:IBP327718 ILL327717:ILL327718 IVH327717:IVH327718 JFD327717:JFD327718 JOZ327717:JOZ327718 JYV327717:JYV327718 KIR327717:KIR327718 KSN327717:KSN327718 LCJ327717:LCJ327718 LMF327717:LMF327718 LWB327717:LWB327718 MFX327717:MFX327718 MPT327717:MPT327718 MZP327717:MZP327718 NJL327717:NJL327718 NTH327717:NTH327718 ODD327717:ODD327718 OMZ327717:OMZ327718 OWV327717:OWV327718 PGR327717:PGR327718 PQN327717:PQN327718 QAJ327717:QAJ327718 QKF327717:QKF327718 QUB327717:QUB327718 RDX327717:RDX327718 RNT327717:RNT327718 RXP327717:RXP327718 SHL327717:SHL327718 SRH327717:SRH327718 TBD327717:TBD327718 TKZ327717:TKZ327718 TUV327717:TUV327718 UER327717:UER327718 UON327717:UON327718 UYJ327717:UYJ327718 VIF327717:VIF327718 VSB327717:VSB327718 WBX327717:WBX327718 WLT327717:WLT327718 WVP327717:WVP327718 T393254:T393255 JD393253:JD393254 SZ393253:SZ393254 ACV393253:ACV393254 AMR393253:AMR393254 AWN393253:AWN393254 BGJ393253:BGJ393254 BQF393253:BQF393254 CAB393253:CAB393254 CJX393253:CJX393254 CTT393253:CTT393254 DDP393253:DDP393254 DNL393253:DNL393254 DXH393253:DXH393254 EHD393253:EHD393254 EQZ393253:EQZ393254 FAV393253:FAV393254 FKR393253:FKR393254 FUN393253:FUN393254 GEJ393253:GEJ393254 GOF393253:GOF393254 GYB393253:GYB393254 HHX393253:HHX393254 HRT393253:HRT393254 IBP393253:IBP393254 ILL393253:ILL393254 IVH393253:IVH393254 JFD393253:JFD393254 JOZ393253:JOZ393254 JYV393253:JYV393254 KIR393253:KIR393254 KSN393253:KSN393254 LCJ393253:LCJ393254 LMF393253:LMF393254 LWB393253:LWB393254 MFX393253:MFX393254 MPT393253:MPT393254 MZP393253:MZP393254 NJL393253:NJL393254 NTH393253:NTH393254 ODD393253:ODD393254 OMZ393253:OMZ393254 OWV393253:OWV393254 PGR393253:PGR393254 PQN393253:PQN393254 QAJ393253:QAJ393254 QKF393253:QKF393254 QUB393253:QUB393254 RDX393253:RDX393254 RNT393253:RNT393254 RXP393253:RXP393254 SHL393253:SHL393254 SRH393253:SRH393254 TBD393253:TBD393254 TKZ393253:TKZ393254 TUV393253:TUV393254 UER393253:UER393254 UON393253:UON393254 UYJ393253:UYJ393254 VIF393253:VIF393254 VSB393253:VSB393254 WBX393253:WBX393254 WLT393253:WLT393254 WVP393253:WVP393254 T458790:T458791 JD458789:JD458790 SZ458789:SZ458790 ACV458789:ACV458790 AMR458789:AMR458790 AWN458789:AWN458790 BGJ458789:BGJ458790 BQF458789:BQF458790 CAB458789:CAB458790 CJX458789:CJX458790 CTT458789:CTT458790 DDP458789:DDP458790 DNL458789:DNL458790 DXH458789:DXH458790 EHD458789:EHD458790 EQZ458789:EQZ458790 FAV458789:FAV458790 FKR458789:FKR458790 FUN458789:FUN458790 GEJ458789:GEJ458790 GOF458789:GOF458790 GYB458789:GYB458790 HHX458789:HHX458790 HRT458789:HRT458790 IBP458789:IBP458790 ILL458789:ILL458790 IVH458789:IVH458790 JFD458789:JFD458790 JOZ458789:JOZ458790 JYV458789:JYV458790 KIR458789:KIR458790 KSN458789:KSN458790 LCJ458789:LCJ458790 LMF458789:LMF458790 LWB458789:LWB458790 MFX458789:MFX458790 MPT458789:MPT458790 MZP458789:MZP458790 NJL458789:NJL458790 NTH458789:NTH458790 ODD458789:ODD458790 OMZ458789:OMZ458790 OWV458789:OWV458790 PGR458789:PGR458790 PQN458789:PQN458790 QAJ458789:QAJ458790 QKF458789:QKF458790 QUB458789:QUB458790 RDX458789:RDX458790 RNT458789:RNT458790 RXP458789:RXP458790 SHL458789:SHL458790 SRH458789:SRH458790 TBD458789:TBD458790 TKZ458789:TKZ458790 TUV458789:TUV458790 UER458789:UER458790 UON458789:UON458790 UYJ458789:UYJ458790 VIF458789:VIF458790 VSB458789:VSB458790 WBX458789:WBX458790 WLT458789:WLT458790 WVP458789:WVP458790 T524326:T524327 JD524325:JD524326 SZ524325:SZ524326 ACV524325:ACV524326 AMR524325:AMR524326 AWN524325:AWN524326 BGJ524325:BGJ524326 BQF524325:BQF524326 CAB524325:CAB524326 CJX524325:CJX524326 CTT524325:CTT524326 DDP524325:DDP524326 DNL524325:DNL524326 DXH524325:DXH524326 EHD524325:EHD524326 EQZ524325:EQZ524326 FAV524325:FAV524326 FKR524325:FKR524326 FUN524325:FUN524326 GEJ524325:GEJ524326 GOF524325:GOF524326 GYB524325:GYB524326 HHX524325:HHX524326 HRT524325:HRT524326 IBP524325:IBP524326 ILL524325:ILL524326 IVH524325:IVH524326 JFD524325:JFD524326 JOZ524325:JOZ524326 JYV524325:JYV524326 KIR524325:KIR524326 KSN524325:KSN524326 LCJ524325:LCJ524326 LMF524325:LMF524326 LWB524325:LWB524326 MFX524325:MFX524326 MPT524325:MPT524326 MZP524325:MZP524326 NJL524325:NJL524326 NTH524325:NTH524326 ODD524325:ODD524326 OMZ524325:OMZ524326 OWV524325:OWV524326 PGR524325:PGR524326 PQN524325:PQN524326 QAJ524325:QAJ524326 QKF524325:QKF524326 QUB524325:QUB524326 RDX524325:RDX524326 RNT524325:RNT524326 RXP524325:RXP524326 SHL524325:SHL524326 SRH524325:SRH524326 TBD524325:TBD524326 TKZ524325:TKZ524326 TUV524325:TUV524326 UER524325:UER524326 UON524325:UON524326 UYJ524325:UYJ524326 VIF524325:VIF524326 VSB524325:VSB524326 WBX524325:WBX524326 WLT524325:WLT524326 WVP524325:WVP524326 T589862:T589863 JD589861:JD589862 SZ589861:SZ589862 ACV589861:ACV589862 AMR589861:AMR589862 AWN589861:AWN589862 BGJ589861:BGJ589862 BQF589861:BQF589862 CAB589861:CAB589862 CJX589861:CJX589862 CTT589861:CTT589862 DDP589861:DDP589862 DNL589861:DNL589862 DXH589861:DXH589862 EHD589861:EHD589862 EQZ589861:EQZ589862 FAV589861:FAV589862 FKR589861:FKR589862 FUN589861:FUN589862 GEJ589861:GEJ589862 GOF589861:GOF589862 GYB589861:GYB589862 HHX589861:HHX589862 HRT589861:HRT589862 IBP589861:IBP589862 ILL589861:ILL589862 IVH589861:IVH589862 JFD589861:JFD589862 JOZ589861:JOZ589862 JYV589861:JYV589862 KIR589861:KIR589862 KSN589861:KSN589862 LCJ589861:LCJ589862 LMF589861:LMF589862 LWB589861:LWB589862 MFX589861:MFX589862 MPT589861:MPT589862 MZP589861:MZP589862 NJL589861:NJL589862 NTH589861:NTH589862 ODD589861:ODD589862 OMZ589861:OMZ589862 OWV589861:OWV589862 PGR589861:PGR589862 PQN589861:PQN589862 QAJ589861:QAJ589862 QKF589861:QKF589862 QUB589861:QUB589862 RDX589861:RDX589862 RNT589861:RNT589862 RXP589861:RXP589862 SHL589861:SHL589862 SRH589861:SRH589862 TBD589861:TBD589862 TKZ589861:TKZ589862 TUV589861:TUV589862 UER589861:UER589862 UON589861:UON589862 UYJ589861:UYJ589862 VIF589861:VIF589862 VSB589861:VSB589862 WBX589861:WBX589862 WLT589861:WLT589862 WVP589861:WVP589862 T655398:T655399 JD655397:JD655398 SZ655397:SZ655398 ACV655397:ACV655398 AMR655397:AMR655398 AWN655397:AWN655398 BGJ655397:BGJ655398 BQF655397:BQF655398 CAB655397:CAB655398 CJX655397:CJX655398 CTT655397:CTT655398 DDP655397:DDP655398 DNL655397:DNL655398 DXH655397:DXH655398 EHD655397:EHD655398 EQZ655397:EQZ655398 FAV655397:FAV655398 FKR655397:FKR655398 FUN655397:FUN655398 GEJ655397:GEJ655398 GOF655397:GOF655398 GYB655397:GYB655398 HHX655397:HHX655398 HRT655397:HRT655398 IBP655397:IBP655398 ILL655397:ILL655398 IVH655397:IVH655398 JFD655397:JFD655398 JOZ655397:JOZ655398 JYV655397:JYV655398 KIR655397:KIR655398 KSN655397:KSN655398 LCJ655397:LCJ655398 LMF655397:LMF655398 LWB655397:LWB655398 MFX655397:MFX655398 MPT655397:MPT655398 MZP655397:MZP655398 NJL655397:NJL655398 NTH655397:NTH655398 ODD655397:ODD655398 OMZ655397:OMZ655398 OWV655397:OWV655398 PGR655397:PGR655398 PQN655397:PQN655398 QAJ655397:QAJ655398 QKF655397:QKF655398 QUB655397:QUB655398 RDX655397:RDX655398 RNT655397:RNT655398 RXP655397:RXP655398 SHL655397:SHL655398 SRH655397:SRH655398 TBD655397:TBD655398 TKZ655397:TKZ655398 TUV655397:TUV655398 UER655397:UER655398 UON655397:UON655398 UYJ655397:UYJ655398 VIF655397:VIF655398 VSB655397:VSB655398 WBX655397:WBX655398 WLT655397:WLT655398 WVP655397:WVP655398 T720934:T720935 JD720933:JD720934 SZ720933:SZ720934 ACV720933:ACV720934 AMR720933:AMR720934 AWN720933:AWN720934 BGJ720933:BGJ720934 BQF720933:BQF720934 CAB720933:CAB720934 CJX720933:CJX720934 CTT720933:CTT720934 DDP720933:DDP720934 DNL720933:DNL720934 DXH720933:DXH720934 EHD720933:EHD720934 EQZ720933:EQZ720934 FAV720933:FAV720934 FKR720933:FKR720934 FUN720933:FUN720934 GEJ720933:GEJ720934 GOF720933:GOF720934 GYB720933:GYB720934 HHX720933:HHX720934 HRT720933:HRT720934 IBP720933:IBP720934 ILL720933:ILL720934 IVH720933:IVH720934 JFD720933:JFD720934 JOZ720933:JOZ720934 JYV720933:JYV720934 KIR720933:KIR720934 KSN720933:KSN720934 LCJ720933:LCJ720934 LMF720933:LMF720934 LWB720933:LWB720934 MFX720933:MFX720934 MPT720933:MPT720934 MZP720933:MZP720934 NJL720933:NJL720934 NTH720933:NTH720934 ODD720933:ODD720934 OMZ720933:OMZ720934 OWV720933:OWV720934 PGR720933:PGR720934 PQN720933:PQN720934 QAJ720933:QAJ720934 QKF720933:QKF720934 QUB720933:QUB720934 RDX720933:RDX720934 RNT720933:RNT720934 RXP720933:RXP720934 SHL720933:SHL720934 SRH720933:SRH720934 TBD720933:TBD720934 TKZ720933:TKZ720934 TUV720933:TUV720934 UER720933:UER720934 UON720933:UON720934 UYJ720933:UYJ720934 VIF720933:VIF720934 VSB720933:VSB720934 WBX720933:WBX720934 WLT720933:WLT720934 WVP720933:WVP720934 T786470:T786471 JD786469:JD786470 SZ786469:SZ786470 ACV786469:ACV786470 AMR786469:AMR786470 AWN786469:AWN786470 BGJ786469:BGJ786470 BQF786469:BQF786470 CAB786469:CAB786470 CJX786469:CJX786470 CTT786469:CTT786470 DDP786469:DDP786470 DNL786469:DNL786470 DXH786469:DXH786470 EHD786469:EHD786470 EQZ786469:EQZ786470 FAV786469:FAV786470 FKR786469:FKR786470 FUN786469:FUN786470 GEJ786469:GEJ786470 GOF786469:GOF786470 GYB786469:GYB786470 HHX786469:HHX786470 HRT786469:HRT786470 IBP786469:IBP786470 ILL786469:ILL786470 IVH786469:IVH786470 JFD786469:JFD786470 JOZ786469:JOZ786470 JYV786469:JYV786470 KIR786469:KIR786470 KSN786469:KSN786470 LCJ786469:LCJ786470 LMF786469:LMF786470 LWB786469:LWB786470 MFX786469:MFX786470 MPT786469:MPT786470 MZP786469:MZP786470 NJL786469:NJL786470 NTH786469:NTH786470 ODD786469:ODD786470 OMZ786469:OMZ786470 OWV786469:OWV786470 PGR786469:PGR786470 PQN786469:PQN786470 QAJ786469:QAJ786470 QKF786469:QKF786470 QUB786469:QUB786470 RDX786469:RDX786470 RNT786469:RNT786470 RXP786469:RXP786470 SHL786469:SHL786470 SRH786469:SRH786470 TBD786469:TBD786470 TKZ786469:TKZ786470 TUV786469:TUV786470 UER786469:UER786470 UON786469:UON786470 UYJ786469:UYJ786470 VIF786469:VIF786470 VSB786469:VSB786470 WBX786469:WBX786470 WLT786469:WLT786470 WVP786469:WVP786470 T852006:T852007 JD852005:JD852006 SZ852005:SZ852006 ACV852005:ACV852006 AMR852005:AMR852006 AWN852005:AWN852006 BGJ852005:BGJ852006 BQF852005:BQF852006 CAB852005:CAB852006 CJX852005:CJX852006 CTT852005:CTT852006 DDP852005:DDP852006 DNL852005:DNL852006 DXH852005:DXH852006 EHD852005:EHD852006 EQZ852005:EQZ852006 FAV852005:FAV852006 FKR852005:FKR852006 FUN852005:FUN852006 GEJ852005:GEJ852006 GOF852005:GOF852006 GYB852005:GYB852006 HHX852005:HHX852006 HRT852005:HRT852006 IBP852005:IBP852006 ILL852005:ILL852006 IVH852005:IVH852006 JFD852005:JFD852006 JOZ852005:JOZ852006 JYV852005:JYV852006 KIR852005:KIR852006 KSN852005:KSN852006 LCJ852005:LCJ852006 LMF852005:LMF852006 LWB852005:LWB852006 MFX852005:MFX852006 MPT852005:MPT852006 MZP852005:MZP852006 NJL852005:NJL852006 NTH852005:NTH852006 ODD852005:ODD852006 OMZ852005:OMZ852006 OWV852005:OWV852006 PGR852005:PGR852006 PQN852005:PQN852006 QAJ852005:QAJ852006 QKF852005:QKF852006 QUB852005:QUB852006 RDX852005:RDX852006 RNT852005:RNT852006 RXP852005:RXP852006 SHL852005:SHL852006 SRH852005:SRH852006 TBD852005:TBD852006 TKZ852005:TKZ852006 TUV852005:TUV852006 UER852005:UER852006 UON852005:UON852006 UYJ852005:UYJ852006 VIF852005:VIF852006 VSB852005:VSB852006 WBX852005:WBX852006 WLT852005:WLT852006 WVP852005:WVP852006 T917542:T917543 JD917541:JD917542 SZ917541:SZ917542 ACV917541:ACV917542 AMR917541:AMR917542 AWN917541:AWN917542 BGJ917541:BGJ917542 BQF917541:BQF917542 CAB917541:CAB917542 CJX917541:CJX917542 CTT917541:CTT917542 DDP917541:DDP917542 DNL917541:DNL917542 DXH917541:DXH917542 EHD917541:EHD917542 EQZ917541:EQZ917542 FAV917541:FAV917542 FKR917541:FKR917542 FUN917541:FUN917542 GEJ917541:GEJ917542 GOF917541:GOF917542 GYB917541:GYB917542 HHX917541:HHX917542 HRT917541:HRT917542 IBP917541:IBP917542 ILL917541:ILL917542 IVH917541:IVH917542 JFD917541:JFD917542 JOZ917541:JOZ917542 JYV917541:JYV917542 KIR917541:KIR917542 KSN917541:KSN917542 LCJ917541:LCJ917542 LMF917541:LMF917542 LWB917541:LWB917542 MFX917541:MFX917542 MPT917541:MPT917542 MZP917541:MZP917542 NJL917541:NJL917542 NTH917541:NTH917542 ODD917541:ODD917542 OMZ917541:OMZ917542 OWV917541:OWV917542 PGR917541:PGR917542 PQN917541:PQN917542 QAJ917541:QAJ917542 QKF917541:QKF917542 QUB917541:QUB917542 RDX917541:RDX917542 RNT917541:RNT917542 RXP917541:RXP917542 SHL917541:SHL917542 SRH917541:SRH917542 TBD917541:TBD917542 TKZ917541:TKZ917542 TUV917541:TUV917542 UER917541:UER917542 UON917541:UON917542 UYJ917541:UYJ917542 VIF917541:VIF917542 VSB917541:VSB917542 WBX917541:WBX917542 WLT917541:WLT917542 WVP917541:WVP917542 T983078:T983079 JD983077:JD983078 SZ983077:SZ983078 ACV983077:ACV983078 AMR983077:AMR983078 AWN983077:AWN983078 BGJ983077:BGJ983078 BQF983077:BQF983078 CAB983077:CAB983078 CJX983077:CJX983078 CTT983077:CTT983078 DDP983077:DDP983078 DNL983077:DNL983078 DXH983077:DXH983078 EHD983077:EHD983078 EQZ983077:EQZ983078 FAV983077:FAV983078 FKR983077:FKR983078 FUN983077:FUN983078 GEJ983077:GEJ983078 GOF983077:GOF983078 GYB983077:GYB983078 HHX983077:HHX983078 HRT983077:HRT983078 IBP983077:IBP983078 ILL983077:ILL983078 IVH983077:IVH983078 JFD983077:JFD983078 JOZ983077:JOZ983078 JYV983077:JYV983078 KIR983077:KIR983078 KSN983077:KSN983078 LCJ983077:LCJ983078 LMF983077:LMF983078 LWB983077:LWB983078 MFX983077:MFX983078 MPT983077:MPT983078 MZP983077:MZP983078 NJL983077:NJL983078 NTH983077:NTH983078 ODD983077:ODD983078 OMZ983077:OMZ983078 OWV983077:OWV983078 PGR983077:PGR983078 PQN983077:PQN983078 QAJ983077:QAJ983078 QKF983077:QKF983078 QUB983077:QUB983078 RDX983077:RDX983078 RNT983077:RNT983078 RXP983077:RXP983078 SHL983077:SHL983078 SRH983077:SRH983078 TBD983077:TBD983078 TKZ983077:TKZ983078 TUV983077:TUV983078 UER983077:UER983078 UON983077:UON983078 UYJ983077:UYJ983078 VIF983077:VIF983078 VSB983077:VSB983078 WBX983077:WBX983078 WLT983077:WLT983078 WVP983077:WVP983078 V65574:V65575 JG65573:JG65574 TC65573:TC65574 ACY65573:ACY65574 AMU65573:AMU65574 AWQ65573:AWQ65574 BGM65573:BGM65574 BQI65573:BQI65574 CAE65573:CAE65574 CKA65573:CKA65574 CTW65573:CTW65574 DDS65573:DDS65574 DNO65573:DNO65574 DXK65573:DXK65574 EHG65573:EHG65574 ERC65573:ERC65574 FAY65573:FAY65574 FKU65573:FKU65574 FUQ65573:FUQ65574 GEM65573:GEM65574 GOI65573:GOI65574 GYE65573:GYE65574 HIA65573:HIA65574 HRW65573:HRW65574 IBS65573:IBS65574 ILO65573:ILO65574 IVK65573:IVK65574 JFG65573:JFG65574 JPC65573:JPC65574 JYY65573:JYY65574 KIU65573:KIU65574 KSQ65573:KSQ65574 LCM65573:LCM65574 LMI65573:LMI65574 LWE65573:LWE65574 MGA65573:MGA65574 MPW65573:MPW65574 MZS65573:MZS65574 NJO65573:NJO65574 NTK65573:NTK65574 ODG65573:ODG65574 ONC65573:ONC65574 OWY65573:OWY65574 PGU65573:PGU65574 PQQ65573:PQQ65574 QAM65573:QAM65574 QKI65573:QKI65574 QUE65573:QUE65574 REA65573:REA65574 RNW65573:RNW65574 RXS65573:RXS65574 SHO65573:SHO65574 SRK65573:SRK65574 TBG65573:TBG65574 TLC65573:TLC65574 TUY65573:TUY65574 UEU65573:UEU65574 UOQ65573:UOQ65574 UYM65573:UYM65574 VII65573:VII65574 VSE65573:VSE65574 WCA65573:WCA65574 WLW65573:WLW65574 WVS65573:WVS65574 V131110:V131111 JG131109:JG131110 TC131109:TC131110 ACY131109:ACY131110 AMU131109:AMU131110 AWQ131109:AWQ131110 BGM131109:BGM131110 BQI131109:BQI131110 CAE131109:CAE131110 CKA131109:CKA131110 CTW131109:CTW131110 DDS131109:DDS131110 DNO131109:DNO131110 DXK131109:DXK131110 EHG131109:EHG131110 ERC131109:ERC131110 FAY131109:FAY131110 FKU131109:FKU131110 FUQ131109:FUQ131110 GEM131109:GEM131110 GOI131109:GOI131110 GYE131109:GYE131110 HIA131109:HIA131110 HRW131109:HRW131110 IBS131109:IBS131110 ILO131109:ILO131110 IVK131109:IVK131110 JFG131109:JFG131110 JPC131109:JPC131110 JYY131109:JYY131110 KIU131109:KIU131110 KSQ131109:KSQ131110 LCM131109:LCM131110 LMI131109:LMI131110 LWE131109:LWE131110 MGA131109:MGA131110 MPW131109:MPW131110 MZS131109:MZS131110 NJO131109:NJO131110 NTK131109:NTK131110 ODG131109:ODG131110 ONC131109:ONC131110 OWY131109:OWY131110 PGU131109:PGU131110 PQQ131109:PQQ131110 QAM131109:QAM131110 QKI131109:QKI131110 QUE131109:QUE131110 REA131109:REA131110 RNW131109:RNW131110 RXS131109:RXS131110 SHO131109:SHO131110 SRK131109:SRK131110 TBG131109:TBG131110 TLC131109:TLC131110 TUY131109:TUY131110 UEU131109:UEU131110 UOQ131109:UOQ131110 UYM131109:UYM131110 VII131109:VII131110 VSE131109:VSE131110 WCA131109:WCA131110 WLW131109:WLW131110 WVS131109:WVS131110 V196646:V196647 JG196645:JG196646 TC196645:TC196646 ACY196645:ACY196646 AMU196645:AMU196646 AWQ196645:AWQ196646 BGM196645:BGM196646 BQI196645:BQI196646 CAE196645:CAE196646 CKA196645:CKA196646 CTW196645:CTW196646 DDS196645:DDS196646 DNO196645:DNO196646 DXK196645:DXK196646 EHG196645:EHG196646 ERC196645:ERC196646 FAY196645:FAY196646 FKU196645:FKU196646 FUQ196645:FUQ196646 GEM196645:GEM196646 GOI196645:GOI196646 GYE196645:GYE196646 HIA196645:HIA196646 HRW196645:HRW196646 IBS196645:IBS196646 ILO196645:ILO196646 IVK196645:IVK196646 JFG196645:JFG196646 JPC196645:JPC196646 JYY196645:JYY196646 KIU196645:KIU196646 KSQ196645:KSQ196646 LCM196645:LCM196646 LMI196645:LMI196646 LWE196645:LWE196646 MGA196645:MGA196646 MPW196645:MPW196646 MZS196645:MZS196646 NJO196645:NJO196646 NTK196645:NTK196646 ODG196645:ODG196646 ONC196645:ONC196646 OWY196645:OWY196646 PGU196645:PGU196646 PQQ196645:PQQ196646 QAM196645:QAM196646 QKI196645:QKI196646 QUE196645:QUE196646 REA196645:REA196646 RNW196645:RNW196646 RXS196645:RXS196646 SHO196645:SHO196646 SRK196645:SRK196646 TBG196645:TBG196646 TLC196645:TLC196646 TUY196645:TUY196646 UEU196645:UEU196646 UOQ196645:UOQ196646 UYM196645:UYM196646 VII196645:VII196646 VSE196645:VSE196646 WCA196645:WCA196646 WLW196645:WLW196646 WVS196645:WVS196646 V262182:V262183 JG262181:JG262182 TC262181:TC262182 ACY262181:ACY262182 AMU262181:AMU262182 AWQ262181:AWQ262182 BGM262181:BGM262182 BQI262181:BQI262182 CAE262181:CAE262182 CKA262181:CKA262182 CTW262181:CTW262182 DDS262181:DDS262182 DNO262181:DNO262182 DXK262181:DXK262182 EHG262181:EHG262182 ERC262181:ERC262182 FAY262181:FAY262182 FKU262181:FKU262182 FUQ262181:FUQ262182 GEM262181:GEM262182 GOI262181:GOI262182 GYE262181:GYE262182 HIA262181:HIA262182 HRW262181:HRW262182 IBS262181:IBS262182 ILO262181:ILO262182 IVK262181:IVK262182 JFG262181:JFG262182 JPC262181:JPC262182 JYY262181:JYY262182 KIU262181:KIU262182 KSQ262181:KSQ262182 LCM262181:LCM262182 LMI262181:LMI262182 LWE262181:LWE262182 MGA262181:MGA262182 MPW262181:MPW262182 MZS262181:MZS262182 NJO262181:NJO262182 NTK262181:NTK262182 ODG262181:ODG262182 ONC262181:ONC262182 OWY262181:OWY262182 PGU262181:PGU262182 PQQ262181:PQQ262182 QAM262181:QAM262182 QKI262181:QKI262182 QUE262181:QUE262182 REA262181:REA262182 RNW262181:RNW262182 RXS262181:RXS262182 SHO262181:SHO262182 SRK262181:SRK262182 TBG262181:TBG262182 TLC262181:TLC262182 TUY262181:TUY262182 UEU262181:UEU262182 UOQ262181:UOQ262182 UYM262181:UYM262182 VII262181:VII262182 VSE262181:VSE262182 WCA262181:WCA262182 WLW262181:WLW262182 WVS262181:WVS262182 V327718:V327719 JG327717:JG327718 TC327717:TC327718 ACY327717:ACY327718 AMU327717:AMU327718 AWQ327717:AWQ327718 BGM327717:BGM327718 BQI327717:BQI327718 CAE327717:CAE327718 CKA327717:CKA327718 CTW327717:CTW327718 DDS327717:DDS327718 DNO327717:DNO327718 DXK327717:DXK327718 EHG327717:EHG327718 ERC327717:ERC327718 FAY327717:FAY327718 FKU327717:FKU327718 FUQ327717:FUQ327718 GEM327717:GEM327718 GOI327717:GOI327718 GYE327717:GYE327718 HIA327717:HIA327718 HRW327717:HRW327718 IBS327717:IBS327718 ILO327717:ILO327718 IVK327717:IVK327718 JFG327717:JFG327718 JPC327717:JPC327718 JYY327717:JYY327718 KIU327717:KIU327718 KSQ327717:KSQ327718 LCM327717:LCM327718 LMI327717:LMI327718 LWE327717:LWE327718 MGA327717:MGA327718 MPW327717:MPW327718 MZS327717:MZS327718 NJO327717:NJO327718 NTK327717:NTK327718 ODG327717:ODG327718 ONC327717:ONC327718 OWY327717:OWY327718 PGU327717:PGU327718 PQQ327717:PQQ327718 QAM327717:QAM327718 QKI327717:QKI327718 QUE327717:QUE327718 REA327717:REA327718 RNW327717:RNW327718 RXS327717:RXS327718 SHO327717:SHO327718 SRK327717:SRK327718 TBG327717:TBG327718 TLC327717:TLC327718 TUY327717:TUY327718 UEU327717:UEU327718 UOQ327717:UOQ327718 UYM327717:UYM327718 VII327717:VII327718 VSE327717:VSE327718 WCA327717:WCA327718 WLW327717:WLW327718 WVS327717:WVS327718 V393254:V393255 JG393253:JG393254 TC393253:TC393254 ACY393253:ACY393254 AMU393253:AMU393254 AWQ393253:AWQ393254 BGM393253:BGM393254 BQI393253:BQI393254 CAE393253:CAE393254 CKA393253:CKA393254 CTW393253:CTW393254 DDS393253:DDS393254 DNO393253:DNO393254 DXK393253:DXK393254 EHG393253:EHG393254 ERC393253:ERC393254 FAY393253:FAY393254 FKU393253:FKU393254 FUQ393253:FUQ393254 GEM393253:GEM393254 GOI393253:GOI393254 GYE393253:GYE393254 HIA393253:HIA393254 HRW393253:HRW393254 IBS393253:IBS393254 ILO393253:ILO393254 IVK393253:IVK393254 JFG393253:JFG393254 JPC393253:JPC393254 JYY393253:JYY393254 KIU393253:KIU393254 KSQ393253:KSQ393254 LCM393253:LCM393254 LMI393253:LMI393254 LWE393253:LWE393254 MGA393253:MGA393254 MPW393253:MPW393254 MZS393253:MZS393254 NJO393253:NJO393254 NTK393253:NTK393254 ODG393253:ODG393254 ONC393253:ONC393254 OWY393253:OWY393254 PGU393253:PGU393254 PQQ393253:PQQ393254 QAM393253:QAM393254 QKI393253:QKI393254 QUE393253:QUE393254 REA393253:REA393254 RNW393253:RNW393254 RXS393253:RXS393254 SHO393253:SHO393254 SRK393253:SRK393254 TBG393253:TBG393254 TLC393253:TLC393254 TUY393253:TUY393254 UEU393253:UEU393254 UOQ393253:UOQ393254 UYM393253:UYM393254 VII393253:VII393254 VSE393253:VSE393254 WCA393253:WCA393254 WLW393253:WLW393254 WVS393253:WVS393254 V458790:V458791 JG458789:JG458790 TC458789:TC458790 ACY458789:ACY458790 AMU458789:AMU458790 AWQ458789:AWQ458790 BGM458789:BGM458790 BQI458789:BQI458790 CAE458789:CAE458790 CKA458789:CKA458790 CTW458789:CTW458790 DDS458789:DDS458790 DNO458789:DNO458790 DXK458789:DXK458790 EHG458789:EHG458790 ERC458789:ERC458790 FAY458789:FAY458790 FKU458789:FKU458790 FUQ458789:FUQ458790 GEM458789:GEM458790 GOI458789:GOI458790 GYE458789:GYE458790 HIA458789:HIA458790 HRW458789:HRW458790 IBS458789:IBS458790 ILO458789:ILO458790 IVK458789:IVK458790 JFG458789:JFG458790 JPC458789:JPC458790 JYY458789:JYY458790 KIU458789:KIU458790 KSQ458789:KSQ458790 LCM458789:LCM458790 LMI458789:LMI458790 LWE458789:LWE458790 MGA458789:MGA458790 MPW458789:MPW458790 MZS458789:MZS458790 NJO458789:NJO458790 NTK458789:NTK458790 ODG458789:ODG458790 ONC458789:ONC458790 OWY458789:OWY458790 PGU458789:PGU458790 PQQ458789:PQQ458790 QAM458789:QAM458790 QKI458789:QKI458790 QUE458789:QUE458790 REA458789:REA458790 RNW458789:RNW458790 RXS458789:RXS458790 SHO458789:SHO458790 SRK458789:SRK458790 TBG458789:TBG458790 TLC458789:TLC458790 TUY458789:TUY458790 UEU458789:UEU458790 UOQ458789:UOQ458790 UYM458789:UYM458790 VII458789:VII458790 VSE458789:VSE458790 WCA458789:WCA458790 WLW458789:WLW458790 WVS458789:WVS458790 V524326:V524327 JG524325:JG524326 TC524325:TC524326 ACY524325:ACY524326 AMU524325:AMU524326 AWQ524325:AWQ524326 BGM524325:BGM524326 BQI524325:BQI524326 CAE524325:CAE524326 CKA524325:CKA524326 CTW524325:CTW524326 DDS524325:DDS524326 DNO524325:DNO524326 DXK524325:DXK524326 EHG524325:EHG524326 ERC524325:ERC524326 FAY524325:FAY524326 FKU524325:FKU524326 FUQ524325:FUQ524326 GEM524325:GEM524326 GOI524325:GOI524326 GYE524325:GYE524326 HIA524325:HIA524326 HRW524325:HRW524326 IBS524325:IBS524326 ILO524325:ILO524326 IVK524325:IVK524326 JFG524325:JFG524326 JPC524325:JPC524326 JYY524325:JYY524326 KIU524325:KIU524326 KSQ524325:KSQ524326 LCM524325:LCM524326 LMI524325:LMI524326 LWE524325:LWE524326 MGA524325:MGA524326 MPW524325:MPW524326 MZS524325:MZS524326 NJO524325:NJO524326 NTK524325:NTK524326 ODG524325:ODG524326 ONC524325:ONC524326 OWY524325:OWY524326 PGU524325:PGU524326 PQQ524325:PQQ524326 QAM524325:QAM524326 QKI524325:QKI524326 QUE524325:QUE524326 REA524325:REA524326 RNW524325:RNW524326 RXS524325:RXS524326 SHO524325:SHO524326 SRK524325:SRK524326 TBG524325:TBG524326 TLC524325:TLC524326 TUY524325:TUY524326 UEU524325:UEU524326 UOQ524325:UOQ524326 UYM524325:UYM524326 VII524325:VII524326 VSE524325:VSE524326 WCA524325:WCA524326 WLW524325:WLW524326 WVS524325:WVS524326 V589862:V589863 JG589861:JG589862 TC589861:TC589862 ACY589861:ACY589862 AMU589861:AMU589862 AWQ589861:AWQ589862 BGM589861:BGM589862 BQI589861:BQI589862 CAE589861:CAE589862 CKA589861:CKA589862 CTW589861:CTW589862 DDS589861:DDS589862 DNO589861:DNO589862 DXK589861:DXK589862 EHG589861:EHG589862 ERC589861:ERC589862 FAY589861:FAY589862 FKU589861:FKU589862 FUQ589861:FUQ589862 GEM589861:GEM589862 GOI589861:GOI589862 GYE589861:GYE589862 HIA589861:HIA589862 HRW589861:HRW589862 IBS589861:IBS589862 ILO589861:ILO589862 IVK589861:IVK589862 JFG589861:JFG589862 JPC589861:JPC589862 JYY589861:JYY589862 KIU589861:KIU589862 KSQ589861:KSQ589862 LCM589861:LCM589862 LMI589861:LMI589862 LWE589861:LWE589862 MGA589861:MGA589862 MPW589861:MPW589862 MZS589861:MZS589862 NJO589861:NJO589862 NTK589861:NTK589862 ODG589861:ODG589862 ONC589861:ONC589862 OWY589861:OWY589862 PGU589861:PGU589862 PQQ589861:PQQ589862 QAM589861:QAM589862 QKI589861:QKI589862 QUE589861:QUE589862 REA589861:REA589862 RNW589861:RNW589862 RXS589861:RXS589862 SHO589861:SHO589862 SRK589861:SRK589862 TBG589861:TBG589862 TLC589861:TLC589862 TUY589861:TUY589862 UEU589861:UEU589862 UOQ589861:UOQ589862 UYM589861:UYM589862 VII589861:VII589862 VSE589861:VSE589862 WCA589861:WCA589862 WLW589861:WLW589862 WVS589861:WVS589862 V655398:V655399 JG655397:JG655398 TC655397:TC655398 ACY655397:ACY655398 AMU655397:AMU655398 AWQ655397:AWQ655398 BGM655397:BGM655398 BQI655397:BQI655398 CAE655397:CAE655398 CKA655397:CKA655398 CTW655397:CTW655398 DDS655397:DDS655398 DNO655397:DNO655398 DXK655397:DXK655398 EHG655397:EHG655398 ERC655397:ERC655398 FAY655397:FAY655398 FKU655397:FKU655398 FUQ655397:FUQ655398 GEM655397:GEM655398 GOI655397:GOI655398 GYE655397:GYE655398 HIA655397:HIA655398 HRW655397:HRW655398 IBS655397:IBS655398 ILO655397:ILO655398 IVK655397:IVK655398 JFG655397:JFG655398 JPC655397:JPC655398 JYY655397:JYY655398 KIU655397:KIU655398 KSQ655397:KSQ655398 LCM655397:LCM655398 LMI655397:LMI655398 LWE655397:LWE655398 MGA655397:MGA655398 MPW655397:MPW655398 MZS655397:MZS655398 NJO655397:NJO655398 NTK655397:NTK655398 ODG655397:ODG655398 ONC655397:ONC655398 OWY655397:OWY655398 PGU655397:PGU655398 PQQ655397:PQQ655398 QAM655397:QAM655398 QKI655397:QKI655398 QUE655397:QUE655398 REA655397:REA655398 RNW655397:RNW655398 RXS655397:RXS655398 SHO655397:SHO655398 SRK655397:SRK655398 TBG655397:TBG655398 TLC655397:TLC655398 TUY655397:TUY655398 UEU655397:UEU655398 UOQ655397:UOQ655398 UYM655397:UYM655398 VII655397:VII655398 VSE655397:VSE655398 WCA655397:WCA655398 WLW655397:WLW655398 WVS655397:WVS655398 V720934:V720935 JG720933:JG720934 TC720933:TC720934 ACY720933:ACY720934 AMU720933:AMU720934 AWQ720933:AWQ720934 BGM720933:BGM720934 BQI720933:BQI720934 CAE720933:CAE720934 CKA720933:CKA720934 CTW720933:CTW720934 DDS720933:DDS720934 DNO720933:DNO720934 DXK720933:DXK720934 EHG720933:EHG720934 ERC720933:ERC720934 FAY720933:FAY720934 FKU720933:FKU720934 FUQ720933:FUQ720934 GEM720933:GEM720934 GOI720933:GOI720934 GYE720933:GYE720934 HIA720933:HIA720934 HRW720933:HRW720934 IBS720933:IBS720934 ILO720933:ILO720934 IVK720933:IVK720934 JFG720933:JFG720934 JPC720933:JPC720934 JYY720933:JYY720934 KIU720933:KIU720934 KSQ720933:KSQ720934 LCM720933:LCM720934 LMI720933:LMI720934 LWE720933:LWE720934 MGA720933:MGA720934 MPW720933:MPW720934 MZS720933:MZS720934 NJO720933:NJO720934 NTK720933:NTK720934 ODG720933:ODG720934 ONC720933:ONC720934 OWY720933:OWY720934 PGU720933:PGU720934 PQQ720933:PQQ720934 QAM720933:QAM720934 QKI720933:QKI720934 QUE720933:QUE720934 REA720933:REA720934 RNW720933:RNW720934 RXS720933:RXS720934 SHO720933:SHO720934 SRK720933:SRK720934 TBG720933:TBG720934 TLC720933:TLC720934 TUY720933:TUY720934 UEU720933:UEU720934 UOQ720933:UOQ720934 UYM720933:UYM720934 VII720933:VII720934 VSE720933:VSE720934 WCA720933:WCA720934 WLW720933:WLW720934 WVS720933:WVS720934 V786470:V786471 JG786469:JG786470 TC786469:TC786470 ACY786469:ACY786470 AMU786469:AMU786470 AWQ786469:AWQ786470 BGM786469:BGM786470 BQI786469:BQI786470 CAE786469:CAE786470 CKA786469:CKA786470 CTW786469:CTW786470 DDS786469:DDS786470 DNO786469:DNO786470 DXK786469:DXK786470 EHG786469:EHG786470 ERC786469:ERC786470 FAY786469:FAY786470 FKU786469:FKU786470 FUQ786469:FUQ786470 GEM786469:GEM786470 GOI786469:GOI786470 GYE786469:GYE786470 HIA786469:HIA786470 HRW786469:HRW786470 IBS786469:IBS786470 ILO786469:ILO786470 IVK786469:IVK786470 JFG786469:JFG786470 JPC786469:JPC786470 JYY786469:JYY786470 KIU786469:KIU786470 KSQ786469:KSQ786470 LCM786469:LCM786470 LMI786469:LMI786470 LWE786469:LWE786470 MGA786469:MGA786470 MPW786469:MPW786470 MZS786469:MZS786470 NJO786469:NJO786470 NTK786469:NTK786470 ODG786469:ODG786470 ONC786469:ONC786470 OWY786469:OWY786470 PGU786469:PGU786470 PQQ786469:PQQ786470 QAM786469:QAM786470 QKI786469:QKI786470 QUE786469:QUE786470 REA786469:REA786470 RNW786469:RNW786470 RXS786469:RXS786470 SHO786469:SHO786470 SRK786469:SRK786470 TBG786469:TBG786470 TLC786469:TLC786470 TUY786469:TUY786470 UEU786469:UEU786470 UOQ786469:UOQ786470 UYM786469:UYM786470 VII786469:VII786470 VSE786469:VSE786470 WCA786469:WCA786470 WLW786469:WLW786470 WVS786469:WVS786470 V852006:V852007 JG852005:JG852006 TC852005:TC852006 ACY852005:ACY852006 AMU852005:AMU852006 AWQ852005:AWQ852006 BGM852005:BGM852006 BQI852005:BQI852006 CAE852005:CAE852006 CKA852005:CKA852006 CTW852005:CTW852006 DDS852005:DDS852006 DNO852005:DNO852006 DXK852005:DXK852006 EHG852005:EHG852006 ERC852005:ERC852006 FAY852005:FAY852006 FKU852005:FKU852006 FUQ852005:FUQ852006 GEM852005:GEM852006 GOI852005:GOI852006 GYE852005:GYE852006 HIA852005:HIA852006 HRW852005:HRW852006 IBS852005:IBS852006 ILO852005:ILO852006 IVK852005:IVK852006 JFG852005:JFG852006 JPC852005:JPC852006 JYY852005:JYY852006 KIU852005:KIU852006 KSQ852005:KSQ852006 LCM852005:LCM852006 LMI852005:LMI852006 LWE852005:LWE852006 MGA852005:MGA852006 MPW852005:MPW852006 MZS852005:MZS852006 NJO852005:NJO852006 NTK852005:NTK852006 ODG852005:ODG852006 ONC852005:ONC852006 OWY852005:OWY852006 PGU852005:PGU852006 PQQ852005:PQQ852006 QAM852005:QAM852006 QKI852005:QKI852006 QUE852005:QUE852006 REA852005:REA852006 RNW852005:RNW852006 RXS852005:RXS852006 SHO852005:SHO852006 SRK852005:SRK852006 TBG852005:TBG852006 TLC852005:TLC852006 TUY852005:TUY852006 UEU852005:UEU852006 UOQ852005:UOQ852006 UYM852005:UYM852006 VII852005:VII852006 VSE852005:VSE852006 WCA852005:WCA852006 WLW852005:WLW852006 WVS852005:WVS852006 V917542:V917543 JG917541:JG917542 TC917541:TC917542 ACY917541:ACY917542 AMU917541:AMU917542 AWQ917541:AWQ917542 BGM917541:BGM917542 BQI917541:BQI917542 CAE917541:CAE917542 CKA917541:CKA917542 CTW917541:CTW917542 DDS917541:DDS917542 DNO917541:DNO917542 DXK917541:DXK917542 EHG917541:EHG917542 ERC917541:ERC917542 FAY917541:FAY917542 FKU917541:FKU917542 FUQ917541:FUQ917542 GEM917541:GEM917542 GOI917541:GOI917542 GYE917541:GYE917542 HIA917541:HIA917542 HRW917541:HRW917542 IBS917541:IBS917542 ILO917541:ILO917542 IVK917541:IVK917542 JFG917541:JFG917542 JPC917541:JPC917542 JYY917541:JYY917542 KIU917541:KIU917542 KSQ917541:KSQ917542 LCM917541:LCM917542 LMI917541:LMI917542 LWE917541:LWE917542 MGA917541:MGA917542 MPW917541:MPW917542 MZS917541:MZS917542 NJO917541:NJO917542 NTK917541:NTK917542 ODG917541:ODG917542 ONC917541:ONC917542 OWY917541:OWY917542 PGU917541:PGU917542 PQQ917541:PQQ917542 QAM917541:QAM917542 QKI917541:QKI917542 QUE917541:QUE917542 REA917541:REA917542 RNW917541:RNW917542 RXS917541:RXS917542 SHO917541:SHO917542 SRK917541:SRK917542 TBG917541:TBG917542 TLC917541:TLC917542 TUY917541:TUY917542 UEU917541:UEU917542 UOQ917541:UOQ917542 UYM917541:UYM917542 VII917541:VII917542 VSE917541:VSE917542 WCA917541:WCA917542 WLW917541:WLW917542 WVS917541:WVS917542 V983078:V983079 JG983077:JG983078 TC983077:TC983078 ACY983077:ACY983078 AMU983077:AMU983078 AWQ983077:AWQ983078 BGM983077:BGM983078 BQI983077:BQI983078 CAE983077:CAE983078 CKA983077:CKA983078 CTW983077:CTW983078 DDS983077:DDS983078 DNO983077:DNO983078 DXK983077:DXK983078 EHG983077:EHG983078 ERC983077:ERC983078 FAY983077:FAY983078 FKU983077:FKU983078 FUQ983077:FUQ983078 GEM983077:GEM983078 GOI983077:GOI983078 GYE983077:GYE983078 HIA983077:HIA983078 HRW983077:HRW983078 IBS983077:IBS983078 ILO983077:ILO983078 IVK983077:IVK983078 JFG983077:JFG983078 JPC983077:JPC983078 JYY983077:JYY983078 KIU983077:KIU983078 KSQ983077:KSQ983078 LCM983077:LCM983078 LMI983077:LMI983078 LWE983077:LWE983078 MGA983077:MGA983078 MPW983077:MPW983078 MZS983077:MZS983078 NJO983077:NJO983078 NTK983077:NTK983078 ODG983077:ODG983078 ONC983077:ONC983078 OWY983077:OWY983078 PGU983077:PGU983078 PQQ983077:PQQ983078 QAM983077:QAM983078 QKI983077:QKI983078 QUE983077:QUE983078 REA983077:REA983078 RNW983077:RNW983078 RXS983077:RXS983078 SHO983077:SHO983078 SRK983077:SRK983078 TBG983077:TBG983078 TLC983077:TLC983078 TUY983077:TUY983078 UEU983077:UEU983078 UOQ983077:UOQ983078 UYM983077:UYM983078 VII983077:VII983078 VSE983077:VSE983078 WCA983077:WCA983078 WLW983077:WLW983078 WVS983077:WVS983078 X65573:X65574 JJ65573:JJ65574 TF65573:TF65574 ADB65573:ADB65574 AMX65573:AMX65574 AWT65573:AWT65574 BGP65573:BGP65574 BQL65573:BQL65574 CAH65573:CAH65574 CKD65573:CKD65574 CTZ65573:CTZ65574 DDV65573:DDV65574 DNR65573:DNR65574 DXN65573:DXN65574 EHJ65573:EHJ65574 ERF65573:ERF65574 FBB65573:FBB65574 FKX65573:FKX65574 FUT65573:FUT65574 GEP65573:GEP65574 GOL65573:GOL65574 GYH65573:GYH65574 HID65573:HID65574 HRZ65573:HRZ65574 IBV65573:IBV65574 ILR65573:ILR65574 IVN65573:IVN65574 JFJ65573:JFJ65574 JPF65573:JPF65574 JZB65573:JZB65574 KIX65573:KIX65574 KST65573:KST65574 LCP65573:LCP65574 LML65573:LML65574 LWH65573:LWH65574 MGD65573:MGD65574 MPZ65573:MPZ65574 MZV65573:MZV65574 NJR65573:NJR65574 NTN65573:NTN65574 ODJ65573:ODJ65574 ONF65573:ONF65574 OXB65573:OXB65574 PGX65573:PGX65574 PQT65573:PQT65574 QAP65573:QAP65574 QKL65573:QKL65574 QUH65573:QUH65574 RED65573:RED65574 RNZ65573:RNZ65574 RXV65573:RXV65574 SHR65573:SHR65574 SRN65573:SRN65574 TBJ65573:TBJ65574 TLF65573:TLF65574 TVB65573:TVB65574 UEX65573:UEX65574 UOT65573:UOT65574 UYP65573:UYP65574 VIL65573:VIL65574 VSH65573:VSH65574 WCD65573:WCD65574 WLZ65573:WLZ65574 WVV65573:WVV65574 X131109:X131110 JJ131109:JJ131110 TF131109:TF131110 ADB131109:ADB131110 AMX131109:AMX131110 AWT131109:AWT131110 BGP131109:BGP131110 BQL131109:BQL131110 CAH131109:CAH131110 CKD131109:CKD131110 CTZ131109:CTZ131110 DDV131109:DDV131110 DNR131109:DNR131110 DXN131109:DXN131110 EHJ131109:EHJ131110 ERF131109:ERF131110 FBB131109:FBB131110 FKX131109:FKX131110 FUT131109:FUT131110 GEP131109:GEP131110 GOL131109:GOL131110 GYH131109:GYH131110 HID131109:HID131110 HRZ131109:HRZ131110 IBV131109:IBV131110 ILR131109:ILR131110 IVN131109:IVN131110 JFJ131109:JFJ131110 JPF131109:JPF131110 JZB131109:JZB131110 KIX131109:KIX131110 KST131109:KST131110 LCP131109:LCP131110 LML131109:LML131110 LWH131109:LWH131110 MGD131109:MGD131110 MPZ131109:MPZ131110 MZV131109:MZV131110 NJR131109:NJR131110 NTN131109:NTN131110 ODJ131109:ODJ131110 ONF131109:ONF131110 OXB131109:OXB131110 PGX131109:PGX131110 PQT131109:PQT131110 QAP131109:QAP131110 QKL131109:QKL131110 QUH131109:QUH131110 RED131109:RED131110 RNZ131109:RNZ131110 RXV131109:RXV131110 SHR131109:SHR131110 SRN131109:SRN131110 TBJ131109:TBJ131110 TLF131109:TLF131110 TVB131109:TVB131110 UEX131109:UEX131110 UOT131109:UOT131110 UYP131109:UYP131110 VIL131109:VIL131110 VSH131109:VSH131110 WCD131109:WCD131110 WLZ131109:WLZ131110 WVV131109:WVV131110 X196645:X196646 JJ196645:JJ196646 TF196645:TF196646 ADB196645:ADB196646 AMX196645:AMX196646 AWT196645:AWT196646 BGP196645:BGP196646 BQL196645:BQL196646 CAH196645:CAH196646 CKD196645:CKD196646 CTZ196645:CTZ196646 DDV196645:DDV196646 DNR196645:DNR196646 DXN196645:DXN196646 EHJ196645:EHJ196646 ERF196645:ERF196646 FBB196645:FBB196646 FKX196645:FKX196646 FUT196645:FUT196646 GEP196645:GEP196646 GOL196645:GOL196646 GYH196645:GYH196646 HID196645:HID196646 HRZ196645:HRZ196646 IBV196645:IBV196646 ILR196645:ILR196646 IVN196645:IVN196646 JFJ196645:JFJ196646 JPF196645:JPF196646 JZB196645:JZB196646 KIX196645:KIX196646 KST196645:KST196646 LCP196645:LCP196646 LML196645:LML196646 LWH196645:LWH196646 MGD196645:MGD196646 MPZ196645:MPZ196646 MZV196645:MZV196646 NJR196645:NJR196646 NTN196645:NTN196646 ODJ196645:ODJ196646 ONF196645:ONF196646 OXB196645:OXB196646 PGX196645:PGX196646 PQT196645:PQT196646 QAP196645:QAP196646 QKL196645:QKL196646 QUH196645:QUH196646 RED196645:RED196646 RNZ196645:RNZ196646 RXV196645:RXV196646 SHR196645:SHR196646 SRN196645:SRN196646 TBJ196645:TBJ196646 TLF196645:TLF196646 TVB196645:TVB196646 UEX196645:UEX196646 UOT196645:UOT196646 UYP196645:UYP196646 VIL196645:VIL196646 VSH196645:VSH196646 WCD196645:WCD196646 WLZ196645:WLZ196646 WVV196645:WVV196646 X262181:X262182 JJ262181:JJ262182 TF262181:TF262182 ADB262181:ADB262182 AMX262181:AMX262182 AWT262181:AWT262182 BGP262181:BGP262182 BQL262181:BQL262182 CAH262181:CAH262182 CKD262181:CKD262182 CTZ262181:CTZ262182 DDV262181:DDV262182 DNR262181:DNR262182 DXN262181:DXN262182 EHJ262181:EHJ262182 ERF262181:ERF262182 FBB262181:FBB262182 FKX262181:FKX262182 FUT262181:FUT262182 GEP262181:GEP262182 GOL262181:GOL262182 GYH262181:GYH262182 HID262181:HID262182 HRZ262181:HRZ262182 IBV262181:IBV262182 ILR262181:ILR262182 IVN262181:IVN262182 JFJ262181:JFJ262182 JPF262181:JPF262182 JZB262181:JZB262182 KIX262181:KIX262182 KST262181:KST262182 LCP262181:LCP262182 LML262181:LML262182 LWH262181:LWH262182 MGD262181:MGD262182 MPZ262181:MPZ262182 MZV262181:MZV262182 NJR262181:NJR262182 NTN262181:NTN262182 ODJ262181:ODJ262182 ONF262181:ONF262182 OXB262181:OXB262182 PGX262181:PGX262182 PQT262181:PQT262182 QAP262181:QAP262182 QKL262181:QKL262182 QUH262181:QUH262182 RED262181:RED262182 RNZ262181:RNZ262182 RXV262181:RXV262182 SHR262181:SHR262182 SRN262181:SRN262182 TBJ262181:TBJ262182 TLF262181:TLF262182 TVB262181:TVB262182 UEX262181:UEX262182 UOT262181:UOT262182 UYP262181:UYP262182 VIL262181:VIL262182 VSH262181:VSH262182 WCD262181:WCD262182 WLZ262181:WLZ262182 WVV262181:WVV262182 X327717:X327718 JJ327717:JJ327718 TF327717:TF327718 ADB327717:ADB327718 AMX327717:AMX327718 AWT327717:AWT327718 BGP327717:BGP327718 BQL327717:BQL327718 CAH327717:CAH327718 CKD327717:CKD327718 CTZ327717:CTZ327718 DDV327717:DDV327718 DNR327717:DNR327718 DXN327717:DXN327718 EHJ327717:EHJ327718 ERF327717:ERF327718 FBB327717:FBB327718 FKX327717:FKX327718 FUT327717:FUT327718 GEP327717:GEP327718 GOL327717:GOL327718 GYH327717:GYH327718 HID327717:HID327718 HRZ327717:HRZ327718 IBV327717:IBV327718 ILR327717:ILR327718 IVN327717:IVN327718 JFJ327717:JFJ327718 JPF327717:JPF327718 JZB327717:JZB327718 KIX327717:KIX327718 KST327717:KST327718 LCP327717:LCP327718 LML327717:LML327718 LWH327717:LWH327718 MGD327717:MGD327718 MPZ327717:MPZ327718 MZV327717:MZV327718 NJR327717:NJR327718 NTN327717:NTN327718 ODJ327717:ODJ327718 ONF327717:ONF327718 OXB327717:OXB327718 PGX327717:PGX327718 PQT327717:PQT327718 QAP327717:QAP327718 QKL327717:QKL327718 QUH327717:QUH327718 RED327717:RED327718 RNZ327717:RNZ327718 RXV327717:RXV327718 SHR327717:SHR327718 SRN327717:SRN327718 TBJ327717:TBJ327718 TLF327717:TLF327718 TVB327717:TVB327718 UEX327717:UEX327718 UOT327717:UOT327718 UYP327717:UYP327718 VIL327717:VIL327718 VSH327717:VSH327718 WCD327717:WCD327718 WLZ327717:WLZ327718 WVV327717:WVV327718 X393253:X393254 JJ393253:JJ393254 TF393253:TF393254 ADB393253:ADB393254 AMX393253:AMX393254 AWT393253:AWT393254 BGP393253:BGP393254 BQL393253:BQL393254 CAH393253:CAH393254 CKD393253:CKD393254 CTZ393253:CTZ393254 DDV393253:DDV393254 DNR393253:DNR393254 DXN393253:DXN393254 EHJ393253:EHJ393254 ERF393253:ERF393254 FBB393253:FBB393254 FKX393253:FKX393254 FUT393253:FUT393254 GEP393253:GEP393254 GOL393253:GOL393254 GYH393253:GYH393254 HID393253:HID393254 HRZ393253:HRZ393254 IBV393253:IBV393254 ILR393253:ILR393254 IVN393253:IVN393254 JFJ393253:JFJ393254 JPF393253:JPF393254 JZB393253:JZB393254 KIX393253:KIX393254 KST393253:KST393254 LCP393253:LCP393254 LML393253:LML393254 LWH393253:LWH393254 MGD393253:MGD393254 MPZ393253:MPZ393254 MZV393253:MZV393254 NJR393253:NJR393254 NTN393253:NTN393254 ODJ393253:ODJ393254 ONF393253:ONF393254 OXB393253:OXB393254 PGX393253:PGX393254 PQT393253:PQT393254 QAP393253:QAP393254 QKL393253:QKL393254 QUH393253:QUH393254 RED393253:RED393254 RNZ393253:RNZ393254 RXV393253:RXV393254 SHR393253:SHR393254 SRN393253:SRN393254 TBJ393253:TBJ393254 TLF393253:TLF393254 TVB393253:TVB393254 UEX393253:UEX393254 UOT393253:UOT393254 UYP393253:UYP393254 VIL393253:VIL393254 VSH393253:VSH393254 WCD393253:WCD393254 WLZ393253:WLZ393254 WVV393253:WVV393254 X458789:X458790 JJ458789:JJ458790 TF458789:TF458790 ADB458789:ADB458790 AMX458789:AMX458790 AWT458789:AWT458790 BGP458789:BGP458790 BQL458789:BQL458790 CAH458789:CAH458790 CKD458789:CKD458790 CTZ458789:CTZ458790 DDV458789:DDV458790 DNR458789:DNR458790 DXN458789:DXN458790 EHJ458789:EHJ458790 ERF458789:ERF458790 FBB458789:FBB458790 FKX458789:FKX458790 FUT458789:FUT458790 GEP458789:GEP458790 GOL458789:GOL458790 GYH458789:GYH458790 HID458789:HID458790 HRZ458789:HRZ458790 IBV458789:IBV458790 ILR458789:ILR458790 IVN458789:IVN458790 JFJ458789:JFJ458790 JPF458789:JPF458790 JZB458789:JZB458790 KIX458789:KIX458790 KST458789:KST458790 LCP458789:LCP458790 LML458789:LML458790 LWH458789:LWH458790 MGD458789:MGD458790 MPZ458789:MPZ458790 MZV458789:MZV458790 NJR458789:NJR458790 NTN458789:NTN458790 ODJ458789:ODJ458790 ONF458789:ONF458790 OXB458789:OXB458790 PGX458789:PGX458790 PQT458789:PQT458790 QAP458789:QAP458790 QKL458789:QKL458790 QUH458789:QUH458790 RED458789:RED458790 RNZ458789:RNZ458790 RXV458789:RXV458790 SHR458789:SHR458790 SRN458789:SRN458790 TBJ458789:TBJ458790 TLF458789:TLF458790 TVB458789:TVB458790 UEX458789:UEX458790 UOT458789:UOT458790 UYP458789:UYP458790 VIL458789:VIL458790 VSH458789:VSH458790 WCD458789:WCD458790 WLZ458789:WLZ458790 WVV458789:WVV458790 X524325:X524326 JJ524325:JJ524326 TF524325:TF524326 ADB524325:ADB524326 AMX524325:AMX524326 AWT524325:AWT524326 BGP524325:BGP524326 BQL524325:BQL524326 CAH524325:CAH524326 CKD524325:CKD524326 CTZ524325:CTZ524326 DDV524325:DDV524326 DNR524325:DNR524326 DXN524325:DXN524326 EHJ524325:EHJ524326 ERF524325:ERF524326 FBB524325:FBB524326 FKX524325:FKX524326 FUT524325:FUT524326 GEP524325:GEP524326 GOL524325:GOL524326 GYH524325:GYH524326 HID524325:HID524326 HRZ524325:HRZ524326 IBV524325:IBV524326 ILR524325:ILR524326 IVN524325:IVN524326 JFJ524325:JFJ524326 JPF524325:JPF524326 JZB524325:JZB524326 KIX524325:KIX524326 KST524325:KST524326 LCP524325:LCP524326 LML524325:LML524326 LWH524325:LWH524326 MGD524325:MGD524326 MPZ524325:MPZ524326 MZV524325:MZV524326 NJR524325:NJR524326 NTN524325:NTN524326 ODJ524325:ODJ524326 ONF524325:ONF524326 OXB524325:OXB524326 PGX524325:PGX524326 PQT524325:PQT524326 QAP524325:QAP524326 QKL524325:QKL524326 QUH524325:QUH524326 RED524325:RED524326 RNZ524325:RNZ524326 RXV524325:RXV524326 SHR524325:SHR524326 SRN524325:SRN524326 TBJ524325:TBJ524326 TLF524325:TLF524326 TVB524325:TVB524326 UEX524325:UEX524326 UOT524325:UOT524326 UYP524325:UYP524326 VIL524325:VIL524326 VSH524325:VSH524326 WCD524325:WCD524326 WLZ524325:WLZ524326 WVV524325:WVV524326 X589861:X589862 JJ589861:JJ589862 TF589861:TF589862 ADB589861:ADB589862 AMX589861:AMX589862 AWT589861:AWT589862 BGP589861:BGP589862 BQL589861:BQL589862 CAH589861:CAH589862 CKD589861:CKD589862 CTZ589861:CTZ589862 DDV589861:DDV589862 DNR589861:DNR589862 DXN589861:DXN589862 EHJ589861:EHJ589862 ERF589861:ERF589862 FBB589861:FBB589862 FKX589861:FKX589862 FUT589861:FUT589862 GEP589861:GEP589862 GOL589861:GOL589862 GYH589861:GYH589862 HID589861:HID589862 HRZ589861:HRZ589862 IBV589861:IBV589862 ILR589861:ILR589862 IVN589861:IVN589862 JFJ589861:JFJ589862 JPF589861:JPF589862 JZB589861:JZB589862 KIX589861:KIX589862 KST589861:KST589862 LCP589861:LCP589862 LML589861:LML589862 LWH589861:LWH589862 MGD589861:MGD589862 MPZ589861:MPZ589862 MZV589861:MZV589862 NJR589861:NJR589862 NTN589861:NTN589862 ODJ589861:ODJ589862 ONF589861:ONF589862 OXB589861:OXB589862 PGX589861:PGX589862 PQT589861:PQT589862 QAP589861:QAP589862 QKL589861:QKL589862 QUH589861:QUH589862 RED589861:RED589862 RNZ589861:RNZ589862 RXV589861:RXV589862 SHR589861:SHR589862 SRN589861:SRN589862 TBJ589861:TBJ589862 TLF589861:TLF589862 TVB589861:TVB589862 UEX589861:UEX589862 UOT589861:UOT589862 UYP589861:UYP589862 VIL589861:VIL589862 VSH589861:VSH589862 WCD589861:WCD589862 WLZ589861:WLZ589862 WVV589861:WVV589862 X655397:X655398 JJ655397:JJ655398 TF655397:TF655398 ADB655397:ADB655398 AMX655397:AMX655398 AWT655397:AWT655398 BGP655397:BGP655398 BQL655397:BQL655398 CAH655397:CAH655398 CKD655397:CKD655398 CTZ655397:CTZ655398 DDV655397:DDV655398 DNR655397:DNR655398 DXN655397:DXN655398 EHJ655397:EHJ655398 ERF655397:ERF655398 FBB655397:FBB655398 FKX655397:FKX655398 FUT655397:FUT655398 GEP655397:GEP655398 GOL655397:GOL655398 GYH655397:GYH655398 HID655397:HID655398 HRZ655397:HRZ655398 IBV655397:IBV655398 ILR655397:ILR655398 IVN655397:IVN655398 JFJ655397:JFJ655398 JPF655397:JPF655398 JZB655397:JZB655398 KIX655397:KIX655398 KST655397:KST655398 LCP655397:LCP655398 LML655397:LML655398 LWH655397:LWH655398 MGD655397:MGD655398 MPZ655397:MPZ655398 MZV655397:MZV655398 NJR655397:NJR655398 NTN655397:NTN655398 ODJ655397:ODJ655398 ONF655397:ONF655398 OXB655397:OXB655398 PGX655397:PGX655398 PQT655397:PQT655398 QAP655397:QAP655398 QKL655397:QKL655398 QUH655397:QUH655398 RED655397:RED655398 RNZ655397:RNZ655398 RXV655397:RXV655398 SHR655397:SHR655398 SRN655397:SRN655398 TBJ655397:TBJ655398 TLF655397:TLF655398 TVB655397:TVB655398 UEX655397:UEX655398 UOT655397:UOT655398 UYP655397:UYP655398 VIL655397:VIL655398 VSH655397:VSH655398 WCD655397:WCD655398 WLZ655397:WLZ655398 WVV655397:WVV655398 X720933:X720934 JJ720933:JJ720934 TF720933:TF720934 ADB720933:ADB720934 AMX720933:AMX720934 AWT720933:AWT720934 BGP720933:BGP720934 BQL720933:BQL720934 CAH720933:CAH720934 CKD720933:CKD720934 CTZ720933:CTZ720934 DDV720933:DDV720934 DNR720933:DNR720934 DXN720933:DXN720934 EHJ720933:EHJ720934 ERF720933:ERF720934 FBB720933:FBB720934 FKX720933:FKX720934 FUT720933:FUT720934 GEP720933:GEP720934 GOL720933:GOL720934 GYH720933:GYH720934 HID720933:HID720934 HRZ720933:HRZ720934 IBV720933:IBV720934 ILR720933:ILR720934 IVN720933:IVN720934 JFJ720933:JFJ720934 JPF720933:JPF720934 JZB720933:JZB720934 KIX720933:KIX720934 KST720933:KST720934 LCP720933:LCP720934 LML720933:LML720934 LWH720933:LWH720934 MGD720933:MGD720934 MPZ720933:MPZ720934 MZV720933:MZV720934 NJR720933:NJR720934 NTN720933:NTN720934 ODJ720933:ODJ720934 ONF720933:ONF720934 OXB720933:OXB720934 PGX720933:PGX720934 PQT720933:PQT720934 QAP720933:QAP720934 QKL720933:QKL720934 QUH720933:QUH720934 RED720933:RED720934 RNZ720933:RNZ720934 RXV720933:RXV720934 SHR720933:SHR720934 SRN720933:SRN720934 TBJ720933:TBJ720934 TLF720933:TLF720934 TVB720933:TVB720934 UEX720933:UEX720934 UOT720933:UOT720934 UYP720933:UYP720934 VIL720933:VIL720934 VSH720933:VSH720934 WCD720933:WCD720934 WLZ720933:WLZ720934 WVV720933:WVV720934 X786469:X786470 JJ786469:JJ786470 TF786469:TF786470 ADB786469:ADB786470 AMX786469:AMX786470 AWT786469:AWT786470 BGP786469:BGP786470 BQL786469:BQL786470 CAH786469:CAH786470 CKD786469:CKD786470 CTZ786469:CTZ786470 DDV786469:DDV786470 DNR786469:DNR786470 DXN786469:DXN786470 EHJ786469:EHJ786470 ERF786469:ERF786470 FBB786469:FBB786470 FKX786469:FKX786470 FUT786469:FUT786470 GEP786469:GEP786470 GOL786469:GOL786470 GYH786469:GYH786470 HID786469:HID786470 HRZ786469:HRZ786470 IBV786469:IBV786470 ILR786469:ILR786470 IVN786469:IVN786470 JFJ786469:JFJ786470 JPF786469:JPF786470 JZB786469:JZB786470 KIX786469:KIX786470 KST786469:KST786470 LCP786469:LCP786470 LML786469:LML786470 LWH786469:LWH786470 MGD786469:MGD786470 MPZ786469:MPZ786470 MZV786469:MZV786470 NJR786469:NJR786470 NTN786469:NTN786470 ODJ786469:ODJ786470 ONF786469:ONF786470 OXB786469:OXB786470 PGX786469:PGX786470 PQT786469:PQT786470 QAP786469:QAP786470 QKL786469:QKL786470 QUH786469:QUH786470 RED786469:RED786470 RNZ786469:RNZ786470 RXV786469:RXV786470 SHR786469:SHR786470 SRN786469:SRN786470 TBJ786469:TBJ786470 TLF786469:TLF786470 TVB786469:TVB786470 UEX786469:UEX786470 UOT786469:UOT786470 UYP786469:UYP786470 VIL786469:VIL786470 VSH786469:VSH786470 WCD786469:WCD786470 WLZ786469:WLZ786470 WVV786469:WVV786470 X852005:X852006 JJ852005:JJ852006 TF852005:TF852006 ADB852005:ADB852006 AMX852005:AMX852006 AWT852005:AWT852006 BGP852005:BGP852006 BQL852005:BQL852006 CAH852005:CAH852006 CKD852005:CKD852006 CTZ852005:CTZ852006 DDV852005:DDV852006 DNR852005:DNR852006 DXN852005:DXN852006 EHJ852005:EHJ852006 ERF852005:ERF852006 FBB852005:FBB852006 FKX852005:FKX852006 FUT852005:FUT852006 GEP852005:GEP852006 GOL852005:GOL852006 GYH852005:GYH852006 HID852005:HID852006 HRZ852005:HRZ852006 IBV852005:IBV852006 ILR852005:ILR852006 IVN852005:IVN852006 JFJ852005:JFJ852006 JPF852005:JPF852006 JZB852005:JZB852006 KIX852005:KIX852006 KST852005:KST852006 LCP852005:LCP852006 LML852005:LML852006 LWH852005:LWH852006 MGD852005:MGD852006 MPZ852005:MPZ852006 MZV852005:MZV852006 NJR852005:NJR852006 NTN852005:NTN852006 ODJ852005:ODJ852006 ONF852005:ONF852006 OXB852005:OXB852006 PGX852005:PGX852006 PQT852005:PQT852006 QAP852005:QAP852006 QKL852005:QKL852006 QUH852005:QUH852006 RED852005:RED852006 RNZ852005:RNZ852006 RXV852005:RXV852006 SHR852005:SHR852006 SRN852005:SRN852006 TBJ852005:TBJ852006 TLF852005:TLF852006 TVB852005:TVB852006 UEX852005:UEX852006 UOT852005:UOT852006 UYP852005:UYP852006 VIL852005:VIL852006 VSH852005:VSH852006 WCD852005:WCD852006 WLZ852005:WLZ852006 WVV852005:WVV852006 X917541:X917542 JJ917541:JJ917542 TF917541:TF917542 ADB917541:ADB917542 AMX917541:AMX917542 AWT917541:AWT917542 BGP917541:BGP917542 BQL917541:BQL917542 CAH917541:CAH917542 CKD917541:CKD917542 CTZ917541:CTZ917542 DDV917541:DDV917542 DNR917541:DNR917542 DXN917541:DXN917542 EHJ917541:EHJ917542 ERF917541:ERF917542 FBB917541:FBB917542 FKX917541:FKX917542 FUT917541:FUT917542 GEP917541:GEP917542 GOL917541:GOL917542 GYH917541:GYH917542 HID917541:HID917542 HRZ917541:HRZ917542 IBV917541:IBV917542 ILR917541:ILR917542 IVN917541:IVN917542 JFJ917541:JFJ917542 JPF917541:JPF917542 JZB917541:JZB917542 KIX917541:KIX917542 KST917541:KST917542 LCP917541:LCP917542 LML917541:LML917542 LWH917541:LWH917542 MGD917541:MGD917542 MPZ917541:MPZ917542 MZV917541:MZV917542 NJR917541:NJR917542 NTN917541:NTN917542 ODJ917541:ODJ917542 ONF917541:ONF917542 OXB917541:OXB917542 PGX917541:PGX917542 PQT917541:PQT917542 QAP917541:QAP917542 QKL917541:QKL917542 QUH917541:QUH917542 RED917541:RED917542 RNZ917541:RNZ917542 RXV917541:RXV917542 SHR917541:SHR917542 SRN917541:SRN917542 TBJ917541:TBJ917542 TLF917541:TLF917542 TVB917541:TVB917542 UEX917541:UEX917542 UOT917541:UOT917542 UYP917541:UYP917542 VIL917541:VIL917542 VSH917541:VSH917542 WCD917541:WCD917542 WLZ917541:WLZ917542 WVV917541:WVV917542 X983077:X983078 JJ983077:JJ983078 TF983077:TF983078 ADB983077:ADB983078 AMX983077:AMX983078 AWT983077:AWT983078 BGP983077:BGP983078 BQL983077:BQL983078 CAH983077:CAH983078 CKD983077:CKD983078 CTZ983077:CTZ983078 DDV983077:DDV983078 DNR983077:DNR983078 DXN983077:DXN983078 EHJ983077:EHJ983078 ERF983077:ERF983078 FBB983077:FBB983078 FKX983077:FKX983078 FUT983077:FUT983078 GEP983077:GEP983078 GOL983077:GOL983078 GYH983077:GYH983078 HID983077:HID983078 HRZ983077:HRZ983078 IBV983077:IBV983078 ILR983077:ILR983078 IVN983077:IVN983078 JFJ983077:JFJ983078 JPF983077:JPF983078 JZB983077:JZB983078 KIX983077:KIX983078 KST983077:KST983078 LCP983077:LCP983078 LML983077:LML983078 LWH983077:LWH983078 MGD983077:MGD983078 MPZ983077:MPZ983078 MZV983077:MZV983078 NJR983077:NJR983078 NTN983077:NTN983078 ODJ983077:ODJ983078 ONF983077:ONF983078 OXB983077:OXB983078 PGX983077:PGX983078 PQT983077:PQT983078 QAP983077:QAP983078 QKL983077:QKL983078 QUH983077:QUH983078 RED983077:RED983078 RNZ983077:RNZ983078 RXV983077:RXV983078 SHR983077:SHR983078 SRN983077:SRN983078 TBJ983077:TBJ983078 TLF983077:TLF983078 TVB983077:TVB983078 UEX983077:UEX983078 UOT983077:UOT983078 UYP983077:UYP983078 VIL983077:VIL983078 VSH983077:VSH983078 WCD983077:WCD983078 WLZ983077:WLZ983078 WVV983077:WVV983078 Z65573:Z65574 JM65573:JM65574 TI65573:TI65574 ADE65573:ADE65574 ANA65573:ANA65574 AWW65573:AWW65574 BGS65573:BGS65574 BQO65573:BQO65574 CAK65573:CAK65574 CKG65573:CKG65574 CUC65573:CUC65574 DDY65573:DDY65574 DNU65573:DNU65574 DXQ65573:DXQ65574 EHM65573:EHM65574 ERI65573:ERI65574 FBE65573:FBE65574 FLA65573:FLA65574 FUW65573:FUW65574 GES65573:GES65574 GOO65573:GOO65574 GYK65573:GYK65574 HIG65573:HIG65574 HSC65573:HSC65574 IBY65573:IBY65574 ILU65573:ILU65574 IVQ65573:IVQ65574 JFM65573:JFM65574 JPI65573:JPI65574 JZE65573:JZE65574 KJA65573:KJA65574 KSW65573:KSW65574 LCS65573:LCS65574 LMO65573:LMO65574 LWK65573:LWK65574 MGG65573:MGG65574 MQC65573:MQC65574 MZY65573:MZY65574 NJU65573:NJU65574 NTQ65573:NTQ65574 ODM65573:ODM65574 ONI65573:ONI65574 OXE65573:OXE65574 PHA65573:PHA65574 PQW65573:PQW65574 QAS65573:QAS65574 QKO65573:QKO65574 QUK65573:QUK65574 REG65573:REG65574 ROC65573:ROC65574 RXY65573:RXY65574 SHU65573:SHU65574 SRQ65573:SRQ65574 TBM65573:TBM65574 TLI65573:TLI65574 TVE65573:TVE65574 UFA65573:UFA65574 UOW65573:UOW65574 UYS65573:UYS65574 VIO65573:VIO65574 VSK65573:VSK65574 WCG65573:WCG65574 WMC65573:WMC65574 WVY65573:WVY65574 Z131109:Z131110 JM131109:JM131110 TI131109:TI131110 ADE131109:ADE131110 ANA131109:ANA131110 AWW131109:AWW131110 BGS131109:BGS131110 BQO131109:BQO131110 CAK131109:CAK131110 CKG131109:CKG131110 CUC131109:CUC131110 DDY131109:DDY131110 DNU131109:DNU131110 DXQ131109:DXQ131110 EHM131109:EHM131110 ERI131109:ERI131110 FBE131109:FBE131110 FLA131109:FLA131110 FUW131109:FUW131110 GES131109:GES131110 GOO131109:GOO131110 GYK131109:GYK131110 HIG131109:HIG131110 HSC131109:HSC131110 IBY131109:IBY131110 ILU131109:ILU131110 IVQ131109:IVQ131110 JFM131109:JFM131110 JPI131109:JPI131110 JZE131109:JZE131110 KJA131109:KJA131110 KSW131109:KSW131110 LCS131109:LCS131110 LMO131109:LMO131110 LWK131109:LWK131110 MGG131109:MGG131110 MQC131109:MQC131110 MZY131109:MZY131110 NJU131109:NJU131110 NTQ131109:NTQ131110 ODM131109:ODM131110 ONI131109:ONI131110 OXE131109:OXE131110 PHA131109:PHA131110 PQW131109:PQW131110 QAS131109:QAS131110 QKO131109:QKO131110 QUK131109:QUK131110 REG131109:REG131110 ROC131109:ROC131110 RXY131109:RXY131110 SHU131109:SHU131110 SRQ131109:SRQ131110 TBM131109:TBM131110 TLI131109:TLI131110 TVE131109:TVE131110 UFA131109:UFA131110 UOW131109:UOW131110 UYS131109:UYS131110 VIO131109:VIO131110 VSK131109:VSK131110 WCG131109:WCG131110 WMC131109:WMC131110 WVY131109:WVY131110 Z196645:Z196646 JM196645:JM196646 TI196645:TI196646 ADE196645:ADE196646 ANA196645:ANA196646 AWW196645:AWW196646 BGS196645:BGS196646 BQO196645:BQO196646 CAK196645:CAK196646 CKG196645:CKG196646 CUC196645:CUC196646 DDY196645:DDY196646 DNU196645:DNU196646 DXQ196645:DXQ196646 EHM196645:EHM196646 ERI196645:ERI196646 FBE196645:FBE196646 FLA196645:FLA196646 FUW196645:FUW196646 GES196645:GES196646 GOO196645:GOO196646 GYK196645:GYK196646 HIG196645:HIG196646 HSC196645:HSC196646 IBY196645:IBY196646 ILU196645:ILU196646 IVQ196645:IVQ196646 JFM196645:JFM196646 JPI196645:JPI196646 JZE196645:JZE196646 KJA196645:KJA196646 KSW196645:KSW196646 LCS196645:LCS196646 LMO196645:LMO196646 LWK196645:LWK196646 MGG196645:MGG196646 MQC196645:MQC196646 MZY196645:MZY196646 NJU196645:NJU196646 NTQ196645:NTQ196646 ODM196645:ODM196646 ONI196645:ONI196646 OXE196645:OXE196646 PHA196645:PHA196646 PQW196645:PQW196646 QAS196645:QAS196646 QKO196645:QKO196646 QUK196645:QUK196646 REG196645:REG196646 ROC196645:ROC196646 RXY196645:RXY196646 SHU196645:SHU196646 SRQ196645:SRQ196646 TBM196645:TBM196646 TLI196645:TLI196646 TVE196645:TVE196646 UFA196645:UFA196646 UOW196645:UOW196646 UYS196645:UYS196646 VIO196645:VIO196646 VSK196645:VSK196646 WCG196645:WCG196646 WMC196645:WMC196646 WVY196645:WVY196646 Z262181:Z262182 JM262181:JM262182 TI262181:TI262182 ADE262181:ADE262182 ANA262181:ANA262182 AWW262181:AWW262182 BGS262181:BGS262182 BQO262181:BQO262182 CAK262181:CAK262182 CKG262181:CKG262182 CUC262181:CUC262182 DDY262181:DDY262182 DNU262181:DNU262182 DXQ262181:DXQ262182 EHM262181:EHM262182 ERI262181:ERI262182 FBE262181:FBE262182 FLA262181:FLA262182 FUW262181:FUW262182 GES262181:GES262182 GOO262181:GOO262182 GYK262181:GYK262182 HIG262181:HIG262182 HSC262181:HSC262182 IBY262181:IBY262182 ILU262181:ILU262182 IVQ262181:IVQ262182 JFM262181:JFM262182 JPI262181:JPI262182 JZE262181:JZE262182 KJA262181:KJA262182 KSW262181:KSW262182 LCS262181:LCS262182 LMO262181:LMO262182 LWK262181:LWK262182 MGG262181:MGG262182 MQC262181:MQC262182 MZY262181:MZY262182 NJU262181:NJU262182 NTQ262181:NTQ262182 ODM262181:ODM262182 ONI262181:ONI262182 OXE262181:OXE262182 PHA262181:PHA262182 PQW262181:PQW262182 QAS262181:QAS262182 QKO262181:QKO262182 QUK262181:QUK262182 REG262181:REG262182 ROC262181:ROC262182 RXY262181:RXY262182 SHU262181:SHU262182 SRQ262181:SRQ262182 TBM262181:TBM262182 TLI262181:TLI262182 TVE262181:TVE262182 UFA262181:UFA262182 UOW262181:UOW262182 UYS262181:UYS262182 VIO262181:VIO262182 VSK262181:VSK262182 WCG262181:WCG262182 WMC262181:WMC262182 WVY262181:WVY262182 Z327717:Z327718 JM327717:JM327718 TI327717:TI327718 ADE327717:ADE327718 ANA327717:ANA327718 AWW327717:AWW327718 BGS327717:BGS327718 BQO327717:BQO327718 CAK327717:CAK327718 CKG327717:CKG327718 CUC327717:CUC327718 DDY327717:DDY327718 DNU327717:DNU327718 DXQ327717:DXQ327718 EHM327717:EHM327718 ERI327717:ERI327718 FBE327717:FBE327718 FLA327717:FLA327718 FUW327717:FUW327718 GES327717:GES327718 GOO327717:GOO327718 GYK327717:GYK327718 HIG327717:HIG327718 HSC327717:HSC327718 IBY327717:IBY327718 ILU327717:ILU327718 IVQ327717:IVQ327718 JFM327717:JFM327718 JPI327717:JPI327718 JZE327717:JZE327718 KJA327717:KJA327718 KSW327717:KSW327718 LCS327717:LCS327718 LMO327717:LMO327718 LWK327717:LWK327718 MGG327717:MGG327718 MQC327717:MQC327718 MZY327717:MZY327718 NJU327717:NJU327718 NTQ327717:NTQ327718 ODM327717:ODM327718 ONI327717:ONI327718 OXE327717:OXE327718 PHA327717:PHA327718 PQW327717:PQW327718 QAS327717:QAS327718 QKO327717:QKO327718 QUK327717:QUK327718 REG327717:REG327718 ROC327717:ROC327718 RXY327717:RXY327718 SHU327717:SHU327718 SRQ327717:SRQ327718 TBM327717:TBM327718 TLI327717:TLI327718 TVE327717:TVE327718 UFA327717:UFA327718 UOW327717:UOW327718 UYS327717:UYS327718 VIO327717:VIO327718 VSK327717:VSK327718 WCG327717:WCG327718 WMC327717:WMC327718 WVY327717:WVY327718 Z393253:Z393254 JM393253:JM393254 TI393253:TI393254 ADE393253:ADE393254 ANA393253:ANA393254 AWW393253:AWW393254 BGS393253:BGS393254 BQO393253:BQO393254 CAK393253:CAK393254 CKG393253:CKG393254 CUC393253:CUC393254 DDY393253:DDY393254 DNU393253:DNU393254 DXQ393253:DXQ393254 EHM393253:EHM393254 ERI393253:ERI393254 FBE393253:FBE393254 FLA393253:FLA393254 FUW393253:FUW393254 GES393253:GES393254 GOO393253:GOO393254 GYK393253:GYK393254 HIG393253:HIG393254 HSC393253:HSC393254 IBY393253:IBY393254 ILU393253:ILU393254 IVQ393253:IVQ393254 JFM393253:JFM393254 JPI393253:JPI393254 JZE393253:JZE393254 KJA393253:KJA393254 KSW393253:KSW393254 LCS393253:LCS393254 LMO393253:LMO393254 LWK393253:LWK393254 MGG393253:MGG393254 MQC393253:MQC393254 MZY393253:MZY393254 NJU393253:NJU393254 NTQ393253:NTQ393254 ODM393253:ODM393254 ONI393253:ONI393254 OXE393253:OXE393254 PHA393253:PHA393254 PQW393253:PQW393254 QAS393253:QAS393254 QKO393253:QKO393254 QUK393253:QUK393254 REG393253:REG393254 ROC393253:ROC393254 RXY393253:RXY393254 SHU393253:SHU393254 SRQ393253:SRQ393254 TBM393253:TBM393254 TLI393253:TLI393254 TVE393253:TVE393254 UFA393253:UFA393254 UOW393253:UOW393254 UYS393253:UYS393254 VIO393253:VIO393254 VSK393253:VSK393254 WCG393253:WCG393254 WMC393253:WMC393254 WVY393253:WVY393254 Z458789:Z458790 JM458789:JM458790 TI458789:TI458790 ADE458789:ADE458790 ANA458789:ANA458790 AWW458789:AWW458790 BGS458789:BGS458790 BQO458789:BQO458790 CAK458789:CAK458790 CKG458789:CKG458790 CUC458789:CUC458790 DDY458789:DDY458790 DNU458789:DNU458790 DXQ458789:DXQ458790 EHM458789:EHM458790 ERI458789:ERI458790 FBE458789:FBE458790 FLA458789:FLA458790 FUW458789:FUW458790 GES458789:GES458790 GOO458789:GOO458790 GYK458789:GYK458790 HIG458789:HIG458790 HSC458789:HSC458790 IBY458789:IBY458790 ILU458789:ILU458790 IVQ458789:IVQ458790 JFM458789:JFM458790 JPI458789:JPI458790 JZE458789:JZE458790 KJA458789:KJA458790 KSW458789:KSW458790 LCS458789:LCS458790 LMO458789:LMO458790 LWK458789:LWK458790 MGG458789:MGG458790 MQC458789:MQC458790 MZY458789:MZY458790 NJU458789:NJU458790 NTQ458789:NTQ458790 ODM458789:ODM458790 ONI458789:ONI458790 OXE458789:OXE458790 PHA458789:PHA458790 PQW458789:PQW458790 QAS458789:QAS458790 QKO458789:QKO458790 QUK458789:QUK458790 REG458789:REG458790 ROC458789:ROC458790 RXY458789:RXY458790 SHU458789:SHU458790 SRQ458789:SRQ458790 TBM458789:TBM458790 TLI458789:TLI458790 TVE458789:TVE458790 UFA458789:UFA458790 UOW458789:UOW458790 UYS458789:UYS458790 VIO458789:VIO458790 VSK458789:VSK458790 WCG458789:WCG458790 WMC458789:WMC458790 WVY458789:WVY458790 Z524325:Z524326 JM524325:JM524326 TI524325:TI524326 ADE524325:ADE524326 ANA524325:ANA524326 AWW524325:AWW524326 BGS524325:BGS524326 BQO524325:BQO524326 CAK524325:CAK524326 CKG524325:CKG524326 CUC524325:CUC524326 DDY524325:DDY524326 DNU524325:DNU524326 DXQ524325:DXQ524326 EHM524325:EHM524326 ERI524325:ERI524326 FBE524325:FBE524326 FLA524325:FLA524326 FUW524325:FUW524326 GES524325:GES524326 GOO524325:GOO524326 GYK524325:GYK524326 HIG524325:HIG524326 HSC524325:HSC524326 IBY524325:IBY524326 ILU524325:ILU524326 IVQ524325:IVQ524326 JFM524325:JFM524326 JPI524325:JPI524326 JZE524325:JZE524326 KJA524325:KJA524326 KSW524325:KSW524326 LCS524325:LCS524326 LMO524325:LMO524326 LWK524325:LWK524326 MGG524325:MGG524326 MQC524325:MQC524326 MZY524325:MZY524326 NJU524325:NJU524326 NTQ524325:NTQ524326 ODM524325:ODM524326 ONI524325:ONI524326 OXE524325:OXE524326 PHA524325:PHA524326 PQW524325:PQW524326 QAS524325:QAS524326 QKO524325:QKO524326 QUK524325:QUK524326 REG524325:REG524326 ROC524325:ROC524326 RXY524325:RXY524326 SHU524325:SHU524326 SRQ524325:SRQ524326 TBM524325:TBM524326 TLI524325:TLI524326 TVE524325:TVE524326 UFA524325:UFA524326 UOW524325:UOW524326 UYS524325:UYS524326 VIO524325:VIO524326 VSK524325:VSK524326 WCG524325:WCG524326 WMC524325:WMC524326 WVY524325:WVY524326 Z589861:Z589862 JM589861:JM589862 TI589861:TI589862 ADE589861:ADE589862 ANA589861:ANA589862 AWW589861:AWW589862 BGS589861:BGS589862 BQO589861:BQO589862 CAK589861:CAK589862 CKG589861:CKG589862 CUC589861:CUC589862 DDY589861:DDY589862 DNU589861:DNU589862 DXQ589861:DXQ589862 EHM589861:EHM589862 ERI589861:ERI589862 FBE589861:FBE589862 FLA589861:FLA589862 FUW589861:FUW589862 GES589861:GES589862 GOO589861:GOO589862 GYK589861:GYK589862 HIG589861:HIG589862 HSC589861:HSC589862 IBY589861:IBY589862 ILU589861:ILU589862 IVQ589861:IVQ589862 JFM589861:JFM589862 JPI589861:JPI589862 JZE589861:JZE589862 KJA589861:KJA589862 KSW589861:KSW589862 LCS589861:LCS589862 LMO589861:LMO589862 LWK589861:LWK589862 MGG589861:MGG589862 MQC589861:MQC589862 MZY589861:MZY589862 NJU589861:NJU589862 NTQ589861:NTQ589862 ODM589861:ODM589862 ONI589861:ONI589862 OXE589861:OXE589862 PHA589861:PHA589862 PQW589861:PQW589862 QAS589861:QAS589862 QKO589861:QKO589862 QUK589861:QUK589862 REG589861:REG589862 ROC589861:ROC589862 RXY589861:RXY589862 SHU589861:SHU589862 SRQ589861:SRQ589862 TBM589861:TBM589862 TLI589861:TLI589862 TVE589861:TVE589862 UFA589861:UFA589862 UOW589861:UOW589862 UYS589861:UYS589862 VIO589861:VIO589862 VSK589861:VSK589862 WCG589861:WCG589862 WMC589861:WMC589862 WVY589861:WVY589862 Z655397:Z655398 JM655397:JM655398 TI655397:TI655398 ADE655397:ADE655398 ANA655397:ANA655398 AWW655397:AWW655398 BGS655397:BGS655398 BQO655397:BQO655398 CAK655397:CAK655398 CKG655397:CKG655398 CUC655397:CUC655398 DDY655397:DDY655398 DNU655397:DNU655398 DXQ655397:DXQ655398 EHM655397:EHM655398 ERI655397:ERI655398 FBE655397:FBE655398 FLA655397:FLA655398 FUW655397:FUW655398 GES655397:GES655398 GOO655397:GOO655398 GYK655397:GYK655398 HIG655397:HIG655398 HSC655397:HSC655398 IBY655397:IBY655398 ILU655397:ILU655398 IVQ655397:IVQ655398 JFM655397:JFM655398 JPI655397:JPI655398 JZE655397:JZE655398 KJA655397:KJA655398 KSW655397:KSW655398 LCS655397:LCS655398 LMO655397:LMO655398 LWK655397:LWK655398 MGG655397:MGG655398 MQC655397:MQC655398 MZY655397:MZY655398 NJU655397:NJU655398 NTQ655397:NTQ655398 ODM655397:ODM655398 ONI655397:ONI655398 OXE655397:OXE655398 PHA655397:PHA655398 PQW655397:PQW655398 QAS655397:QAS655398 QKO655397:QKO655398 QUK655397:QUK655398 REG655397:REG655398 ROC655397:ROC655398 RXY655397:RXY655398 SHU655397:SHU655398 SRQ655397:SRQ655398 TBM655397:TBM655398 TLI655397:TLI655398 TVE655397:TVE655398 UFA655397:UFA655398 UOW655397:UOW655398 UYS655397:UYS655398 VIO655397:VIO655398 VSK655397:VSK655398 WCG655397:WCG655398 WMC655397:WMC655398 WVY655397:WVY655398 Z720933:Z720934 JM720933:JM720934 TI720933:TI720934 ADE720933:ADE720934 ANA720933:ANA720934 AWW720933:AWW720934 BGS720933:BGS720934 BQO720933:BQO720934 CAK720933:CAK720934 CKG720933:CKG720934 CUC720933:CUC720934 DDY720933:DDY720934 DNU720933:DNU720934 DXQ720933:DXQ720934 EHM720933:EHM720934 ERI720933:ERI720934 FBE720933:FBE720934 FLA720933:FLA720934 FUW720933:FUW720934 GES720933:GES720934 GOO720933:GOO720934 GYK720933:GYK720934 HIG720933:HIG720934 HSC720933:HSC720934 IBY720933:IBY720934 ILU720933:ILU720934 IVQ720933:IVQ720934 JFM720933:JFM720934 JPI720933:JPI720934 JZE720933:JZE720934 KJA720933:KJA720934 KSW720933:KSW720934 LCS720933:LCS720934 LMO720933:LMO720934 LWK720933:LWK720934 MGG720933:MGG720934 MQC720933:MQC720934 MZY720933:MZY720934 NJU720933:NJU720934 NTQ720933:NTQ720934 ODM720933:ODM720934 ONI720933:ONI720934 OXE720933:OXE720934 PHA720933:PHA720934 PQW720933:PQW720934 QAS720933:QAS720934 QKO720933:QKO720934 QUK720933:QUK720934 REG720933:REG720934 ROC720933:ROC720934 RXY720933:RXY720934 SHU720933:SHU720934 SRQ720933:SRQ720934 TBM720933:TBM720934 TLI720933:TLI720934 TVE720933:TVE720934 UFA720933:UFA720934 UOW720933:UOW720934 UYS720933:UYS720934 VIO720933:VIO720934 VSK720933:VSK720934 WCG720933:WCG720934 WMC720933:WMC720934 WVY720933:WVY720934 Z786469:Z786470 JM786469:JM786470 TI786469:TI786470 ADE786469:ADE786470 ANA786469:ANA786470 AWW786469:AWW786470 BGS786469:BGS786470 BQO786469:BQO786470 CAK786469:CAK786470 CKG786469:CKG786470 CUC786469:CUC786470 DDY786469:DDY786470 DNU786469:DNU786470 DXQ786469:DXQ786470 EHM786469:EHM786470 ERI786469:ERI786470 FBE786469:FBE786470 FLA786469:FLA786470 FUW786469:FUW786470 GES786469:GES786470 GOO786469:GOO786470 GYK786469:GYK786470 HIG786469:HIG786470 HSC786469:HSC786470 IBY786469:IBY786470 ILU786469:ILU786470 IVQ786469:IVQ786470 JFM786469:JFM786470 JPI786469:JPI786470 JZE786469:JZE786470 KJA786469:KJA786470 KSW786469:KSW786470 LCS786469:LCS786470 LMO786469:LMO786470 LWK786469:LWK786470 MGG786469:MGG786470 MQC786469:MQC786470 MZY786469:MZY786470 NJU786469:NJU786470 NTQ786469:NTQ786470 ODM786469:ODM786470 ONI786469:ONI786470 OXE786469:OXE786470 PHA786469:PHA786470 PQW786469:PQW786470 QAS786469:QAS786470 QKO786469:QKO786470 QUK786469:QUK786470 REG786469:REG786470 ROC786469:ROC786470 RXY786469:RXY786470 SHU786469:SHU786470 SRQ786469:SRQ786470 TBM786469:TBM786470 TLI786469:TLI786470 TVE786469:TVE786470 UFA786469:UFA786470 UOW786469:UOW786470 UYS786469:UYS786470 VIO786469:VIO786470 VSK786469:VSK786470 WCG786469:WCG786470 WMC786469:WMC786470 WVY786469:WVY786470 Z852005:Z852006 JM852005:JM852006 TI852005:TI852006 ADE852005:ADE852006 ANA852005:ANA852006 AWW852005:AWW852006 BGS852005:BGS852006 BQO852005:BQO852006 CAK852005:CAK852006 CKG852005:CKG852006 CUC852005:CUC852006 DDY852005:DDY852006 DNU852005:DNU852006 DXQ852005:DXQ852006 EHM852005:EHM852006 ERI852005:ERI852006 FBE852005:FBE852006 FLA852005:FLA852006 FUW852005:FUW852006 GES852005:GES852006 GOO852005:GOO852006 GYK852005:GYK852006 HIG852005:HIG852006 HSC852005:HSC852006 IBY852005:IBY852006 ILU852005:ILU852006 IVQ852005:IVQ852006 JFM852005:JFM852006 JPI852005:JPI852006 JZE852005:JZE852006 KJA852005:KJA852006 KSW852005:KSW852006 LCS852005:LCS852006 LMO852005:LMO852006 LWK852005:LWK852006 MGG852005:MGG852006 MQC852005:MQC852006 MZY852005:MZY852006 NJU852005:NJU852006 NTQ852005:NTQ852006 ODM852005:ODM852006 ONI852005:ONI852006 OXE852005:OXE852006 PHA852005:PHA852006 PQW852005:PQW852006 QAS852005:QAS852006 QKO852005:QKO852006 QUK852005:QUK852006 REG852005:REG852006 ROC852005:ROC852006 RXY852005:RXY852006 SHU852005:SHU852006 SRQ852005:SRQ852006 TBM852005:TBM852006 TLI852005:TLI852006 TVE852005:TVE852006 UFA852005:UFA852006 UOW852005:UOW852006 UYS852005:UYS852006 VIO852005:VIO852006 VSK852005:VSK852006 WCG852005:WCG852006 WMC852005:WMC852006 WVY852005:WVY852006 Z917541:Z917542 JM917541:JM917542 TI917541:TI917542 ADE917541:ADE917542 ANA917541:ANA917542 AWW917541:AWW917542 BGS917541:BGS917542 BQO917541:BQO917542 CAK917541:CAK917542 CKG917541:CKG917542 CUC917541:CUC917542 DDY917541:DDY917542 DNU917541:DNU917542 DXQ917541:DXQ917542 EHM917541:EHM917542 ERI917541:ERI917542 FBE917541:FBE917542 FLA917541:FLA917542 FUW917541:FUW917542 GES917541:GES917542 GOO917541:GOO917542 GYK917541:GYK917542 HIG917541:HIG917542 HSC917541:HSC917542 IBY917541:IBY917542 ILU917541:ILU917542 IVQ917541:IVQ917542 JFM917541:JFM917542 JPI917541:JPI917542 JZE917541:JZE917542 KJA917541:KJA917542 KSW917541:KSW917542 LCS917541:LCS917542 LMO917541:LMO917542 LWK917541:LWK917542 MGG917541:MGG917542 MQC917541:MQC917542 MZY917541:MZY917542 NJU917541:NJU917542 NTQ917541:NTQ917542 ODM917541:ODM917542 ONI917541:ONI917542 OXE917541:OXE917542 PHA917541:PHA917542 PQW917541:PQW917542 QAS917541:QAS917542 QKO917541:QKO917542 QUK917541:QUK917542 REG917541:REG917542 ROC917541:ROC917542 RXY917541:RXY917542 SHU917541:SHU917542 SRQ917541:SRQ917542 TBM917541:TBM917542 TLI917541:TLI917542 TVE917541:TVE917542 UFA917541:UFA917542 UOW917541:UOW917542 UYS917541:UYS917542 VIO917541:VIO917542 VSK917541:VSK917542 WCG917541:WCG917542 WMC917541:WMC917542 WVY917541:WVY917542 Z983077:Z983078 JM983077:JM983078 TI983077:TI983078 ADE983077:ADE983078 ANA983077:ANA983078 AWW983077:AWW983078 BGS983077:BGS983078 BQO983077:BQO983078 CAK983077:CAK983078 CKG983077:CKG983078 CUC983077:CUC983078 DDY983077:DDY983078 DNU983077:DNU983078 DXQ983077:DXQ983078 EHM983077:EHM983078 ERI983077:ERI983078 FBE983077:FBE983078 FLA983077:FLA983078 FUW983077:FUW983078 GES983077:GES983078 GOO983077:GOO983078 GYK983077:GYK983078 HIG983077:HIG983078 HSC983077:HSC983078 IBY983077:IBY983078 ILU983077:ILU983078 IVQ983077:IVQ983078 JFM983077:JFM983078 JPI983077:JPI983078 JZE983077:JZE983078 KJA983077:KJA983078 KSW983077:KSW983078 LCS983077:LCS983078 LMO983077:LMO983078 LWK983077:LWK983078 MGG983077:MGG983078 MQC983077:MQC983078 MZY983077:MZY983078 NJU983077:NJU983078 NTQ983077:NTQ983078 ODM983077:ODM983078 ONI983077:ONI983078 OXE983077:OXE983078 PHA983077:PHA983078 PQW983077:PQW983078 QAS983077:QAS983078 QKO983077:QKO983078 QUK983077:QUK983078 REG983077:REG983078 ROC983077:ROC983078 RXY983077:RXY983078 SHU983077:SHU983078 SRQ983077:SRQ983078 TBM983077:TBM983078 TLI983077:TLI983078 TVE983077:TVE983078 UFA983077:UFA983078 UOW983077:UOW983078 UYS983077:UYS983078 VIO983077:VIO983078 VSK983077:VSK983078 WCG983077:WCG983078 WMC983077:WMC983078 WVY983077:WVY983078 AB65573:AB65574 JP65573:JP65574 TL65573:TL65574 ADH65573:ADH65574 AND65573:AND65574 AWZ65573:AWZ65574 BGV65573:BGV65574 BQR65573:BQR65574 CAN65573:CAN65574 CKJ65573:CKJ65574 CUF65573:CUF65574 DEB65573:DEB65574 DNX65573:DNX65574 DXT65573:DXT65574 EHP65573:EHP65574 ERL65573:ERL65574 FBH65573:FBH65574 FLD65573:FLD65574 FUZ65573:FUZ65574 GEV65573:GEV65574 GOR65573:GOR65574 GYN65573:GYN65574 HIJ65573:HIJ65574 HSF65573:HSF65574 ICB65573:ICB65574 ILX65573:ILX65574 IVT65573:IVT65574 JFP65573:JFP65574 JPL65573:JPL65574 JZH65573:JZH65574 KJD65573:KJD65574 KSZ65573:KSZ65574 LCV65573:LCV65574 LMR65573:LMR65574 LWN65573:LWN65574 MGJ65573:MGJ65574 MQF65573:MQF65574 NAB65573:NAB65574 NJX65573:NJX65574 NTT65573:NTT65574 ODP65573:ODP65574 ONL65573:ONL65574 OXH65573:OXH65574 PHD65573:PHD65574 PQZ65573:PQZ65574 QAV65573:QAV65574 QKR65573:QKR65574 QUN65573:QUN65574 REJ65573:REJ65574 ROF65573:ROF65574 RYB65573:RYB65574 SHX65573:SHX65574 SRT65573:SRT65574 TBP65573:TBP65574 TLL65573:TLL65574 TVH65573:TVH65574 UFD65573:UFD65574 UOZ65573:UOZ65574 UYV65573:UYV65574 VIR65573:VIR65574 VSN65573:VSN65574 WCJ65573:WCJ65574 WMF65573:WMF65574 WWB65573:WWB65574 AB131109:AB131110 JP131109:JP131110 TL131109:TL131110 ADH131109:ADH131110 AND131109:AND131110 AWZ131109:AWZ131110 BGV131109:BGV131110 BQR131109:BQR131110 CAN131109:CAN131110 CKJ131109:CKJ131110 CUF131109:CUF131110 DEB131109:DEB131110 DNX131109:DNX131110 DXT131109:DXT131110 EHP131109:EHP131110 ERL131109:ERL131110 FBH131109:FBH131110 FLD131109:FLD131110 FUZ131109:FUZ131110 GEV131109:GEV131110 GOR131109:GOR131110 GYN131109:GYN131110 HIJ131109:HIJ131110 HSF131109:HSF131110 ICB131109:ICB131110 ILX131109:ILX131110 IVT131109:IVT131110 JFP131109:JFP131110 JPL131109:JPL131110 JZH131109:JZH131110 KJD131109:KJD131110 KSZ131109:KSZ131110 LCV131109:LCV131110 LMR131109:LMR131110 LWN131109:LWN131110 MGJ131109:MGJ131110 MQF131109:MQF131110 NAB131109:NAB131110 NJX131109:NJX131110 NTT131109:NTT131110 ODP131109:ODP131110 ONL131109:ONL131110 OXH131109:OXH131110 PHD131109:PHD131110 PQZ131109:PQZ131110 QAV131109:QAV131110 QKR131109:QKR131110 QUN131109:QUN131110 REJ131109:REJ131110 ROF131109:ROF131110 RYB131109:RYB131110 SHX131109:SHX131110 SRT131109:SRT131110 TBP131109:TBP131110 TLL131109:TLL131110 TVH131109:TVH131110 UFD131109:UFD131110 UOZ131109:UOZ131110 UYV131109:UYV131110 VIR131109:VIR131110 VSN131109:VSN131110 WCJ131109:WCJ131110 WMF131109:WMF131110 WWB131109:WWB131110 AB196645:AB196646 JP196645:JP196646 TL196645:TL196646 ADH196645:ADH196646 AND196645:AND196646 AWZ196645:AWZ196646 BGV196645:BGV196646 BQR196645:BQR196646 CAN196645:CAN196646 CKJ196645:CKJ196646 CUF196645:CUF196646 DEB196645:DEB196646 DNX196645:DNX196646 DXT196645:DXT196646 EHP196645:EHP196646 ERL196645:ERL196646 FBH196645:FBH196646 FLD196645:FLD196646 FUZ196645:FUZ196646 GEV196645:GEV196646 GOR196645:GOR196646 GYN196645:GYN196646 HIJ196645:HIJ196646 HSF196645:HSF196646 ICB196645:ICB196646 ILX196645:ILX196646 IVT196645:IVT196646 JFP196645:JFP196646 JPL196645:JPL196646 JZH196645:JZH196646 KJD196645:KJD196646 KSZ196645:KSZ196646 LCV196645:LCV196646 LMR196645:LMR196646 LWN196645:LWN196646 MGJ196645:MGJ196646 MQF196645:MQF196646 NAB196645:NAB196646 NJX196645:NJX196646 NTT196645:NTT196646 ODP196645:ODP196646 ONL196645:ONL196646 OXH196645:OXH196646 PHD196645:PHD196646 PQZ196645:PQZ196646 QAV196645:QAV196646 QKR196645:QKR196646 QUN196645:QUN196646 REJ196645:REJ196646 ROF196645:ROF196646 RYB196645:RYB196646 SHX196645:SHX196646 SRT196645:SRT196646 TBP196645:TBP196646 TLL196645:TLL196646 TVH196645:TVH196646 UFD196645:UFD196646 UOZ196645:UOZ196646 UYV196645:UYV196646 VIR196645:VIR196646 VSN196645:VSN196646 WCJ196645:WCJ196646 WMF196645:WMF196646 WWB196645:WWB196646 AB262181:AB262182 JP262181:JP262182 TL262181:TL262182 ADH262181:ADH262182 AND262181:AND262182 AWZ262181:AWZ262182 BGV262181:BGV262182 BQR262181:BQR262182 CAN262181:CAN262182 CKJ262181:CKJ262182 CUF262181:CUF262182 DEB262181:DEB262182 DNX262181:DNX262182 DXT262181:DXT262182 EHP262181:EHP262182 ERL262181:ERL262182 FBH262181:FBH262182 FLD262181:FLD262182 FUZ262181:FUZ262182 GEV262181:GEV262182 GOR262181:GOR262182 GYN262181:GYN262182 HIJ262181:HIJ262182 HSF262181:HSF262182 ICB262181:ICB262182 ILX262181:ILX262182 IVT262181:IVT262182 JFP262181:JFP262182 JPL262181:JPL262182 JZH262181:JZH262182 KJD262181:KJD262182 KSZ262181:KSZ262182 LCV262181:LCV262182 LMR262181:LMR262182 LWN262181:LWN262182 MGJ262181:MGJ262182 MQF262181:MQF262182 NAB262181:NAB262182 NJX262181:NJX262182 NTT262181:NTT262182 ODP262181:ODP262182 ONL262181:ONL262182 OXH262181:OXH262182 PHD262181:PHD262182 PQZ262181:PQZ262182 QAV262181:QAV262182 QKR262181:QKR262182 QUN262181:QUN262182 REJ262181:REJ262182 ROF262181:ROF262182 RYB262181:RYB262182 SHX262181:SHX262182 SRT262181:SRT262182 TBP262181:TBP262182 TLL262181:TLL262182 TVH262181:TVH262182 UFD262181:UFD262182 UOZ262181:UOZ262182 UYV262181:UYV262182 VIR262181:VIR262182 VSN262181:VSN262182 WCJ262181:WCJ262182 WMF262181:WMF262182 WWB262181:WWB262182 AB327717:AB327718 JP327717:JP327718 TL327717:TL327718 ADH327717:ADH327718 AND327717:AND327718 AWZ327717:AWZ327718 BGV327717:BGV327718 BQR327717:BQR327718 CAN327717:CAN327718 CKJ327717:CKJ327718 CUF327717:CUF327718 DEB327717:DEB327718 DNX327717:DNX327718 DXT327717:DXT327718 EHP327717:EHP327718 ERL327717:ERL327718 FBH327717:FBH327718 FLD327717:FLD327718 FUZ327717:FUZ327718 GEV327717:GEV327718 GOR327717:GOR327718 GYN327717:GYN327718 HIJ327717:HIJ327718 HSF327717:HSF327718 ICB327717:ICB327718 ILX327717:ILX327718 IVT327717:IVT327718 JFP327717:JFP327718 JPL327717:JPL327718 JZH327717:JZH327718 KJD327717:KJD327718 KSZ327717:KSZ327718 LCV327717:LCV327718 LMR327717:LMR327718 LWN327717:LWN327718 MGJ327717:MGJ327718 MQF327717:MQF327718 NAB327717:NAB327718 NJX327717:NJX327718 NTT327717:NTT327718 ODP327717:ODP327718 ONL327717:ONL327718 OXH327717:OXH327718 PHD327717:PHD327718 PQZ327717:PQZ327718 QAV327717:QAV327718 QKR327717:QKR327718 QUN327717:QUN327718 REJ327717:REJ327718 ROF327717:ROF327718 RYB327717:RYB327718 SHX327717:SHX327718 SRT327717:SRT327718 TBP327717:TBP327718 TLL327717:TLL327718 TVH327717:TVH327718 UFD327717:UFD327718 UOZ327717:UOZ327718 UYV327717:UYV327718 VIR327717:VIR327718 VSN327717:VSN327718 WCJ327717:WCJ327718 WMF327717:WMF327718 WWB327717:WWB327718 AB393253:AB393254 JP393253:JP393254 TL393253:TL393254 ADH393253:ADH393254 AND393253:AND393254 AWZ393253:AWZ393254 BGV393253:BGV393254 BQR393253:BQR393254 CAN393253:CAN393254 CKJ393253:CKJ393254 CUF393253:CUF393254 DEB393253:DEB393254 DNX393253:DNX393254 DXT393253:DXT393254 EHP393253:EHP393254 ERL393253:ERL393254 FBH393253:FBH393254 FLD393253:FLD393254 FUZ393253:FUZ393254 GEV393253:GEV393254 GOR393253:GOR393254 GYN393253:GYN393254 HIJ393253:HIJ393254 HSF393253:HSF393254 ICB393253:ICB393254 ILX393253:ILX393254 IVT393253:IVT393254 JFP393253:JFP393254 JPL393253:JPL393254 JZH393253:JZH393254 KJD393253:KJD393254 KSZ393253:KSZ393254 LCV393253:LCV393254 LMR393253:LMR393254 LWN393253:LWN393254 MGJ393253:MGJ393254 MQF393253:MQF393254 NAB393253:NAB393254 NJX393253:NJX393254 NTT393253:NTT393254 ODP393253:ODP393254 ONL393253:ONL393254 OXH393253:OXH393254 PHD393253:PHD393254 PQZ393253:PQZ393254 QAV393253:QAV393254 QKR393253:QKR393254 QUN393253:QUN393254 REJ393253:REJ393254 ROF393253:ROF393254 RYB393253:RYB393254 SHX393253:SHX393254 SRT393253:SRT393254 TBP393253:TBP393254 TLL393253:TLL393254 TVH393253:TVH393254 UFD393253:UFD393254 UOZ393253:UOZ393254 UYV393253:UYV393254 VIR393253:VIR393254 VSN393253:VSN393254 WCJ393253:WCJ393254 WMF393253:WMF393254 WWB393253:WWB393254 AB458789:AB458790 JP458789:JP458790 TL458789:TL458790 ADH458789:ADH458790 AND458789:AND458790 AWZ458789:AWZ458790 BGV458789:BGV458790 BQR458789:BQR458790 CAN458789:CAN458790 CKJ458789:CKJ458790 CUF458789:CUF458790 DEB458789:DEB458790 DNX458789:DNX458790 DXT458789:DXT458790 EHP458789:EHP458790 ERL458789:ERL458790 FBH458789:FBH458790 FLD458789:FLD458790 FUZ458789:FUZ458790 GEV458789:GEV458790 GOR458789:GOR458790 GYN458789:GYN458790 HIJ458789:HIJ458790 HSF458789:HSF458790 ICB458789:ICB458790 ILX458789:ILX458790 IVT458789:IVT458790 JFP458789:JFP458790 JPL458789:JPL458790 JZH458789:JZH458790 KJD458789:KJD458790 KSZ458789:KSZ458790 LCV458789:LCV458790 LMR458789:LMR458790 LWN458789:LWN458790 MGJ458789:MGJ458790 MQF458789:MQF458790 NAB458789:NAB458790 NJX458789:NJX458790 NTT458789:NTT458790 ODP458789:ODP458790 ONL458789:ONL458790 OXH458789:OXH458790 PHD458789:PHD458790 PQZ458789:PQZ458790 QAV458789:QAV458790 QKR458789:QKR458790 QUN458789:QUN458790 REJ458789:REJ458790 ROF458789:ROF458790 RYB458789:RYB458790 SHX458789:SHX458790 SRT458789:SRT458790 TBP458789:TBP458790 TLL458789:TLL458790 TVH458789:TVH458790 UFD458789:UFD458790 UOZ458789:UOZ458790 UYV458789:UYV458790 VIR458789:VIR458790 VSN458789:VSN458790 WCJ458789:WCJ458790 WMF458789:WMF458790 WWB458789:WWB458790 AB524325:AB524326 JP524325:JP524326 TL524325:TL524326 ADH524325:ADH524326 AND524325:AND524326 AWZ524325:AWZ524326 BGV524325:BGV524326 BQR524325:BQR524326 CAN524325:CAN524326 CKJ524325:CKJ524326 CUF524325:CUF524326 DEB524325:DEB524326 DNX524325:DNX524326 DXT524325:DXT524326 EHP524325:EHP524326 ERL524325:ERL524326 FBH524325:FBH524326 FLD524325:FLD524326 FUZ524325:FUZ524326 GEV524325:GEV524326 GOR524325:GOR524326 GYN524325:GYN524326 HIJ524325:HIJ524326 HSF524325:HSF524326 ICB524325:ICB524326 ILX524325:ILX524326 IVT524325:IVT524326 JFP524325:JFP524326 JPL524325:JPL524326 JZH524325:JZH524326 KJD524325:KJD524326 KSZ524325:KSZ524326 LCV524325:LCV524326 LMR524325:LMR524326 LWN524325:LWN524326 MGJ524325:MGJ524326 MQF524325:MQF524326 NAB524325:NAB524326 NJX524325:NJX524326 NTT524325:NTT524326 ODP524325:ODP524326 ONL524325:ONL524326 OXH524325:OXH524326 PHD524325:PHD524326 PQZ524325:PQZ524326 QAV524325:QAV524326 QKR524325:QKR524326 QUN524325:QUN524326 REJ524325:REJ524326 ROF524325:ROF524326 RYB524325:RYB524326 SHX524325:SHX524326 SRT524325:SRT524326 TBP524325:TBP524326 TLL524325:TLL524326 TVH524325:TVH524326 UFD524325:UFD524326 UOZ524325:UOZ524326 UYV524325:UYV524326 VIR524325:VIR524326 VSN524325:VSN524326 WCJ524325:WCJ524326 WMF524325:WMF524326 WWB524325:WWB524326 AB589861:AB589862 JP589861:JP589862 TL589861:TL589862 ADH589861:ADH589862 AND589861:AND589862 AWZ589861:AWZ589862 BGV589861:BGV589862 BQR589861:BQR589862 CAN589861:CAN589862 CKJ589861:CKJ589862 CUF589861:CUF589862 DEB589861:DEB589862 DNX589861:DNX589862 DXT589861:DXT589862 EHP589861:EHP589862 ERL589861:ERL589862 FBH589861:FBH589862 FLD589861:FLD589862 FUZ589861:FUZ589862 GEV589861:GEV589862 GOR589861:GOR589862 GYN589861:GYN589862 HIJ589861:HIJ589862 HSF589861:HSF589862 ICB589861:ICB589862 ILX589861:ILX589862 IVT589861:IVT589862 JFP589861:JFP589862 JPL589861:JPL589862 JZH589861:JZH589862 KJD589861:KJD589862 KSZ589861:KSZ589862 LCV589861:LCV589862 LMR589861:LMR589862 LWN589861:LWN589862 MGJ589861:MGJ589862 MQF589861:MQF589862 NAB589861:NAB589862 NJX589861:NJX589862 NTT589861:NTT589862 ODP589861:ODP589862 ONL589861:ONL589862 OXH589861:OXH589862 PHD589861:PHD589862 PQZ589861:PQZ589862 QAV589861:QAV589862 QKR589861:QKR589862 QUN589861:QUN589862 REJ589861:REJ589862 ROF589861:ROF589862 RYB589861:RYB589862 SHX589861:SHX589862 SRT589861:SRT589862 TBP589861:TBP589862 TLL589861:TLL589862 TVH589861:TVH589862 UFD589861:UFD589862 UOZ589861:UOZ589862 UYV589861:UYV589862 VIR589861:VIR589862 VSN589861:VSN589862 WCJ589861:WCJ589862 WMF589861:WMF589862 WWB589861:WWB589862 AB655397:AB655398 JP655397:JP655398 TL655397:TL655398 ADH655397:ADH655398 AND655397:AND655398 AWZ655397:AWZ655398 BGV655397:BGV655398 BQR655397:BQR655398 CAN655397:CAN655398 CKJ655397:CKJ655398 CUF655397:CUF655398 DEB655397:DEB655398 DNX655397:DNX655398 DXT655397:DXT655398 EHP655397:EHP655398 ERL655397:ERL655398 FBH655397:FBH655398 FLD655397:FLD655398 FUZ655397:FUZ655398 GEV655397:GEV655398 GOR655397:GOR655398 GYN655397:GYN655398 HIJ655397:HIJ655398 HSF655397:HSF655398 ICB655397:ICB655398 ILX655397:ILX655398 IVT655397:IVT655398 JFP655397:JFP655398 JPL655397:JPL655398 JZH655397:JZH655398 KJD655397:KJD655398 KSZ655397:KSZ655398 LCV655397:LCV655398 LMR655397:LMR655398 LWN655397:LWN655398 MGJ655397:MGJ655398 MQF655397:MQF655398 NAB655397:NAB655398 NJX655397:NJX655398 NTT655397:NTT655398 ODP655397:ODP655398 ONL655397:ONL655398 OXH655397:OXH655398 PHD655397:PHD655398 PQZ655397:PQZ655398 QAV655397:QAV655398 QKR655397:QKR655398 QUN655397:QUN655398 REJ655397:REJ655398 ROF655397:ROF655398 RYB655397:RYB655398 SHX655397:SHX655398 SRT655397:SRT655398 TBP655397:TBP655398 TLL655397:TLL655398 TVH655397:TVH655398 UFD655397:UFD655398 UOZ655397:UOZ655398 UYV655397:UYV655398 VIR655397:VIR655398 VSN655397:VSN655398 WCJ655397:WCJ655398 WMF655397:WMF655398 WWB655397:WWB655398 AB720933:AB720934 JP720933:JP720934 TL720933:TL720934 ADH720933:ADH720934 AND720933:AND720934 AWZ720933:AWZ720934 BGV720933:BGV720934 BQR720933:BQR720934 CAN720933:CAN720934 CKJ720933:CKJ720934 CUF720933:CUF720934 DEB720933:DEB720934 DNX720933:DNX720934 DXT720933:DXT720934 EHP720933:EHP720934 ERL720933:ERL720934 FBH720933:FBH720934 FLD720933:FLD720934 FUZ720933:FUZ720934 GEV720933:GEV720934 GOR720933:GOR720934 GYN720933:GYN720934 HIJ720933:HIJ720934 HSF720933:HSF720934 ICB720933:ICB720934 ILX720933:ILX720934 IVT720933:IVT720934 JFP720933:JFP720934 JPL720933:JPL720934 JZH720933:JZH720934 KJD720933:KJD720934 KSZ720933:KSZ720934 LCV720933:LCV720934 LMR720933:LMR720934 LWN720933:LWN720934 MGJ720933:MGJ720934 MQF720933:MQF720934 NAB720933:NAB720934 NJX720933:NJX720934 NTT720933:NTT720934 ODP720933:ODP720934 ONL720933:ONL720934 OXH720933:OXH720934 PHD720933:PHD720934 PQZ720933:PQZ720934 QAV720933:QAV720934 QKR720933:QKR720934 QUN720933:QUN720934 REJ720933:REJ720934 ROF720933:ROF720934 RYB720933:RYB720934 SHX720933:SHX720934 SRT720933:SRT720934 TBP720933:TBP720934 TLL720933:TLL720934 TVH720933:TVH720934 UFD720933:UFD720934 UOZ720933:UOZ720934 UYV720933:UYV720934 VIR720933:VIR720934 VSN720933:VSN720934 WCJ720933:WCJ720934 WMF720933:WMF720934 WWB720933:WWB720934 AB786469:AB786470 JP786469:JP786470 TL786469:TL786470 ADH786469:ADH786470 AND786469:AND786470 AWZ786469:AWZ786470 BGV786469:BGV786470 BQR786469:BQR786470 CAN786469:CAN786470 CKJ786469:CKJ786470 CUF786469:CUF786470 DEB786469:DEB786470 DNX786469:DNX786470 DXT786469:DXT786470 EHP786469:EHP786470 ERL786469:ERL786470 FBH786469:FBH786470 FLD786469:FLD786470 FUZ786469:FUZ786470 GEV786469:GEV786470 GOR786469:GOR786470 GYN786469:GYN786470 HIJ786469:HIJ786470 HSF786469:HSF786470 ICB786469:ICB786470 ILX786469:ILX786470 IVT786469:IVT786470 JFP786469:JFP786470 JPL786469:JPL786470 JZH786469:JZH786470 KJD786469:KJD786470 KSZ786469:KSZ786470 LCV786469:LCV786470 LMR786469:LMR786470 LWN786469:LWN786470 MGJ786469:MGJ786470 MQF786469:MQF786470 NAB786469:NAB786470 NJX786469:NJX786470 NTT786469:NTT786470 ODP786469:ODP786470 ONL786469:ONL786470 OXH786469:OXH786470 PHD786469:PHD786470 PQZ786469:PQZ786470 QAV786469:QAV786470 QKR786469:QKR786470 QUN786469:QUN786470 REJ786469:REJ786470 ROF786469:ROF786470 RYB786469:RYB786470 SHX786469:SHX786470 SRT786469:SRT786470 TBP786469:TBP786470 TLL786469:TLL786470 TVH786469:TVH786470 UFD786469:UFD786470 UOZ786469:UOZ786470 UYV786469:UYV786470 VIR786469:VIR786470 VSN786469:VSN786470 WCJ786469:WCJ786470 WMF786469:WMF786470 WWB786469:WWB786470 AB852005:AB852006 JP852005:JP852006 TL852005:TL852006 ADH852005:ADH852006 AND852005:AND852006 AWZ852005:AWZ852006 BGV852005:BGV852006 BQR852005:BQR852006 CAN852005:CAN852006 CKJ852005:CKJ852006 CUF852005:CUF852006 DEB852005:DEB852006 DNX852005:DNX852006 DXT852005:DXT852006 EHP852005:EHP852006 ERL852005:ERL852006 FBH852005:FBH852006 FLD852005:FLD852006 FUZ852005:FUZ852006 GEV852005:GEV852006 GOR852005:GOR852006 GYN852005:GYN852006 HIJ852005:HIJ852006 HSF852005:HSF852006 ICB852005:ICB852006 ILX852005:ILX852006 IVT852005:IVT852006 JFP852005:JFP852006 JPL852005:JPL852006 JZH852005:JZH852006 KJD852005:KJD852006 KSZ852005:KSZ852006 LCV852005:LCV852006 LMR852005:LMR852006 LWN852005:LWN852006 MGJ852005:MGJ852006 MQF852005:MQF852006 NAB852005:NAB852006 NJX852005:NJX852006 NTT852005:NTT852006 ODP852005:ODP852006 ONL852005:ONL852006 OXH852005:OXH852006 PHD852005:PHD852006 PQZ852005:PQZ852006 QAV852005:QAV852006 QKR852005:QKR852006 QUN852005:QUN852006 REJ852005:REJ852006 ROF852005:ROF852006 RYB852005:RYB852006 SHX852005:SHX852006 SRT852005:SRT852006 TBP852005:TBP852006 TLL852005:TLL852006 TVH852005:TVH852006 UFD852005:UFD852006 UOZ852005:UOZ852006 UYV852005:UYV852006 VIR852005:VIR852006 VSN852005:VSN852006 WCJ852005:WCJ852006 WMF852005:WMF852006 WWB852005:WWB852006 AB917541:AB917542 JP917541:JP917542 TL917541:TL917542 ADH917541:ADH917542 AND917541:AND917542 AWZ917541:AWZ917542 BGV917541:BGV917542 BQR917541:BQR917542 CAN917541:CAN917542 CKJ917541:CKJ917542 CUF917541:CUF917542 DEB917541:DEB917542 DNX917541:DNX917542 DXT917541:DXT917542 EHP917541:EHP917542 ERL917541:ERL917542 FBH917541:FBH917542 FLD917541:FLD917542 FUZ917541:FUZ917542 GEV917541:GEV917542 GOR917541:GOR917542 GYN917541:GYN917542 HIJ917541:HIJ917542 HSF917541:HSF917542 ICB917541:ICB917542 ILX917541:ILX917542 IVT917541:IVT917542 JFP917541:JFP917542 JPL917541:JPL917542 JZH917541:JZH917542 KJD917541:KJD917542 KSZ917541:KSZ917542 LCV917541:LCV917542 LMR917541:LMR917542 LWN917541:LWN917542 MGJ917541:MGJ917542 MQF917541:MQF917542 NAB917541:NAB917542 NJX917541:NJX917542 NTT917541:NTT917542 ODP917541:ODP917542 ONL917541:ONL917542 OXH917541:OXH917542 PHD917541:PHD917542 PQZ917541:PQZ917542 QAV917541:QAV917542 QKR917541:QKR917542 QUN917541:QUN917542 REJ917541:REJ917542 ROF917541:ROF917542 RYB917541:RYB917542 SHX917541:SHX917542 SRT917541:SRT917542 TBP917541:TBP917542 TLL917541:TLL917542 TVH917541:TVH917542 UFD917541:UFD917542 UOZ917541:UOZ917542 UYV917541:UYV917542 VIR917541:VIR917542 VSN917541:VSN917542 WCJ917541:WCJ917542 WMF917541:WMF917542 WWB917541:WWB917542 AB983077:AB983078 JP983077:JP983078 TL983077:TL983078 ADH983077:ADH983078 AND983077:AND983078 AWZ983077:AWZ983078 BGV983077:BGV983078 BQR983077:BQR983078 CAN983077:CAN983078 CKJ983077:CKJ983078 CUF983077:CUF983078 DEB983077:DEB983078 DNX983077:DNX983078 DXT983077:DXT983078 EHP983077:EHP983078 ERL983077:ERL983078 FBH983077:FBH983078 FLD983077:FLD983078 FUZ983077:FUZ983078 GEV983077:GEV983078 GOR983077:GOR983078 GYN983077:GYN983078 HIJ983077:HIJ983078 HSF983077:HSF983078 ICB983077:ICB983078 ILX983077:ILX983078 IVT983077:IVT983078 JFP983077:JFP983078 JPL983077:JPL983078 JZH983077:JZH983078 KJD983077:KJD983078 KSZ983077:KSZ983078 LCV983077:LCV983078 LMR983077:LMR983078 LWN983077:LWN983078 MGJ983077:MGJ983078 MQF983077:MQF983078 NAB983077:NAB983078 NJX983077:NJX983078 NTT983077:NTT983078 ODP983077:ODP983078 ONL983077:ONL983078 OXH983077:OXH983078 PHD983077:PHD983078 PQZ983077:PQZ983078 QAV983077:QAV983078 QKR983077:QKR983078 QUN983077:QUN983078 REJ983077:REJ983078 ROF983077:ROF983078 RYB983077:RYB983078 SHX983077:SHX983078 SRT983077:SRT983078 TBP983077:TBP983078 TLL983077:TLL983078 TVH983077:TVH983078 UFD983077:UFD983078 UOZ983077:UOZ983078 UYV983077:UYV983078 VIR983077:VIR983078 VSN983077:VSN983078 WCJ983077:WCJ983078 WMF983077:WMF983078 WWB983077:WWB983078 AD65573:AD65574 JS65573:JS65574 TO65573:TO65574 ADK65573:ADK65574 ANG65573:ANG65574 AXC65573:AXC65574 BGY65573:BGY65574 BQU65573:BQU65574 CAQ65573:CAQ65574 CKM65573:CKM65574 CUI65573:CUI65574 DEE65573:DEE65574 DOA65573:DOA65574 DXW65573:DXW65574 EHS65573:EHS65574 ERO65573:ERO65574 FBK65573:FBK65574 FLG65573:FLG65574 FVC65573:FVC65574 GEY65573:GEY65574 GOU65573:GOU65574 GYQ65573:GYQ65574 HIM65573:HIM65574 HSI65573:HSI65574 ICE65573:ICE65574 IMA65573:IMA65574 IVW65573:IVW65574 JFS65573:JFS65574 JPO65573:JPO65574 JZK65573:JZK65574 KJG65573:KJG65574 KTC65573:KTC65574 LCY65573:LCY65574 LMU65573:LMU65574 LWQ65573:LWQ65574 MGM65573:MGM65574 MQI65573:MQI65574 NAE65573:NAE65574 NKA65573:NKA65574 NTW65573:NTW65574 ODS65573:ODS65574 ONO65573:ONO65574 OXK65573:OXK65574 PHG65573:PHG65574 PRC65573:PRC65574 QAY65573:QAY65574 QKU65573:QKU65574 QUQ65573:QUQ65574 REM65573:REM65574 ROI65573:ROI65574 RYE65573:RYE65574 SIA65573:SIA65574 SRW65573:SRW65574 TBS65573:TBS65574 TLO65573:TLO65574 TVK65573:TVK65574 UFG65573:UFG65574 UPC65573:UPC65574 UYY65573:UYY65574 VIU65573:VIU65574 VSQ65573:VSQ65574 WCM65573:WCM65574 WMI65573:WMI65574 WWE65573:WWE65574 AD131109:AD131110 JS131109:JS131110 TO131109:TO131110 ADK131109:ADK131110 ANG131109:ANG131110 AXC131109:AXC131110 BGY131109:BGY131110 BQU131109:BQU131110 CAQ131109:CAQ131110 CKM131109:CKM131110 CUI131109:CUI131110 DEE131109:DEE131110 DOA131109:DOA131110 DXW131109:DXW131110 EHS131109:EHS131110 ERO131109:ERO131110 FBK131109:FBK131110 FLG131109:FLG131110 FVC131109:FVC131110 GEY131109:GEY131110 GOU131109:GOU131110 GYQ131109:GYQ131110 HIM131109:HIM131110 HSI131109:HSI131110 ICE131109:ICE131110 IMA131109:IMA131110 IVW131109:IVW131110 JFS131109:JFS131110 JPO131109:JPO131110 JZK131109:JZK131110 KJG131109:KJG131110 KTC131109:KTC131110 LCY131109:LCY131110 LMU131109:LMU131110 LWQ131109:LWQ131110 MGM131109:MGM131110 MQI131109:MQI131110 NAE131109:NAE131110 NKA131109:NKA131110 NTW131109:NTW131110 ODS131109:ODS131110 ONO131109:ONO131110 OXK131109:OXK131110 PHG131109:PHG131110 PRC131109:PRC131110 QAY131109:QAY131110 QKU131109:QKU131110 QUQ131109:QUQ131110 REM131109:REM131110 ROI131109:ROI131110 RYE131109:RYE131110 SIA131109:SIA131110 SRW131109:SRW131110 TBS131109:TBS131110 TLO131109:TLO131110 TVK131109:TVK131110 UFG131109:UFG131110 UPC131109:UPC131110 UYY131109:UYY131110 VIU131109:VIU131110 VSQ131109:VSQ131110 WCM131109:WCM131110 WMI131109:WMI131110 WWE131109:WWE131110 AD196645:AD196646 JS196645:JS196646 TO196645:TO196646 ADK196645:ADK196646 ANG196645:ANG196646 AXC196645:AXC196646 BGY196645:BGY196646 BQU196645:BQU196646 CAQ196645:CAQ196646 CKM196645:CKM196646 CUI196645:CUI196646 DEE196645:DEE196646 DOA196645:DOA196646 DXW196645:DXW196646 EHS196645:EHS196646 ERO196645:ERO196646 FBK196645:FBK196646 FLG196645:FLG196646 FVC196645:FVC196646 GEY196645:GEY196646 GOU196645:GOU196646 GYQ196645:GYQ196646 HIM196645:HIM196646 HSI196645:HSI196646 ICE196645:ICE196646 IMA196645:IMA196646 IVW196645:IVW196646 JFS196645:JFS196646 JPO196645:JPO196646 JZK196645:JZK196646 KJG196645:KJG196646 KTC196645:KTC196646 LCY196645:LCY196646 LMU196645:LMU196646 LWQ196645:LWQ196646 MGM196645:MGM196646 MQI196645:MQI196646 NAE196645:NAE196646 NKA196645:NKA196646 NTW196645:NTW196646 ODS196645:ODS196646 ONO196645:ONO196646 OXK196645:OXK196646 PHG196645:PHG196646 PRC196645:PRC196646 QAY196645:QAY196646 QKU196645:QKU196646 QUQ196645:QUQ196646 REM196645:REM196646 ROI196645:ROI196646 RYE196645:RYE196646 SIA196645:SIA196646 SRW196645:SRW196646 TBS196645:TBS196646 TLO196645:TLO196646 TVK196645:TVK196646 UFG196645:UFG196646 UPC196645:UPC196646 UYY196645:UYY196646 VIU196645:VIU196646 VSQ196645:VSQ196646 WCM196645:WCM196646 WMI196645:WMI196646 WWE196645:WWE196646 AD262181:AD262182 JS262181:JS262182 TO262181:TO262182 ADK262181:ADK262182 ANG262181:ANG262182 AXC262181:AXC262182 BGY262181:BGY262182 BQU262181:BQU262182 CAQ262181:CAQ262182 CKM262181:CKM262182 CUI262181:CUI262182 DEE262181:DEE262182 DOA262181:DOA262182 DXW262181:DXW262182 EHS262181:EHS262182 ERO262181:ERO262182 FBK262181:FBK262182 FLG262181:FLG262182 FVC262181:FVC262182 GEY262181:GEY262182 GOU262181:GOU262182 GYQ262181:GYQ262182 HIM262181:HIM262182 HSI262181:HSI262182 ICE262181:ICE262182 IMA262181:IMA262182 IVW262181:IVW262182 JFS262181:JFS262182 JPO262181:JPO262182 JZK262181:JZK262182 KJG262181:KJG262182 KTC262181:KTC262182 LCY262181:LCY262182 LMU262181:LMU262182 LWQ262181:LWQ262182 MGM262181:MGM262182 MQI262181:MQI262182 NAE262181:NAE262182 NKA262181:NKA262182 NTW262181:NTW262182 ODS262181:ODS262182 ONO262181:ONO262182 OXK262181:OXK262182 PHG262181:PHG262182 PRC262181:PRC262182 QAY262181:QAY262182 QKU262181:QKU262182 QUQ262181:QUQ262182 REM262181:REM262182 ROI262181:ROI262182 RYE262181:RYE262182 SIA262181:SIA262182 SRW262181:SRW262182 TBS262181:TBS262182 TLO262181:TLO262182 TVK262181:TVK262182 UFG262181:UFG262182 UPC262181:UPC262182 UYY262181:UYY262182 VIU262181:VIU262182 VSQ262181:VSQ262182 WCM262181:WCM262182 WMI262181:WMI262182 WWE262181:WWE262182 AD327717:AD327718 JS327717:JS327718 TO327717:TO327718 ADK327717:ADK327718 ANG327717:ANG327718 AXC327717:AXC327718 BGY327717:BGY327718 BQU327717:BQU327718 CAQ327717:CAQ327718 CKM327717:CKM327718 CUI327717:CUI327718 DEE327717:DEE327718 DOA327717:DOA327718 DXW327717:DXW327718 EHS327717:EHS327718 ERO327717:ERO327718 FBK327717:FBK327718 FLG327717:FLG327718 FVC327717:FVC327718 GEY327717:GEY327718 GOU327717:GOU327718 GYQ327717:GYQ327718 HIM327717:HIM327718 HSI327717:HSI327718 ICE327717:ICE327718 IMA327717:IMA327718 IVW327717:IVW327718 JFS327717:JFS327718 JPO327717:JPO327718 JZK327717:JZK327718 KJG327717:KJG327718 KTC327717:KTC327718 LCY327717:LCY327718 LMU327717:LMU327718 LWQ327717:LWQ327718 MGM327717:MGM327718 MQI327717:MQI327718 NAE327717:NAE327718 NKA327717:NKA327718 NTW327717:NTW327718 ODS327717:ODS327718 ONO327717:ONO327718 OXK327717:OXK327718 PHG327717:PHG327718 PRC327717:PRC327718 QAY327717:QAY327718 QKU327717:QKU327718 QUQ327717:QUQ327718 REM327717:REM327718 ROI327717:ROI327718 RYE327717:RYE327718 SIA327717:SIA327718 SRW327717:SRW327718 TBS327717:TBS327718 TLO327717:TLO327718 TVK327717:TVK327718 UFG327717:UFG327718 UPC327717:UPC327718 UYY327717:UYY327718 VIU327717:VIU327718 VSQ327717:VSQ327718 WCM327717:WCM327718 WMI327717:WMI327718 WWE327717:WWE327718 AD393253:AD393254 JS393253:JS393254 TO393253:TO393254 ADK393253:ADK393254 ANG393253:ANG393254 AXC393253:AXC393254 BGY393253:BGY393254 BQU393253:BQU393254 CAQ393253:CAQ393254 CKM393253:CKM393254 CUI393253:CUI393254 DEE393253:DEE393254 DOA393253:DOA393254 DXW393253:DXW393254 EHS393253:EHS393254 ERO393253:ERO393254 FBK393253:FBK393254 FLG393253:FLG393254 FVC393253:FVC393254 GEY393253:GEY393254 GOU393253:GOU393254 GYQ393253:GYQ393254 HIM393253:HIM393254 HSI393253:HSI393254 ICE393253:ICE393254 IMA393253:IMA393254 IVW393253:IVW393254 JFS393253:JFS393254 JPO393253:JPO393254 JZK393253:JZK393254 KJG393253:KJG393254 KTC393253:KTC393254 LCY393253:LCY393254 LMU393253:LMU393254 LWQ393253:LWQ393254 MGM393253:MGM393254 MQI393253:MQI393254 NAE393253:NAE393254 NKA393253:NKA393254 NTW393253:NTW393254 ODS393253:ODS393254 ONO393253:ONO393254 OXK393253:OXK393254 PHG393253:PHG393254 PRC393253:PRC393254 QAY393253:QAY393254 QKU393253:QKU393254 QUQ393253:QUQ393254 REM393253:REM393254 ROI393253:ROI393254 RYE393253:RYE393254 SIA393253:SIA393254 SRW393253:SRW393254 TBS393253:TBS393254 TLO393253:TLO393254 TVK393253:TVK393254 UFG393253:UFG393254 UPC393253:UPC393254 UYY393253:UYY393254 VIU393253:VIU393254 VSQ393253:VSQ393254 WCM393253:WCM393254 WMI393253:WMI393254 WWE393253:WWE393254 AD458789:AD458790 JS458789:JS458790 TO458789:TO458790 ADK458789:ADK458790 ANG458789:ANG458790 AXC458789:AXC458790 BGY458789:BGY458790 BQU458789:BQU458790 CAQ458789:CAQ458790 CKM458789:CKM458790 CUI458789:CUI458790 DEE458789:DEE458790 DOA458789:DOA458790 DXW458789:DXW458790 EHS458789:EHS458790 ERO458789:ERO458790 FBK458789:FBK458790 FLG458789:FLG458790 FVC458789:FVC458790 GEY458789:GEY458790 GOU458789:GOU458790 GYQ458789:GYQ458790 HIM458789:HIM458790 HSI458789:HSI458790 ICE458789:ICE458790 IMA458789:IMA458790 IVW458789:IVW458790 JFS458789:JFS458790 JPO458789:JPO458790 JZK458789:JZK458790 KJG458789:KJG458790 KTC458789:KTC458790 LCY458789:LCY458790 LMU458789:LMU458790 LWQ458789:LWQ458790 MGM458789:MGM458790 MQI458789:MQI458790 NAE458789:NAE458790 NKA458789:NKA458790 NTW458789:NTW458790 ODS458789:ODS458790 ONO458789:ONO458790 OXK458789:OXK458790 PHG458789:PHG458790 PRC458789:PRC458790 QAY458789:QAY458790 QKU458789:QKU458790 QUQ458789:QUQ458790 REM458789:REM458790 ROI458789:ROI458790 RYE458789:RYE458790 SIA458789:SIA458790 SRW458789:SRW458790 TBS458789:TBS458790 TLO458789:TLO458790 TVK458789:TVK458790 UFG458789:UFG458790 UPC458789:UPC458790 UYY458789:UYY458790 VIU458789:VIU458790 VSQ458789:VSQ458790 WCM458789:WCM458790 WMI458789:WMI458790 WWE458789:WWE458790 AD524325:AD524326 JS524325:JS524326 TO524325:TO524326 ADK524325:ADK524326 ANG524325:ANG524326 AXC524325:AXC524326 BGY524325:BGY524326 BQU524325:BQU524326 CAQ524325:CAQ524326 CKM524325:CKM524326 CUI524325:CUI524326 DEE524325:DEE524326 DOA524325:DOA524326 DXW524325:DXW524326 EHS524325:EHS524326 ERO524325:ERO524326 FBK524325:FBK524326 FLG524325:FLG524326 FVC524325:FVC524326 GEY524325:GEY524326 GOU524325:GOU524326 GYQ524325:GYQ524326 HIM524325:HIM524326 HSI524325:HSI524326 ICE524325:ICE524326 IMA524325:IMA524326 IVW524325:IVW524326 JFS524325:JFS524326 JPO524325:JPO524326 JZK524325:JZK524326 KJG524325:KJG524326 KTC524325:KTC524326 LCY524325:LCY524326 LMU524325:LMU524326 LWQ524325:LWQ524326 MGM524325:MGM524326 MQI524325:MQI524326 NAE524325:NAE524326 NKA524325:NKA524326 NTW524325:NTW524326 ODS524325:ODS524326 ONO524325:ONO524326 OXK524325:OXK524326 PHG524325:PHG524326 PRC524325:PRC524326 QAY524325:QAY524326 QKU524325:QKU524326 QUQ524325:QUQ524326 REM524325:REM524326 ROI524325:ROI524326 RYE524325:RYE524326 SIA524325:SIA524326 SRW524325:SRW524326 TBS524325:TBS524326 TLO524325:TLO524326 TVK524325:TVK524326 UFG524325:UFG524326 UPC524325:UPC524326 UYY524325:UYY524326 VIU524325:VIU524326 VSQ524325:VSQ524326 WCM524325:WCM524326 WMI524325:WMI524326 WWE524325:WWE524326 AD589861:AD589862 JS589861:JS589862 TO589861:TO589862 ADK589861:ADK589862 ANG589861:ANG589862 AXC589861:AXC589862 BGY589861:BGY589862 BQU589861:BQU589862 CAQ589861:CAQ589862 CKM589861:CKM589862 CUI589861:CUI589862 DEE589861:DEE589862 DOA589861:DOA589862 DXW589861:DXW589862 EHS589861:EHS589862 ERO589861:ERO589862 FBK589861:FBK589862 FLG589861:FLG589862 FVC589861:FVC589862 GEY589861:GEY589862 GOU589861:GOU589862 GYQ589861:GYQ589862 HIM589861:HIM589862 HSI589861:HSI589862 ICE589861:ICE589862 IMA589861:IMA589862 IVW589861:IVW589862 JFS589861:JFS589862 JPO589861:JPO589862 JZK589861:JZK589862 KJG589861:KJG589862 KTC589861:KTC589862 LCY589861:LCY589862 LMU589861:LMU589862 LWQ589861:LWQ589862 MGM589861:MGM589862 MQI589861:MQI589862 NAE589861:NAE589862 NKA589861:NKA589862 NTW589861:NTW589862 ODS589861:ODS589862 ONO589861:ONO589862 OXK589861:OXK589862 PHG589861:PHG589862 PRC589861:PRC589862 QAY589861:QAY589862 QKU589861:QKU589862 QUQ589861:QUQ589862 REM589861:REM589862 ROI589861:ROI589862 RYE589861:RYE589862 SIA589861:SIA589862 SRW589861:SRW589862 TBS589861:TBS589862 TLO589861:TLO589862 TVK589861:TVK589862 UFG589861:UFG589862 UPC589861:UPC589862 UYY589861:UYY589862 VIU589861:VIU589862 VSQ589861:VSQ589862 WCM589861:WCM589862 WMI589861:WMI589862 WWE589861:WWE589862 AD655397:AD655398 JS655397:JS655398 TO655397:TO655398 ADK655397:ADK655398 ANG655397:ANG655398 AXC655397:AXC655398 BGY655397:BGY655398 BQU655397:BQU655398 CAQ655397:CAQ655398 CKM655397:CKM655398 CUI655397:CUI655398 DEE655397:DEE655398 DOA655397:DOA655398 DXW655397:DXW655398 EHS655397:EHS655398 ERO655397:ERO655398 FBK655397:FBK655398 FLG655397:FLG655398 FVC655397:FVC655398 GEY655397:GEY655398 GOU655397:GOU655398 GYQ655397:GYQ655398 HIM655397:HIM655398 HSI655397:HSI655398 ICE655397:ICE655398 IMA655397:IMA655398 IVW655397:IVW655398 JFS655397:JFS655398 JPO655397:JPO655398 JZK655397:JZK655398 KJG655397:KJG655398 KTC655397:KTC655398 LCY655397:LCY655398 LMU655397:LMU655398 LWQ655397:LWQ655398 MGM655397:MGM655398 MQI655397:MQI655398 NAE655397:NAE655398 NKA655397:NKA655398 NTW655397:NTW655398 ODS655397:ODS655398 ONO655397:ONO655398 OXK655397:OXK655398 PHG655397:PHG655398 PRC655397:PRC655398 QAY655397:QAY655398 QKU655397:QKU655398 QUQ655397:QUQ655398 REM655397:REM655398 ROI655397:ROI655398 RYE655397:RYE655398 SIA655397:SIA655398 SRW655397:SRW655398 TBS655397:TBS655398 TLO655397:TLO655398 TVK655397:TVK655398 UFG655397:UFG655398 UPC655397:UPC655398 UYY655397:UYY655398 VIU655397:VIU655398 VSQ655397:VSQ655398 WCM655397:WCM655398 WMI655397:WMI655398 WWE655397:WWE655398 AD720933:AD720934 JS720933:JS720934 TO720933:TO720934 ADK720933:ADK720934 ANG720933:ANG720934 AXC720933:AXC720934 BGY720933:BGY720934 BQU720933:BQU720934 CAQ720933:CAQ720934 CKM720933:CKM720934 CUI720933:CUI720934 DEE720933:DEE720934 DOA720933:DOA720934 DXW720933:DXW720934 EHS720933:EHS720934 ERO720933:ERO720934 FBK720933:FBK720934 FLG720933:FLG720934 FVC720933:FVC720934 GEY720933:GEY720934 GOU720933:GOU720934 GYQ720933:GYQ720934 HIM720933:HIM720934 HSI720933:HSI720934 ICE720933:ICE720934 IMA720933:IMA720934 IVW720933:IVW720934 JFS720933:JFS720934 JPO720933:JPO720934 JZK720933:JZK720934 KJG720933:KJG720934 KTC720933:KTC720934 LCY720933:LCY720934 LMU720933:LMU720934 LWQ720933:LWQ720934 MGM720933:MGM720934 MQI720933:MQI720934 NAE720933:NAE720934 NKA720933:NKA720934 NTW720933:NTW720934 ODS720933:ODS720934 ONO720933:ONO720934 OXK720933:OXK720934 PHG720933:PHG720934 PRC720933:PRC720934 QAY720933:QAY720934 QKU720933:QKU720934 QUQ720933:QUQ720934 REM720933:REM720934 ROI720933:ROI720934 RYE720933:RYE720934 SIA720933:SIA720934 SRW720933:SRW720934 TBS720933:TBS720934 TLO720933:TLO720934 TVK720933:TVK720934 UFG720933:UFG720934 UPC720933:UPC720934 UYY720933:UYY720934 VIU720933:VIU720934 VSQ720933:VSQ720934 WCM720933:WCM720934 WMI720933:WMI720934 WWE720933:WWE720934 AD786469:AD786470 JS786469:JS786470 TO786469:TO786470 ADK786469:ADK786470 ANG786469:ANG786470 AXC786469:AXC786470 BGY786469:BGY786470 BQU786469:BQU786470 CAQ786469:CAQ786470 CKM786469:CKM786470 CUI786469:CUI786470 DEE786469:DEE786470 DOA786469:DOA786470 DXW786469:DXW786470 EHS786469:EHS786470 ERO786469:ERO786470 FBK786469:FBK786470 FLG786469:FLG786470 FVC786469:FVC786470 GEY786469:GEY786470 GOU786469:GOU786470 GYQ786469:GYQ786470 HIM786469:HIM786470 HSI786469:HSI786470 ICE786469:ICE786470 IMA786469:IMA786470 IVW786469:IVW786470 JFS786469:JFS786470 JPO786469:JPO786470 JZK786469:JZK786470 KJG786469:KJG786470 KTC786469:KTC786470 LCY786469:LCY786470 LMU786469:LMU786470 LWQ786469:LWQ786470 MGM786469:MGM786470 MQI786469:MQI786470 NAE786469:NAE786470 NKA786469:NKA786470 NTW786469:NTW786470 ODS786469:ODS786470 ONO786469:ONO786470 OXK786469:OXK786470 PHG786469:PHG786470 PRC786469:PRC786470 QAY786469:QAY786470 QKU786469:QKU786470 QUQ786469:QUQ786470 REM786469:REM786470 ROI786469:ROI786470 RYE786469:RYE786470 SIA786469:SIA786470 SRW786469:SRW786470 TBS786469:TBS786470 TLO786469:TLO786470 TVK786469:TVK786470 UFG786469:UFG786470 UPC786469:UPC786470 UYY786469:UYY786470 VIU786469:VIU786470 VSQ786469:VSQ786470 WCM786469:WCM786470 WMI786469:WMI786470 WWE786469:WWE786470 AD852005:AD852006 JS852005:JS852006 TO852005:TO852006 ADK852005:ADK852006 ANG852005:ANG852006 AXC852005:AXC852006 BGY852005:BGY852006 BQU852005:BQU852006 CAQ852005:CAQ852006 CKM852005:CKM852006 CUI852005:CUI852006 DEE852005:DEE852006 DOA852005:DOA852006 DXW852005:DXW852006 EHS852005:EHS852006 ERO852005:ERO852006 FBK852005:FBK852006 FLG852005:FLG852006 FVC852005:FVC852006 GEY852005:GEY852006 GOU852005:GOU852006 GYQ852005:GYQ852006 HIM852005:HIM852006 HSI852005:HSI852006 ICE852005:ICE852006 IMA852005:IMA852006 IVW852005:IVW852006 JFS852005:JFS852006 JPO852005:JPO852006 JZK852005:JZK852006 KJG852005:KJG852006 KTC852005:KTC852006 LCY852005:LCY852006 LMU852005:LMU852006 LWQ852005:LWQ852006 MGM852005:MGM852006 MQI852005:MQI852006 NAE852005:NAE852006 NKA852005:NKA852006 NTW852005:NTW852006 ODS852005:ODS852006 ONO852005:ONO852006 OXK852005:OXK852006 PHG852005:PHG852006 PRC852005:PRC852006 QAY852005:QAY852006 QKU852005:QKU852006 QUQ852005:QUQ852006 REM852005:REM852006 ROI852005:ROI852006 RYE852005:RYE852006 SIA852005:SIA852006 SRW852005:SRW852006 TBS852005:TBS852006 TLO852005:TLO852006 TVK852005:TVK852006 UFG852005:UFG852006 UPC852005:UPC852006 UYY852005:UYY852006 VIU852005:VIU852006 VSQ852005:VSQ852006 WCM852005:WCM852006 WMI852005:WMI852006 WWE852005:WWE852006 AD917541:AD917542 JS917541:JS917542 TO917541:TO917542 ADK917541:ADK917542 ANG917541:ANG917542 AXC917541:AXC917542 BGY917541:BGY917542 BQU917541:BQU917542 CAQ917541:CAQ917542 CKM917541:CKM917542 CUI917541:CUI917542 DEE917541:DEE917542 DOA917541:DOA917542 DXW917541:DXW917542 EHS917541:EHS917542 ERO917541:ERO917542 FBK917541:FBK917542 FLG917541:FLG917542 FVC917541:FVC917542 GEY917541:GEY917542 GOU917541:GOU917542 GYQ917541:GYQ917542 HIM917541:HIM917542 HSI917541:HSI917542 ICE917541:ICE917542 IMA917541:IMA917542 IVW917541:IVW917542 JFS917541:JFS917542 JPO917541:JPO917542 JZK917541:JZK917542 KJG917541:KJG917542 KTC917541:KTC917542 LCY917541:LCY917542 LMU917541:LMU917542 LWQ917541:LWQ917542 MGM917541:MGM917542 MQI917541:MQI917542 NAE917541:NAE917542 NKA917541:NKA917542 NTW917541:NTW917542 ODS917541:ODS917542 ONO917541:ONO917542 OXK917541:OXK917542 PHG917541:PHG917542 PRC917541:PRC917542 QAY917541:QAY917542 QKU917541:QKU917542 QUQ917541:QUQ917542 REM917541:REM917542 ROI917541:ROI917542 RYE917541:RYE917542 SIA917541:SIA917542 SRW917541:SRW917542 TBS917541:TBS917542 TLO917541:TLO917542 TVK917541:TVK917542 UFG917541:UFG917542 UPC917541:UPC917542 UYY917541:UYY917542 VIU917541:VIU917542 VSQ917541:VSQ917542 WCM917541:WCM917542 WMI917541:WMI917542 WWE917541:WWE917542 AD983077:AD983078 JS983077:JS983078 TO983077:TO983078 ADK983077:ADK983078 ANG983077:ANG983078 AXC983077:AXC983078 BGY983077:BGY983078 BQU983077:BQU983078 CAQ983077:CAQ983078 CKM983077:CKM983078 CUI983077:CUI983078 DEE983077:DEE983078 DOA983077:DOA983078 DXW983077:DXW983078 EHS983077:EHS983078 ERO983077:ERO983078 FBK983077:FBK983078 FLG983077:FLG983078 FVC983077:FVC983078 GEY983077:GEY983078 GOU983077:GOU983078 GYQ983077:GYQ983078 HIM983077:HIM983078 HSI983077:HSI983078 ICE983077:ICE983078 IMA983077:IMA983078 IVW983077:IVW983078 JFS983077:JFS983078 JPO983077:JPO983078 JZK983077:JZK983078 KJG983077:KJG983078 KTC983077:KTC983078 LCY983077:LCY983078 LMU983077:LMU983078 LWQ983077:LWQ983078 MGM983077:MGM983078 MQI983077:MQI983078 NAE983077:NAE983078 NKA983077:NKA983078 NTW983077:NTW983078 ODS983077:ODS983078 ONO983077:ONO983078 OXK983077:OXK983078 PHG983077:PHG983078 PRC983077:PRC983078 QAY983077:QAY983078 QKU983077:QKU983078 QUQ983077:QUQ983078 REM983077:REM983078 ROI983077:ROI983078 RYE983077:RYE983078 SIA983077:SIA983078 SRW983077:SRW983078 TBS983077:TBS983078 TLO983077:TLO983078 TVK983077:TVK983078 UFG983077:UFG983078 UPC983077:UPC983078 UYY983077:UYY983078 VIU983077:VIU983078 VSQ983077:VSQ983078 WCM983077:WCM983078 WMI983077:WMI983078 WWE983077:WWE983078 JV65573:JV65574 TR65573:TR65574 ADN65573:ADN65574 ANJ65573:ANJ65574 AXF65573:AXF65574 BHB65573:BHB65574 BQX65573:BQX65574 CAT65573:CAT65574 CKP65573:CKP65574 CUL65573:CUL65574 DEH65573:DEH65574 DOD65573:DOD65574 DXZ65573:DXZ65574 EHV65573:EHV65574 ERR65573:ERR65574 FBN65573:FBN65574 FLJ65573:FLJ65574 FVF65573:FVF65574 GFB65573:GFB65574 GOX65573:GOX65574 GYT65573:GYT65574 HIP65573:HIP65574 HSL65573:HSL65574 ICH65573:ICH65574 IMD65573:IMD65574 IVZ65573:IVZ65574 JFV65573:JFV65574 JPR65573:JPR65574 JZN65573:JZN65574 KJJ65573:KJJ65574 KTF65573:KTF65574 LDB65573:LDB65574 LMX65573:LMX65574 LWT65573:LWT65574 MGP65573:MGP65574 MQL65573:MQL65574 NAH65573:NAH65574 NKD65573:NKD65574 NTZ65573:NTZ65574 ODV65573:ODV65574 ONR65573:ONR65574 OXN65573:OXN65574 PHJ65573:PHJ65574 PRF65573:PRF65574 QBB65573:QBB65574 QKX65573:QKX65574 QUT65573:QUT65574 REP65573:REP65574 ROL65573:ROL65574 RYH65573:RYH65574 SID65573:SID65574 SRZ65573:SRZ65574 TBV65573:TBV65574 TLR65573:TLR65574 TVN65573:TVN65574 UFJ65573:UFJ65574 UPF65573:UPF65574 UZB65573:UZB65574 VIX65573:VIX65574 VST65573:VST65574 WCP65573:WCP65574 WML65573:WML65574 WWH65573:WWH65574 JV131109:JV131110 TR131109:TR131110 ADN131109:ADN131110 ANJ131109:ANJ131110 AXF131109:AXF131110 BHB131109:BHB131110 BQX131109:BQX131110 CAT131109:CAT131110 CKP131109:CKP131110 CUL131109:CUL131110 DEH131109:DEH131110 DOD131109:DOD131110 DXZ131109:DXZ131110 EHV131109:EHV131110 ERR131109:ERR131110 FBN131109:FBN131110 FLJ131109:FLJ131110 FVF131109:FVF131110 GFB131109:GFB131110 GOX131109:GOX131110 GYT131109:GYT131110 HIP131109:HIP131110 HSL131109:HSL131110 ICH131109:ICH131110 IMD131109:IMD131110 IVZ131109:IVZ131110 JFV131109:JFV131110 JPR131109:JPR131110 JZN131109:JZN131110 KJJ131109:KJJ131110 KTF131109:KTF131110 LDB131109:LDB131110 LMX131109:LMX131110 LWT131109:LWT131110 MGP131109:MGP131110 MQL131109:MQL131110 NAH131109:NAH131110 NKD131109:NKD131110 NTZ131109:NTZ131110 ODV131109:ODV131110 ONR131109:ONR131110 OXN131109:OXN131110 PHJ131109:PHJ131110 PRF131109:PRF131110 QBB131109:QBB131110 QKX131109:QKX131110 QUT131109:QUT131110 REP131109:REP131110 ROL131109:ROL131110 RYH131109:RYH131110 SID131109:SID131110 SRZ131109:SRZ131110 TBV131109:TBV131110 TLR131109:TLR131110 TVN131109:TVN131110 UFJ131109:UFJ131110 UPF131109:UPF131110 UZB131109:UZB131110 VIX131109:VIX131110 VST131109:VST131110 WCP131109:WCP131110 WML131109:WML131110 WWH131109:WWH131110 JV196645:JV196646 TR196645:TR196646 ADN196645:ADN196646 ANJ196645:ANJ196646 AXF196645:AXF196646 BHB196645:BHB196646 BQX196645:BQX196646 CAT196645:CAT196646 CKP196645:CKP196646 CUL196645:CUL196646 DEH196645:DEH196646 DOD196645:DOD196646 DXZ196645:DXZ196646 EHV196645:EHV196646 ERR196645:ERR196646 FBN196645:FBN196646 FLJ196645:FLJ196646 FVF196645:FVF196646 GFB196645:GFB196646 GOX196645:GOX196646 GYT196645:GYT196646 HIP196645:HIP196646 HSL196645:HSL196646 ICH196645:ICH196646 IMD196645:IMD196646 IVZ196645:IVZ196646 JFV196645:JFV196646 JPR196645:JPR196646 JZN196645:JZN196646 KJJ196645:KJJ196646 KTF196645:KTF196646 LDB196645:LDB196646 LMX196645:LMX196646 LWT196645:LWT196646 MGP196645:MGP196646 MQL196645:MQL196646 NAH196645:NAH196646 NKD196645:NKD196646 NTZ196645:NTZ196646 ODV196645:ODV196646 ONR196645:ONR196646 OXN196645:OXN196646 PHJ196645:PHJ196646 PRF196645:PRF196646 QBB196645:QBB196646 QKX196645:QKX196646 QUT196645:QUT196646 REP196645:REP196646 ROL196645:ROL196646 RYH196645:RYH196646 SID196645:SID196646 SRZ196645:SRZ196646 TBV196645:TBV196646 TLR196645:TLR196646 TVN196645:TVN196646 UFJ196645:UFJ196646 UPF196645:UPF196646 UZB196645:UZB196646 VIX196645:VIX196646 VST196645:VST196646 WCP196645:WCP196646 WML196645:WML196646 WWH196645:WWH196646 JV262181:JV262182 TR262181:TR262182 ADN262181:ADN262182 ANJ262181:ANJ262182 AXF262181:AXF262182 BHB262181:BHB262182 BQX262181:BQX262182 CAT262181:CAT262182 CKP262181:CKP262182 CUL262181:CUL262182 DEH262181:DEH262182 DOD262181:DOD262182 DXZ262181:DXZ262182 EHV262181:EHV262182 ERR262181:ERR262182 FBN262181:FBN262182 FLJ262181:FLJ262182 FVF262181:FVF262182 GFB262181:GFB262182 GOX262181:GOX262182 GYT262181:GYT262182 HIP262181:HIP262182 HSL262181:HSL262182 ICH262181:ICH262182 IMD262181:IMD262182 IVZ262181:IVZ262182 JFV262181:JFV262182 JPR262181:JPR262182 JZN262181:JZN262182 KJJ262181:KJJ262182 KTF262181:KTF262182 LDB262181:LDB262182 LMX262181:LMX262182 LWT262181:LWT262182 MGP262181:MGP262182 MQL262181:MQL262182 NAH262181:NAH262182 NKD262181:NKD262182 NTZ262181:NTZ262182 ODV262181:ODV262182 ONR262181:ONR262182 OXN262181:OXN262182 PHJ262181:PHJ262182 PRF262181:PRF262182 QBB262181:QBB262182 QKX262181:QKX262182 QUT262181:QUT262182 REP262181:REP262182 ROL262181:ROL262182 RYH262181:RYH262182 SID262181:SID262182 SRZ262181:SRZ262182 TBV262181:TBV262182 TLR262181:TLR262182 TVN262181:TVN262182 UFJ262181:UFJ262182 UPF262181:UPF262182 UZB262181:UZB262182 VIX262181:VIX262182 VST262181:VST262182 WCP262181:WCP262182 WML262181:WML262182 WWH262181:WWH262182 JV327717:JV327718 TR327717:TR327718 ADN327717:ADN327718 ANJ327717:ANJ327718 AXF327717:AXF327718 BHB327717:BHB327718 BQX327717:BQX327718 CAT327717:CAT327718 CKP327717:CKP327718 CUL327717:CUL327718 DEH327717:DEH327718 DOD327717:DOD327718 DXZ327717:DXZ327718 EHV327717:EHV327718 ERR327717:ERR327718 FBN327717:FBN327718 FLJ327717:FLJ327718 FVF327717:FVF327718 GFB327717:GFB327718 GOX327717:GOX327718 GYT327717:GYT327718 HIP327717:HIP327718 HSL327717:HSL327718 ICH327717:ICH327718 IMD327717:IMD327718 IVZ327717:IVZ327718 JFV327717:JFV327718 JPR327717:JPR327718 JZN327717:JZN327718 KJJ327717:KJJ327718 KTF327717:KTF327718 LDB327717:LDB327718 LMX327717:LMX327718 LWT327717:LWT327718 MGP327717:MGP327718 MQL327717:MQL327718 NAH327717:NAH327718 NKD327717:NKD327718 NTZ327717:NTZ327718 ODV327717:ODV327718 ONR327717:ONR327718 OXN327717:OXN327718 PHJ327717:PHJ327718 PRF327717:PRF327718 QBB327717:QBB327718 QKX327717:QKX327718 QUT327717:QUT327718 REP327717:REP327718 ROL327717:ROL327718 RYH327717:RYH327718 SID327717:SID327718 SRZ327717:SRZ327718 TBV327717:TBV327718 TLR327717:TLR327718 TVN327717:TVN327718 UFJ327717:UFJ327718 UPF327717:UPF327718 UZB327717:UZB327718 VIX327717:VIX327718 VST327717:VST327718 WCP327717:WCP327718 WML327717:WML327718 WWH327717:WWH327718 JV393253:JV393254 TR393253:TR393254 ADN393253:ADN393254 ANJ393253:ANJ393254 AXF393253:AXF393254 BHB393253:BHB393254 BQX393253:BQX393254 CAT393253:CAT393254 CKP393253:CKP393254 CUL393253:CUL393254 DEH393253:DEH393254 DOD393253:DOD393254 DXZ393253:DXZ393254 EHV393253:EHV393254 ERR393253:ERR393254 FBN393253:FBN393254 FLJ393253:FLJ393254 FVF393253:FVF393254 GFB393253:GFB393254 GOX393253:GOX393254 GYT393253:GYT393254 HIP393253:HIP393254 HSL393253:HSL393254 ICH393253:ICH393254 IMD393253:IMD393254 IVZ393253:IVZ393254 JFV393253:JFV393254 JPR393253:JPR393254 JZN393253:JZN393254 KJJ393253:KJJ393254 KTF393253:KTF393254 LDB393253:LDB393254 LMX393253:LMX393254 LWT393253:LWT393254 MGP393253:MGP393254 MQL393253:MQL393254 NAH393253:NAH393254 NKD393253:NKD393254 NTZ393253:NTZ393254 ODV393253:ODV393254 ONR393253:ONR393254 OXN393253:OXN393254 PHJ393253:PHJ393254 PRF393253:PRF393254 QBB393253:QBB393254 QKX393253:QKX393254 QUT393253:QUT393254 REP393253:REP393254 ROL393253:ROL393254 RYH393253:RYH393254 SID393253:SID393254 SRZ393253:SRZ393254 TBV393253:TBV393254 TLR393253:TLR393254 TVN393253:TVN393254 UFJ393253:UFJ393254 UPF393253:UPF393254 UZB393253:UZB393254 VIX393253:VIX393254 VST393253:VST393254 WCP393253:WCP393254 WML393253:WML393254 WWH393253:WWH393254 JV458789:JV458790 TR458789:TR458790 ADN458789:ADN458790 ANJ458789:ANJ458790 AXF458789:AXF458790 BHB458789:BHB458790 BQX458789:BQX458790 CAT458789:CAT458790 CKP458789:CKP458790 CUL458789:CUL458790 DEH458789:DEH458790 DOD458789:DOD458790 DXZ458789:DXZ458790 EHV458789:EHV458790 ERR458789:ERR458790 FBN458789:FBN458790 FLJ458789:FLJ458790 FVF458789:FVF458790 GFB458789:GFB458790 GOX458789:GOX458790 GYT458789:GYT458790 HIP458789:HIP458790 HSL458789:HSL458790 ICH458789:ICH458790 IMD458789:IMD458790 IVZ458789:IVZ458790 JFV458789:JFV458790 JPR458789:JPR458790 JZN458789:JZN458790 KJJ458789:KJJ458790 KTF458789:KTF458790 LDB458789:LDB458790 LMX458789:LMX458790 LWT458789:LWT458790 MGP458789:MGP458790 MQL458789:MQL458790 NAH458789:NAH458790 NKD458789:NKD458790 NTZ458789:NTZ458790 ODV458789:ODV458790 ONR458789:ONR458790 OXN458789:OXN458790 PHJ458789:PHJ458790 PRF458789:PRF458790 QBB458789:QBB458790 QKX458789:QKX458790 QUT458789:QUT458790 REP458789:REP458790 ROL458789:ROL458790 RYH458789:RYH458790 SID458789:SID458790 SRZ458789:SRZ458790 TBV458789:TBV458790 TLR458789:TLR458790 TVN458789:TVN458790 UFJ458789:UFJ458790 UPF458789:UPF458790 UZB458789:UZB458790 VIX458789:VIX458790 VST458789:VST458790 WCP458789:WCP458790 WML458789:WML458790 WWH458789:WWH458790 JV524325:JV524326 TR524325:TR524326 ADN524325:ADN524326 ANJ524325:ANJ524326 AXF524325:AXF524326 BHB524325:BHB524326 BQX524325:BQX524326 CAT524325:CAT524326 CKP524325:CKP524326 CUL524325:CUL524326 DEH524325:DEH524326 DOD524325:DOD524326 DXZ524325:DXZ524326 EHV524325:EHV524326 ERR524325:ERR524326 FBN524325:FBN524326 FLJ524325:FLJ524326 FVF524325:FVF524326 GFB524325:GFB524326 GOX524325:GOX524326 GYT524325:GYT524326 HIP524325:HIP524326 HSL524325:HSL524326 ICH524325:ICH524326 IMD524325:IMD524326 IVZ524325:IVZ524326 JFV524325:JFV524326 JPR524325:JPR524326 JZN524325:JZN524326 KJJ524325:KJJ524326 KTF524325:KTF524326 LDB524325:LDB524326 LMX524325:LMX524326 LWT524325:LWT524326 MGP524325:MGP524326 MQL524325:MQL524326 NAH524325:NAH524326 NKD524325:NKD524326 NTZ524325:NTZ524326 ODV524325:ODV524326 ONR524325:ONR524326 OXN524325:OXN524326 PHJ524325:PHJ524326 PRF524325:PRF524326 QBB524325:QBB524326 QKX524325:QKX524326 QUT524325:QUT524326 REP524325:REP524326 ROL524325:ROL524326 RYH524325:RYH524326 SID524325:SID524326 SRZ524325:SRZ524326 TBV524325:TBV524326 TLR524325:TLR524326 TVN524325:TVN524326 UFJ524325:UFJ524326 UPF524325:UPF524326 UZB524325:UZB524326 VIX524325:VIX524326 VST524325:VST524326 WCP524325:WCP524326 WML524325:WML524326 WWH524325:WWH524326 JV589861:JV589862 TR589861:TR589862 ADN589861:ADN589862 ANJ589861:ANJ589862 AXF589861:AXF589862 BHB589861:BHB589862 BQX589861:BQX589862 CAT589861:CAT589862 CKP589861:CKP589862 CUL589861:CUL589862 DEH589861:DEH589862 DOD589861:DOD589862 DXZ589861:DXZ589862 EHV589861:EHV589862 ERR589861:ERR589862 FBN589861:FBN589862 FLJ589861:FLJ589862 FVF589861:FVF589862 GFB589861:GFB589862 GOX589861:GOX589862 GYT589861:GYT589862 HIP589861:HIP589862 HSL589861:HSL589862 ICH589861:ICH589862 IMD589861:IMD589862 IVZ589861:IVZ589862 JFV589861:JFV589862 JPR589861:JPR589862 JZN589861:JZN589862 KJJ589861:KJJ589862 KTF589861:KTF589862 LDB589861:LDB589862 LMX589861:LMX589862 LWT589861:LWT589862 MGP589861:MGP589862 MQL589861:MQL589862 NAH589861:NAH589862 NKD589861:NKD589862 NTZ589861:NTZ589862 ODV589861:ODV589862 ONR589861:ONR589862 OXN589861:OXN589862 PHJ589861:PHJ589862 PRF589861:PRF589862 QBB589861:QBB589862 QKX589861:QKX589862 QUT589861:QUT589862 REP589861:REP589862 ROL589861:ROL589862 RYH589861:RYH589862 SID589861:SID589862 SRZ589861:SRZ589862 TBV589861:TBV589862 TLR589861:TLR589862 TVN589861:TVN589862 UFJ589861:UFJ589862 UPF589861:UPF589862 UZB589861:UZB589862 VIX589861:VIX589862 VST589861:VST589862 WCP589861:WCP589862 WML589861:WML589862 WWH589861:WWH589862 JV655397:JV655398 TR655397:TR655398 ADN655397:ADN655398 ANJ655397:ANJ655398 AXF655397:AXF655398 BHB655397:BHB655398 BQX655397:BQX655398 CAT655397:CAT655398 CKP655397:CKP655398 CUL655397:CUL655398 DEH655397:DEH655398 DOD655397:DOD655398 DXZ655397:DXZ655398 EHV655397:EHV655398 ERR655397:ERR655398 FBN655397:FBN655398 FLJ655397:FLJ655398 FVF655397:FVF655398 GFB655397:GFB655398 GOX655397:GOX655398 GYT655397:GYT655398 HIP655397:HIP655398 HSL655397:HSL655398 ICH655397:ICH655398 IMD655397:IMD655398 IVZ655397:IVZ655398 JFV655397:JFV655398 JPR655397:JPR655398 JZN655397:JZN655398 KJJ655397:KJJ655398 KTF655397:KTF655398 LDB655397:LDB655398 LMX655397:LMX655398 LWT655397:LWT655398 MGP655397:MGP655398 MQL655397:MQL655398 NAH655397:NAH655398 NKD655397:NKD655398 NTZ655397:NTZ655398 ODV655397:ODV655398 ONR655397:ONR655398 OXN655397:OXN655398 PHJ655397:PHJ655398 PRF655397:PRF655398 QBB655397:QBB655398 QKX655397:QKX655398 QUT655397:QUT655398 REP655397:REP655398 ROL655397:ROL655398 RYH655397:RYH655398 SID655397:SID655398 SRZ655397:SRZ655398 TBV655397:TBV655398 TLR655397:TLR655398 TVN655397:TVN655398 UFJ655397:UFJ655398 UPF655397:UPF655398 UZB655397:UZB655398 VIX655397:VIX655398 VST655397:VST655398 WCP655397:WCP655398 WML655397:WML655398 WWH655397:WWH655398 JV720933:JV720934 TR720933:TR720934 ADN720933:ADN720934 ANJ720933:ANJ720934 AXF720933:AXF720934 BHB720933:BHB720934 BQX720933:BQX720934 CAT720933:CAT720934 CKP720933:CKP720934 CUL720933:CUL720934 DEH720933:DEH720934 DOD720933:DOD720934 DXZ720933:DXZ720934 EHV720933:EHV720934 ERR720933:ERR720934 FBN720933:FBN720934 FLJ720933:FLJ720934 FVF720933:FVF720934 GFB720933:GFB720934 GOX720933:GOX720934 GYT720933:GYT720934 HIP720933:HIP720934 HSL720933:HSL720934 ICH720933:ICH720934 IMD720933:IMD720934 IVZ720933:IVZ720934 JFV720933:JFV720934 JPR720933:JPR720934 JZN720933:JZN720934 KJJ720933:KJJ720934 KTF720933:KTF720934 LDB720933:LDB720934 LMX720933:LMX720934 LWT720933:LWT720934 MGP720933:MGP720934 MQL720933:MQL720934 NAH720933:NAH720934 NKD720933:NKD720934 NTZ720933:NTZ720934 ODV720933:ODV720934 ONR720933:ONR720934 OXN720933:OXN720934 PHJ720933:PHJ720934 PRF720933:PRF720934 QBB720933:QBB720934 QKX720933:QKX720934 QUT720933:QUT720934 REP720933:REP720934 ROL720933:ROL720934 RYH720933:RYH720934 SID720933:SID720934 SRZ720933:SRZ720934 TBV720933:TBV720934 TLR720933:TLR720934 TVN720933:TVN720934 UFJ720933:UFJ720934 UPF720933:UPF720934 UZB720933:UZB720934 VIX720933:VIX720934 VST720933:VST720934 WCP720933:WCP720934 WML720933:WML720934 WWH720933:WWH720934 JV786469:JV786470 TR786469:TR786470 ADN786469:ADN786470 ANJ786469:ANJ786470 AXF786469:AXF786470 BHB786469:BHB786470 BQX786469:BQX786470 CAT786469:CAT786470 CKP786469:CKP786470 CUL786469:CUL786470 DEH786469:DEH786470 DOD786469:DOD786470 DXZ786469:DXZ786470 EHV786469:EHV786470 ERR786469:ERR786470 FBN786469:FBN786470 FLJ786469:FLJ786470 FVF786469:FVF786470 GFB786469:GFB786470 GOX786469:GOX786470 GYT786469:GYT786470 HIP786469:HIP786470 HSL786469:HSL786470 ICH786469:ICH786470 IMD786469:IMD786470 IVZ786469:IVZ786470 JFV786469:JFV786470 JPR786469:JPR786470 JZN786469:JZN786470 KJJ786469:KJJ786470 KTF786469:KTF786470 LDB786469:LDB786470 LMX786469:LMX786470 LWT786469:LWT786470 MGP786469:MGP786470 MQL786469:MQL786470 NAH786469:NAH786470 NKD786469:NKD786470 NTZ786469:NTZ786470 ODV786469:ODV786470 ONR786469:ONR786470 OXN786469:OXN786470 PHJ786469:PHJ786470 PRF786469:PRF786470 QBB786469:QBB786470 QKX786469:QKX786470 QUT786469:QUT786470 REP786469:REP786470 ROL786469:ROL786470 RYH786469:RYH786470 SID786469:SID786470 SRZ786469:SRZ786470 TBV786469:TBV786470 TLR786469:TLR786470 TVN786469:TVN786470 UFJ786469:UFJ786470 UPF786469:UPF786470 UZB786469:UZB786470 VIX786469:VIX786470 VST786469:VST786470 WCP786469:WCP786470 WML786469:WML786470 WWH786469:WWH786470 JV852005:JV852006 TR852005:TR852006 ADN852005:ADN852006 ANJ852005:ANJ852006 AXF852005:AXF852006 BHB852005:BHB852006 BQX852005:BQX852006 CAT852005:CAT852006 CKP852005:CKP852006 CUL852005:CUL852006 DEH852005:DEH852006 DOD852005:DOD852006 DXZ852005:DXZ852006 EHV852005:EHV852006 ERR852005:ERR852006 FBN852005:FBN852006 FLJ852005:FLJ852006 FVF852005:FVF852006 GFB852005:GFB852006 GOX852005:GOX852006 GYT852005:GYT852006 HIP852005:HIP852006 HSL852005:HSL852006 ICH852005:ICH852006 IMD852005:IMD852006 IVZ852005:IVZ852006 JFV852005:JFV852006 JPR852005:JPR852006 JZN852005:JZN852006 KJJ852005:KJJ852006 KTF852005:KTF852006 LDB852005:LDB852006 LMX852005:LMX852006 LWT852005:LWT852006 MGP852005:MGP852006 MQL852005:MQL852006 NAH852005:NAH852006 NKD852005:NKD852006 NTZ852005:NTZ852006 ODV852005:ODV852006 ONR852005:ONR852006 OXN852005:OXN852006 PHJ852005:PHJ852006 PRF852005:PRF852006 QBB852005:QBB852006 QKX852005:QKX852006 QUT852005:QUT852006 REP852005:REP852006 ROL852005:ROL852006 RYH852005:RYH852006 SID852005:SID852006 SRZ852005:SRZ852006 TBV852005:TBV852006 TLR852005:TLR852006 TVN852005:TVN852006 UFJ852005:UFJ852006 UPF852005:UPF852006 UZB852005:UZB852006 VIX852005:VIX852006 VST852005:VST852006 WCP852005:WCP852006 WML852005:WML852006 WWH852005:WWH852006 JV917541:JV917542 TR917541:TR917542 ADN917541:ADN917542 ANJ917541:ANJ917542 AXF917541:AXF917542 BHB917541:BHB917542 BQX917541:BQX917542 CAT917541:CAT917542 CKP917541:CKP917542 CUL917541:CUL917542 DEH917541:DEH917542 DOD917541:DOD917542 DXZ917541:DXZ917542 EHV917541:EHV917542 ERR917541:ERR917542 FBN917541:FBN917542 FLJ917541:FLJ917542 FVF917541:FVF917542 GFB917541:GFB917542 GOX917541:GOX917542 GYT917541:GYT917542 HIP917541:HIP917542 HSL917541:HSL917542 ICH917541:ICH917542 IMD917541:IMD917542 IVZ917541:IVZ917542 JFV917541:JFV917542 JPR917541:JPR917542 JZN917541:JZN917542 KJJ917541:KJJ917542 KTF917541:KTF917542 LDB917541:LDB917542 LMX917541:LMX917542 LWT917541:LWT917542 MGP917541:MGP917542 MQL917541:MQL917542 NAH917541:NAH917542 NKD917541:NKD917542 NTZ917541:NTZ917542 ODV917541:ODV917542 ONR917541:ONR917542 OXN917541:OXN917542 PHJ917541:PHJ917542 PRF917541:PRF917542 QBB917541:QBB917542 QKX917541:QKX917542 QUT917541:QUT917542 REP917541:REP917542 ROL917541:ROL917542 RYH917541:RYH917542 SID917541:SID917542 SRZ917541:SRZ917542 TBV917541:TBV917542 TLR917541:TLR917542 TVN917541:TVN917542 UFJ917541:UFJ917542 UPF917541:UPF917542 UZB917541:UZB917542 VIX917541:VIX917542 VST917541:VST917542 WCP917541:WCP917542 WML917541:WML917542 WWH917541:WWH917542 JV983077:JV983078 TR983077:TR983078 ADN983077:ADN983078 ANJ983077:ANJ983078 AXF983077:AXF983078 BHB983077:BHB983078 BQX983077:BQX983078 CAT983077:CAT983078 CKP983077:CKP983078 CUL983077:CUL983078 DEH983077:DEH983078 DOD983077:DOD983078 DXZ983077:DXZ983078 EHV983077:EHV983078 ERR983077:ERR983078 FBN983077:FBN983078 FLJ983077:FLJ983078 FVF983077:FVF983078 GFB983077:GFB983078 GOX983077:GOX983078 GYT983077:GYT983078 HIP983077:HIP983078 HSL983077:HSL983078 ICH983077:ICH983078 IMD983077:IMD983078 IVZ983077:IVZ983078 JFV983077:JFV983078 JPR983077:JPR983078 JZN983077:JZN983078 KJJ983077:KJJ983078 KTF983077:KTF983078 LDB983077:LDB983078 LMX983077:LMX983078 LWT983077:LWT983078 MGP983077:MGP983078 MQL983077:MQL983078 NAH983077:NAH983078 NKD983077:NKD983078 NTZ983077:NTZ983078 ODV983077:ODV983078 ONR983077:ONR983078 OXN983077:OXN983078 PHJ983077:PHJ983078 PRF983077:PRF983078 QBB983077:QBB983078 QKX983077:QKX983078 QUT983077:QUT983078 REP983077:REP983078 ROL983077:ROL983078 RYH983077:RYH983078 SID983077:SID983078 SRZ983077:SRZ983078 TBV983077:TBV983078 TLR983077:TLR983078 TVN983077:TVN983078 UFJ983077:UFJ983078 UPF983077:UPF983078 UZB983077:UZB983078 VIX983077:VIX983078 VST983077:VST983078 WCP983077:WCP983078 WML983077:WML983078 WWH983077:WWH983078 SRW5:SRW6 SIA5:SIA6 RYE5:RYE6 ROI5:ROI6 REM5:REM6 QUQ5:QUQ6 QKU5:QKU6 QAY5:QAY6 PRC5:PRC6 PHG5:PHG6 OXK5:OXK6 ONO5:ONO6 ODS5:ODS6 NTW5:NTW6 NKA5:NKA6 NAE5:NAE6 MQI5:MQI6 MGM5:MGM6 LWQ5:LWQ6 LMU5:LMU6 LCY5:LCY6 KTC5:KTC6 KJG5:KJG6 JZK5:JZK6 JPO5:JPO6 JFS5:JFS6 IVW5:IVW6 IMA5:IMA6 ICE5:ICE6 HSI5:HSI6 HIM5:HIM6 GYQ5:GYQ6 GOU5:GOU6 GEY5:GEY6 FVC5:FVC6 FLG5:FLG6 FBK5:FBK6 ERO5:ERO6 EHS5:EHS6 DXW5:DXW6 DOA5:DOA6 DEE5:DEE6 CUI5:CUI6 CKM5:CKM6 CAQ5:CAQ6 BQU5:BQU6 BGY5:BGY6 AXC5:AXC6 ANG5:ANG6 ADK5:ADK6 TO5:TO6 JS5:JS6 WWE5:WWE6 WWB5:WWB6 WMF5:WMF6 WCJ5:WCJ6 VSN5:VSN6 VIR5:VIR6 UYV5:UYV6 UOZ5:UOZ6 UFD5:UFD6 TVH5:TVH6 TLL5:TLL6 TBP5:TBP6 SRT5:SRT6 SHX5:SHX6 RYB5:RYB6 ROF5:ROF6 REJ5:REJ6 QUN5:QUN6 QKR5:QKR6 QAV5:QAV6 PQZ5:PQZ6 PHD5:PHD6 OXH5:OXH6 ONL5:ONL6 ODP5:ODP6 NTT5:NTT6 NJX5:NJX6 NAB5:NAB6 MQF5:MQF6 MGJ5:MGJ6 LWN5:LWN6 LMR5:LMR6 LCV5:LCV6 KSZ5:KSZ6 KJD5:KJD6 JZH5:JZH6 JPL5:JPL6 JFP5:JFP6 IVT5:IVT6 ILX5:ILX6 ICB5:ICB6 HSF5:HSF6 HIJ5:HIJ6 GYN5:GYN6 GOR5:GOR6 GEV5:GEV6 FUZ5:FUZ6 FLD5:FLD6 FBH5:FBH6 ERL5:ERL6 EHP5:EHP6 DXT5:DXT6 DNX5:DNX6 DEB5:DEB6 CUF5:CUF6 CKJ5:CKJ6 CAN5:CAN6 BQR5:BQR6 BGV5:BGV6 AWZ5:AWZ6 AND5:AND6 ADH5:ADH6 TL5:TL6 JP5:JP6 WMI5:WMI6 WVY5:WVY6 WMC5:WMC6 WCG5:WCG6 VSK5:VSK6 VIO5:VIO6 UYS5:UYS6 UOW5:UOW6 UFA5:UFA6 TVE5:TVE6 TLI5:TLI6 TBM5:TBM6 SRQ5:SRQ6 SHU5:SHU6 RXY5:RXY6 ROC5:ROC6 REG5:REG6 QUK5:QUK6 QKO5:QKO6 QAS5:QAS6 PQW5:PQW6 PHA5:PHA6 OXE5:OXE6 ONI5:ONI6 ODM5:ODM6 NTQ5:NTQ6 NJU5:NJU6 MZY5:MZY6 MQC5:MQC6 MGG5:MGG6 LWK5:LWK6 LMO5:LMO6 LCS5:LCS6 KSW5:KSW6 KJA5:KJA6 JZE5:JZE6 JPI5:JPI6 JFM5:JFM6 IVQ5:IVQ6 ILU5:ILU6 IBY5:IBY6 HSC5:HSC6 HIG5:HIG6 GYK5:GYK6 GOO5:GOO6 GES5:GES6 FUW5:FUW6 FLA5:FLA6 FBE5:FBE6 ERI5:ERI6 EHM5:EHM6 DXQ5:DXQ6 DNU5:DNU6 DDY5:DDY6 CUC5:CUC6 CKG5:CKG6 CAK5:CAK6 BQO5:BQO6 BGS5:BGS6 AWW5:AWW6 ANA5:ANA6 ADE5:ADE6 TI5:TI6 JM5:JM6 WCM5:WCM6 WVV5:WVV6 WLZ5:WLZ6 WCD5:WCD6 VSH5:VSH6 VIL5:VIL6 UYP5:UYP6 UOT5:UOT6 UEX5:UEX6 TVB5:TVB6 TLF5:TLF6 TBJ5:TBJ6 SRN5:SRN6 SHR5:SHR6 RXV5:RXV6 RNZ5:RNZ6 RED5:RED6 QUH5:QUH6 QKL5:QKL6 QAP5:QAP6 PQT5:PQT6 PGX5:PGX6 OXB5:OXB6 ONF5:ONF6 ODJ5:ODJ6 NTN5:NTN6 NJR5:NJR6 MZV5:MZV6 MPZ5:MPZ6 MGD5:MGD6 LWH5:LWH6 LML5:LML6 LCP5:LCP6 KST5:KST6 KIX5:KIX6 JZB5:JZB6 JPF5:JPF6 JFJ5:JFJ6 IVN5:IVN6 ILR5:ILR6 IBV5:IBV6 HRZ5:HRZ6 HID5:HID6 GYH5:GYH6 GOL5:GOL6 GEP5:GEP6 FUT5:FUT6 FKX5:FKX6 FBB5:FBB6 ERF5:ERF6 EHJ5:EHJ6 DXN5:DXN6 DNR5:DNR6 DDV5:DDV6 CTZ5:CTZ6 CKD5:CKD6 CAH5:CAH6 BQL5:BQL6 BGP5:BGP6 AWT5:AWT6 AMX5:AMX6 ADB5:ADB6 TF5:TF6 JJ5:JJ6 VSQ5:VSQ6 WVS5:WVS6 WLW5:WLW6 WCA5:WCA6 VSE5:VSE6 VII5:VII6 UYM5:UYM6 UOQ5:UOQ6 UEU5:UEU6 TUY5:TUY6 TLC5:TLC6 TBG5:TBG6 SRK5:SRK6 SHO5:SHO6 RXS5:RXS6 RNW5:RNW6 REA5:REA6 QUE5:QUE6 QKI5:QKI6 QAM5:QAM6 PQQ5:PQQ6 PGU5:PGU6 OWY5:OWY6 ONC5:ONC6 ODG5:ODG6 NTK5:NTK6 NJO5:NJO6 MZS5:MZS6 MPW5:MPW6 MGA5:MGA6 LWE5:LWE6 LMI5:LMI6 LCM5:LCM6 KSQ5:KSQ6 KIU5:KIU6 JYY5:JYY6 JPC5:JPC6 JFG5:JFG6 IVK5:IVK6 ILO5:ILO6 IBS5:IBS6 HRW5:HRW6 HIA5:HIA6 GYE5:GYE6 GOI5:GOI6 GEM5:GEM6 FUQ5:FUQ6 FKU5:FKU6 FAY5:FAY6 ERC5:ERC6 EHG5:EHG6 DXK5:DXK6 DNO5:DNO6 DDS5:DDS6 CTW5:CTW6 CKA5:CKA6 CAE5:CAE6 BQI5:BQI6 BGM5:BGM6 AWQ5:AWQ6 AMU5:AMU6 ACY5:ACY6 TC5:TC6 JG5:JG6 VIU5:VIU6 WVP5:WVP6 WLT5:WLT6 WBX5:WBX6 VSB5:VSB6 VIF5:VIF6 UYJ5:UYJ6 UON5:UON6 UER5:UER6 TUV5:TUV6 TKZ5:TKZ6 TBD5:TBD6 SRH5:SRH6 SHL5:SHL6 RXP5:RXP6 RNT5:RNT6 RDX5:RDX6 QUB5:QUB6 QKF5:QKF6 QAJ5:QAJ6 PQN5:PQN6 PGR5:PGR6 OWV5:OWV6 OMZ5:OMZ6 ODD5:ODD6 NTH5:NTH6 NJL5:NJL6 MZP5:MZP6 MPT5:MPT6 MFX5:MFX6 LWB5:LWB6 LMF5:LMF6 LCJ5:LCJ6 KSN5:KSN6 KIR5:KIR6 JYV5:JYV6 JOZ5:JOZ6 JFD5:JFD6 IVH5:IVH6 ILL5:ILL6 IBP5:IBP6 HRT5:HRT6 HHX5:HHX6 GYB5:GYB6 GOF5:GOF6 GEJ5:GEJ6 FUN5:FUN6 FKR5:FKR6 FAV5:FAV6 EQZ5:EQZ6 EHD5:EHD6 DXH5:DXH6 DNL5:DNL6 DDP5:DDP6 CTT5:CTT6 CJX5:CJX6 CAB5:CAB6 BQF5:BQF6 BGJ5:BGJ6 AWN5:AWN6 AMR5:AMR6 ACV5:ACV6 SZ5:SZ6 JD5:JD6 UYY5:UYY6 WVM5:WVM6 WLQ5:WLQ6 WBU5:WBU6 VRY5:VRY6 VIC5:VIC6 UYG5:UYG6 UOK5:UOK6 UEO5:UEO6 TUS5:TUS6 TKW5:TKW6 TBA5:TBA6 SRE5:SRE6 SHI5:SHI6 RXM5:RXM6 RNQ5:RNQ6 RDU5:RDU6 QTY5:QTY6 QKC5:QKC6 QAG5:QAG6 PQK5:PQK6 PGO5:PGO6 OWS5:OWS6 OMW5:OMW6 ODA5:ODA6 NTE5:NTE6 NJI5:NJI6 MZM5:MZM6 MPQ5:MPQ6 MFU5:MFU6 LVY5:LVY6 LMC5:LMC6 LCG5:LCG6 KSK5:KSK6 KIO5:KIO6 JYS5:JYS6 JOW5:JOW6 JFA5:JFA6 IVE5:IVE6 ILI5:ILI6 IBM5:IBM6 HRQ5:HRQ6 HHU5:HHU6 GXY5:GXY6 GOC5:GOC6 GEG5:GEG6 FUK5:FUK6 FKO5:FKO6 FAS5:FAS6 EQW5:EQW6 EHA5:EHA6 DXE5:DXE6 DNI5:DNI6 DDM5:DDM6 CTQ5:CTQ6 CJU5:CJU6 BZY5:BZY6 BQC5:BQC6 BGG5:BGG6 AWK5:AWK6 AMO5:AMO6 ACS5:ACS6 SW5:SW6 JA5:JA6 UPC5:UPC6 WVJ5:WVJ6 WLN5:WLN6 WBR5:WBR6 VRV5:VRV6 VHZ5:VHZ6 UYD5:UYD6 UOH5:UOH6 UEL5:UEL6 TUP5:TUP6 TKT5:TKT6 TAX5:TAX6 SRB5:SRB6 SHF5:SHF6 RXJ5:RXJ6 RNN5:RNN6 RDR5:RDR6 QTV5:QTV6 QJZ5:QJZ6 QAD5:QAD6 PQH5:PQH6 PGL5:PGL6 OWP5:OWP6 OMT5:OMT6 OCX5:OCX6 NTB5:NTB6 NJF5:NJF6 MZJ5:MZJ6 MPN5:MPN6 MFR5:MFR6 LVV5:LVV6 LLZ5:LLZ6 LCD5:LCD6 KSH5:KSH6 KIL5:KIL6 JYP5:JYP6 JOT5:JOT6 JEX5:JEX6 IVB5:IVB6 ILF5:ILF6 IBJ5:IBJ6 HRN5:HRN6 HHR5:HHR6 GXV5:GXV6 GNZ5:GNZ6 GED5:GED6 FUH5:FUH6 FKL5:FKL6 FAP5:FAP6 EQT5:EQT6 EGX5:EGX6 DXB5:DXB6 DNF5:DNF6 DDJ5:DDJ6 CTN5:CTN6 CJR5:CJR6 BZV5:BZV6 BPZ5:BPZ6 BGD5:BGD6 AWH5:AWH6 AML5:AML6 ACP5:ACP6 ST5:ST6 IX5:IX6 UFG5:UFG6 WVG5:WVG6 WLK5:WLK6 WBO5:WBO6 VRS5:VRS6 VHW5:VHW6 UYA5:UYA6 UOE5:UOE6 UEI5:UEI6 TUM5:TUM6 TKQ5:TKQ6 TAU5:TAU6 SQY5:SQY6 SHC5:SHC6 RXG5:RXG6 RNK5:RNK6 RDO5:RDO6 QTS5:QTS6 QJW5:QJW6 QAA5:QAA6 PQE5:PQE6 PGI5:PGI6 OWM5:OWM6 OMQ5:OMQ6 OCU5:OCU6 NSY5:NSY6 NJC5:NJC6 MZG5:MZG6 MPK5:MPK6 MFO5:MFO6 LVS5:LVS6 LLW5:LLW6 LCA5:LCA6 KSE5:KSE6 KII5:KII6 JYM5:JYM6 JOQ5:JOQ6 JEU5:JEU6 IUY5:IUY6 ILC5:ILC6 IBG5:IBG6 HRK5:HRK6 HHO5:HHO6 GXS5:GXS6 GNW5:GNW6 GEA5:GEA6 FUE5:FUE6 FKI5:FKI6 FAM5:FAM6 EQQ5:EQQ6 EGU5:EGU6 DWY5:DWY6 DNC5:DNC6 DDG5:DDG6 CTK5:CTK6 CJO5:CJO6 BZS5:BZS6 BPW5:BPW6 BGA5:BGA6 AWE5:AWE6 AMI5:AMI6 ACM5:ACM6 SQ5:SQ6 IU5:IU6 TVK5:TVK6 WVD5:WVD6 WLH5:WLH6 WBL5:WBL6 VRP5:VRP6 VHT5:VHT6 UXX5:UXX6 UOB5:UOB6 UEF5:UEF6 TUJ5:TUJ6 TKN5:TKN6 TAR5:TAR6 SQV5:SQV6 SGZ5:SGZ6 RXD5:RXD6 RNH5:RNH6 RDL5:RDL6 QTP5:QTP6 QJT5:QJT6 PZX5:PZX6 PQB5:PQB6 PGF5:PGF6 OWJ5:OWJ6 OMN5:OMN6 OCR5:OCR6 NSV5:NSV6 NIZ5:NIZ6 MZD5:MZD6 MPH5:MPH6 MFL5:MFL6 LVP5:LVP6 LLT5:LLT6 LBX5:LBX6 KSB5:KSB6 KIF5:KIF6 JYJ5:JYJ6 JON5:JON6 JER5:JER6 IUV5:IUV6 IKZ5:IKZ6 IBD5:IBD6 HRH5:HRH6 HHL5:HHL6 GXP5:GXP6 GNT5:GNT6 GDX5:GDX6 FUB5:FUB6 FKF5:FKF6 FAJ5:FAJ6 EQN5:EQN6 EGR5:EGR6 DWV5:DWV6 DMZ5:DMZ6 DDD5:DDD6 CTH5:CTH6 CJL5:CJL6 BZP5:BZP6 BPT5:BPT6 BFX5:BFX6 AWB5:AWB6 AMF5:AMF6 ACJ5:ACJ6 SN5:SN6 IR5:IR6 TLO5:TLO6 WVA5:WVA6 WLE5:WLE6 WBI5:WBI6 VRM5:VRM6 VHQ5:VHQ6 UXU5:UXU6 UNY5:UNY6 UEC5:UEC6 TUG5:TUG6 TKK5:TKK6 TAO5:TAO6 SQS5:SQS6 SGW5:SGW6 RXA5:RXA6 RNE5:RNE6 RDI5:RDI6 QTM5:QTM6 QJQ5:QJQ6 PZU5:PZU6 PPY5:PPY6 PGC5:PGC6 OWG5:OWG6 OMK5:OMK6 OCO5:OCO6 NSS5:NSS6 NIW5:NIW6 MZA5:MZA6 MPE5:MPE6 MFI5:MFI6 LVM5:LVM6 LLQ5:LLQ6 LBU5:LBU6 KRY5:KRY6 KIC5:KIC6 JYG5:JYG6 JOK5:JOK6 JEO5:JEO6 IUS5:IUS6 IKW5:IKW6 IBA5:IBA6 HRE5:HRE6 HHI5:HHI6 GXM5:GXM6 GNQ5:GNQ6 GDU5:GDU6 FTY5:FTY6 FKC5:FKC6 FAG5:FAG6 EQK5:EQK6 EGO5:EGO6 DWS5:DWS6 DMW5:DMW6 DDA5:DDA6 CTE5:CTE6 CJI5:CJI6 BZM5:BZM6 BPQ5:BPQ6 BFU5:BFU6 AVY5:AVY6 AMC5:AMC6 ACG5:ACG6 SK5:SK6 IO5:IO6 TBS5:TBS6 WUX5:WUX6 WLB5:WLB6 WBF5:WBF6 VRJ5:VRJ6 VHN5:VHN6 UXR5:UXR6 UNV5:UNV6 UDZ5:UDZ6 TUD5:TUD6 TKH5:TKH6 TAL5:TAL6 SQP5:SQP6 SGT5:SGT6 RWX5:RWX6 RNB5:RNB6 RDF5:RDF6 QTJ5:QTJ6 QJN5:QJN6 PZR5:PZR6 PPV5:PPV6 PFZ5:PFZ6 OWD5:OWD6 OMH5:OMH6 OCL5:OCL6 NSP5:NSP6 NIT5:NIT6 MYX5:MYX6 MPB5:MPB6 MFF5:MFF6 LVJ5:LVJ6 LLN5:LLN6 LBR5:LBR6 KRV5:KRV6 KHZ5:KHZ6 JYD5:JYD6 JOH5:JOH6 JEL5:JEL6 IUP5:IUP6 IKT5:IKT6 IAX5:IAX6 HRB5:HRB6 HHF5:HHF6 GXJ5:GXJ6 GNN5:GNN6 GDR5:GDR6 FTV5:FTV6 FJZ5:FJZ6 FAD5:FAD6 EQH5:EQH6 EGL5:EGL6 DWP5:DWP6 DMT5:DMT6 DCX5:DCX6 CTB5:CTB6 CJF5:CJF6 BZJ5:BZJ6 BPN5:BPN6 BFR5:BFR6 AVV5:AVV6 ALZ5:ALZ6 ACD5:ACD6 SH5:SH6 IL5:IL6</xm:sqref>
        </x14:dataValidation>
      </x14:dataValidation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6"/>
  <dimension ref="A1:AA22"/>
  <sheetViews>
    <sheetView topLeftCell="B10" workbookViewId="0">
      <selection activeCell="H11" sqref="H11"/>
    </sheetView>
  </sheetViews>
  <sheetFormatPr defaultRowHeight="15"/>
  <cols>
    <col min="1" max="1" width="17.5703125" customWidth="1"/>
    <col min="4" max="4" width="8.85546875" customWidth="1"/>
    <col min="5" max="5" width="17" customWidth="1"/>
    <col min="6" max="6" width="18.140625" customWidth="1"/>
    <col min="7" max="7" width="9.42578125" customWidth="1"/>
    <col min="10" max="10" width="15.28515625" customWidth="1"/>
    <col min="11" max="11" width="20.28515625" customWidth="1"/>
    <col min="15" max="15" width="14.5703125" customWidth="1"/>
    <col min="16" max="16" width="19" customWidth="1"/>
    <col min="20" max="20" width="15.7109375" customWidth="1"/>
    <col min="21" max="21" width="19" customWidth="1"/>
    <col min="25" max="25" width="15.42578125" customWidth="1"/>
    <col min="26" max="26" width="17.5703125" customWidth="1"/>
  </cols>
  <sheetData>
    <row r="1" spans="1:27" ht="15.75" thickBot="1">
      <c r="A1" s="893" t="s">
        <v>937</v>
      </c>
      <c r="B1" s="893"/>
      <c r="C1" s="893"/>
      <c r="D1" s="893"/>
      <c r="E1" s="893"/>
      <c r="F1" s="893"/>
      <c r="G1" s="893"/>
      <c r="H1" s="893"/>
      <c r="I1" s="893"/>
      <c r="J1" s="893"/>
      <c r="K1" s="893"/>
      <c r="L1" s="893"/>
      <c r="M1" s="893"/>
      <c r="N1" s="893"/>
      <c r="O1" s="893"/>
      <c r="P1" s="893"/>
      <c r="Q1" s="893"/>
      <c r="R1" s="893"/>
      <c r="S1" s="893"/>
      <c r="T1" s="893"/>
      <c r="U1" s="893"/>
      <c r="V1" s="893"/>
      <c r="W1" s="893"/>
      <c r="X1" s="893"/>
      <c r="Y1" s="893"/>
      <c r="Z1" s="893"/>
    </row>
    <row r="2" spans="1:27" ht="22.5" customHeight="1">
      <c r="A2" s="95" t="s">
        <v>152</v>
      </c>
      <c r="B2" s="902" t="s">
        <v>1179</v>
      </c>
      <c r="C2" s="903"/>
      <c r="D2" s="903"/>
      <c r="E2" s="903"/>
      <c r="F2" s="904"/>
      <c r="G2" s="902" t="s">
        <v>153</v>
      </c>
      <c r="H2" s="903"/>
      <c r="I2" s="903"/>
      <c r="J2" s="903"/>
      <c r="K2" s="904"/>
      <c r="L2" s="902" t="s">
        <v>153</v>
      </c>
      <c r="M2" s="903"/>
      <c r="N2" s="903"/>
      <c r="O2" s="903"/>
      <c r="P2" s="904"/>
      <c r="Q2" s="902" t="s">
        <v>153</v>
      </c>
      <c r="R2" s="903"/>
      <c r="S2" s="903"/>
      <c r="T2" s="903"/>
      <c r="U2" s="904"/>
      <c r="V2" s="925" t="s">
        <v>153</v>
      </c>
      <c r="W2" s="925"/>
      <c r="X2" s="925"/>
      <c r="Y2" s="925"/>
      <c r="Z2" s="926"/>
      <c r="AA2" s="40"/>
    </row>
    <row r="3" spans="1:27">
      <c r="A3" s="96" t="s">
        <v>146</v>
      </c>
      <c r="B3" s="905"/>
      <c r="C3" s="906"/>
      <c r="D3" s="906"/>
      <c r="E3" s="906"/>
      <c r="F3" s="907"/>
      <c r="G3" s="905"/>
      <c r="H3" s="906"/>
      <c r="I3" s="906"/>
      <c r="J3" s="906"/>
      <c r="K3" s="907"/>
      <c r="L3" s="905"/>
      <c r="M3" s="906"/>
      <c r="N3" s="906"/>
      <c r="O3" s="906"/>
      <c r="P3" s="907"/>
      <c r="Q3" s="905"/>
      <c r="R3" s="906"/>
      <c r="S3" s="906"/>
      <c r="T3" s="906"/>
      <c r="U3" s="907"/>
      <c r="V3" s="927"/>
      <c r="W3" s="927"/>
      <c r="X3" s="927"/>
      <c r="Y3" s="927"/>
      <c r="Z3" s="928"/>
    </row>
    <row r="4" spans="1:27">
      <c r="A4" s="96" t="s">
        <v>147</v>
      </c>
      <c r="B4" s="905"/>
      <c r="C4" s="906"/>
      <c r="D4" s="906"/>
      <c r="E4" s="906"/>
      <c r="F4" s="907"/>
      <c r="G4" s="905"/>
      <c r="H4" s="906"/>
      <c r="I4" s="906"/>
      <c r="J4" s="906"/>
      <c r="K4" s="907"/>
      <c r="L4" s="905"/>
      <c r="M4" s="906"/>
      <c r="N4" s="906"/>
      <c r="O4" s="906"/>
      <c r="P4" s="907"/>
      <c r="Q4" s="905"/>
      <c r="R4" s="906"/>
      <c r="S4" s="906"/>
      <c r="T4" s="906"/>
      <c r="U4" s="907"/>
      <c r="V4" s="927"/>
      <c r="W4" s="927"/>
      <c r="X4" s="927"/>
      <c r="Y4" s="927"/>
      <c r="Z4" s="928"/>
    </row>
    <row r="5" spans="1:27" s="39" customFormat="1" ht="42.75" customHeight="1">
      <c r="A5" s="897" t="s">
        <v>144</v>
      </c>
      <c r="B5" s="894" t="s">
        <v>150</v>
      </c>
      <c r="C5" s="895"/>
      <c r="D5" s="896"/>
      <c r="E5" s="97" t="s">
        <v>89</v>
      </c>
      <c r="F5" s="97" t="s">
        <v>154</v>
      </c>
      <c r="G5" s="894" t="s">
        <v>150</v>
      </c>
      <c r="H5" s="895"/>
      <c r="I5" s="896"/>
      <c r="J5" s="98" t="s">
        <v>89</v>
      </c>
      <c r="K5" s="97" t="str">
        <f>IF(G2="Additional Current Account","No of Business Credits","No of Transactions (Debit+Credit)")</f>
        <v>No of Transactions (Debit+Credit)</v>
      </c>
      <c r="L5" s="894" t="s">
        <v>150</v>
      </c>
      <c r="M5" s="895"/>
      <c r="N5" s="896"/>
      <c r="O5" s="98" t="s">
        <v>89</v>
      </c>
      <c r="P5" s="97" t="str">
        <f>IF(L2="Additional Current Account","No of Business Credits","No of Transactions (Debit+Credit)")</f>
        <v>No of Transactions (Debit+Credit)</v>
      </c>
      <c r="Q5" s="894" t="s">
        <v>150</v>
      </c>
      <c r="R5" s="895"/>
      <c r="S5" s="896"/>
      <c r="T5" s="98" t="s">
        <v>89</v>
      </c>
      <c r="U5" s="97" t="str">
        <f>IF(Q2="Additional Current Account","No of Business Credits","No of Transactions (Debit+Credit)")</f>
        <v>No of Transactions (Debit+Credit)</v>
      </c>
      <c r="V5" s="894" t="s">
        <v>150</v>
      </c>
      <c r="W5" s="895"/>
      <c r="X5" s="896"/>
      <c r="Y5" s="98" t="s">
        <v>89</v>
      </c>
      <c r="Z5" s="99" t="str">
        <f>IF(V2="Additional Current Account","No of Business Credits","No of Transactions (Debit+Credit)")</f>
        <v>No of Transactions (Debit+Credit)</v>
      </c>
    </row>
    <row r="6" spans="1:27">
      <c r="A6" s="898"/>
      <c r="B6" s="100" t="s">
        <v>635</v>
      </c>
      <c r="C6" s="100" t="s">
        <v>636</v>
      </c>
      <c r="D6" s="100" t="s">
        <v>637</v>
      </c>
      <c r="E6" s="908" t="s">
        <v>155</v>
      </c>
      <c r="F6" s="910"/>
      <c r="G6" s="100" t="s">
        <v>635</v>
      </c>
      <c r="H6" s="100" t="s">
        <v>636</v>
      </c>
      <c r="I6" s="100" t="s">
        <v>637</v>
      </c>
      <c r="J6" s="908" t="s">
        <v>155</v>
      </c>
      <c r="K6" s="910"/>
      <c r="L6" s="100" t="s">
        <v>635</v>
      </c>
      <c r="M6" s="100" t="s">
        <v>636</v>
      </c>
      <c r="N6" s="100" t="s">
        <v>637</v>
      </c>
      <c r="O6" s="908" t="s">
        <v>155</v>
      </c>
      <c r="P6" s="910"/>
      <c r="Q6" s="100" t="s">
        <v>635</v>
      </c>
      <c r="R6" s="100" t="s">
        <v>636</v>
      </c>
      <c r="S6" s="100" t="s">
        <v>637</v>
      </c>
      <c r="T6" s="908" t="s">
        <v>155</v>
      </c>
      <c r="U6" s="910"/>
      <c r="V6" s="100" t="s">
        <v>635</v>
      </c>
      <c r="W6" s="100" t="s">
        <v>636</v>
      </c>
      <c r="X6" s="100" t="s">
        <v>637</v>
      </c>
      <c r="Y6" s="908" t="s">
        <v>155</v>
      </c>
      <c r="Z6" s="909"/>
    </row>
    <row r="7" spans="1:27">
      <c r="A7" s="217">
        <f t="shared" ref="A7:A16" si="0">EDATE(A8,-1)</f>
        <v>44166</v>
      </c>
      <c r="B7" s="38"/>
      <c r="C7" s="38"/>
      <c r="D7" s="38"/>
      <c r="E7" s="38" t="str" cm="1">
        <f t="array" ref="E7:E18">IF(('Credit Summation'!B5:B16-'Credit Summation'!J5:J16)=0,"",('Credit Summation'!B5:B16-'Credit Summation'!J5:J16))</f>
        <v/>
      </c>
      <c r="F7" s="38"/>
      <c r="G7" s="38"/>
      <c r="H7" s="38"/>
      <c r="I7" s="38"/>
      <c r="J7" s="38" t="str" cm="1">
        <f t="array" ref="J7:J18">IF(('Credit Summation'!C5:C16-'Credit Summation'!K5:K16)=0,"",('Credit Summation'!C5:C16-'Credit Summation'!K5:K16))</f>
        <v/>
      </c>
      <c r="K7" s="38"/>
      <c r="L7" s="38"/>
      <c r="M7" s="38"/>
      <c r="N7" s="38"/>
      <c r="O7" s="38" t="str" cm="1">
        <f t="array" ref="O7:O18">IF(('Credit Summation'!D5:D16-'Credit Summation'!L5:L16)=0,"",('Credit Summation'!D5:D16-'Credit Summation'!L5:L16))</f>
        <v/>
      </c>
      <c r="P7" s="38"/>
      <c r="Q7" s="38"/>
      <c r="R7" s="38"/>
      <c r="S7" s="38"/>
      <c r="T7" s="38" t="str" cm="1">
        <f t="array" ref="T7:T18">IF(('Credit Summation'!E5:E16-'Credit Summation'!M5:M16)=0,"",('Credit Summation'!E5:E16-'Credit Summation'!M5:M16))</f>
        <v/>
      </c>
      <c r="U7" s="38"/>
      <c r="V7" s="38"/>
      <c r="W7" s="38"/>
      <c r="X7" s="38"/>
      <c r="Y7" s="38" t="str" cm="1">
        <f t="array" ref="Y7:Y18">IF(('Credit Summation'!F5:F16-'Credit Summation'!N5:N16)=0,"",('Credit Summation'!F5:F16-'Credit Summation'!N5:N16))</f>
        <v/>
      </c>
      <c r="Z7" s="41"/>
    </row>
    <row r="8" spans="1:27">
      <c r="A8" s="217">
        <f t="shared" si="0"/>
        <v>44197</v>
      </c>
      <c r="B8" s="38"/>
      <c r="C8" s="38"/>
      <c r="D8" s="38"/>
      <c r="E8" s="38" t="str">
        <v/>
      </c>
      <c r="F8" s="38"/>
      <c r="G8" s="38"/>
      <c r="H8" s="38"/>
      <c r="I8" s="38"/>
      <c r="J8" s="38" t="str">
        <v/>
      </c>
      <c r="K8" s="38"/>
      <c r="L8" s="38"/>
      <c r="M8" s="38"/>
      <c r="N8" s="38"/>
      <c r="O8" s="38" t="str">
        <v/>
      </c>
      <c r="P8" s="38"/>
      <c r="Q8" s="38"/>
      <c r="R8" s="38"/>
      <c r="S8" s="38"/>
      <c r="T8" s="38" t="str">
        <v/>
      </c>
      <c r="U8" s="38"/>
      <c r="V8" s="38"/>
      <c r="W8" s="38"/>
      <c r="X8" s="38"/>
      <c r="Y8" s="38" t="str">
        <v/>
      </c>
      <c r="Z8" s="41"/>
    </row>
    <row r="9" spans="1:27">
      <c r="A9" s="217">
        <f t="shared" si="0"/>
        <v>44228</v>
      </c>
      <c r="B9" s="38"/>
      <c r="C9" s="38"/>
      <c r="D9" s="38"/>
      <c r="E9" s="38" t="str">
        <v/>
      </c>
      <c r="F9" s="38"/>
      <c r="G9" s="38"/>
      <c r="H9" s="38"/>
      <c r="I9" s="38"/>
      <c r="J9" s="38" t="str">
        <v/>
      </c>
      <c r="K9" s="38"/>
      <c r="L9" s="38"/>
      <c r="M9" s="38"/>
      <c r="N9" s="38"/>
      <c r="O9" s="38" t="str">
        <v/>
      </c>
      <c r="P9" s="38"/>
      <c r="Q9" s="38"/>
      <c r="R9" s="38"/>
      <c r="S9" s="38"/>
      <c r="T9" s="38" t="str">
        <v/>
      </c>
      <c r="U9" s="38"/>
      <c r="V9" s="38"/>
      <c r="W9" s="38"/>
      <c r="X9" s="38"/>
      <c r="Y9" s="38" t="str">
        <v/>
      </c>
      <c r="Z9" s="41"/>
    </row>
    <row r="10" spans="1:27">
      <c r="A10" s="217">
        <f t="shared" si="0"/>
        <v>44256</v>
      </c>
      <c r="B10" s="38"/>
      <c r="C10" s="38"/>
      <c r="D10" s="38"/>
      <c r="E10" s="38" t="str">
        <v/>
      </c>
      <c r="F10" s="38"/>
      <c r="G10" s="38"/>
      <c r="H10" s="38"/>
      <c r="I10" s="38"/>
      <c r="J10" s="38" t="str">
        <v/>
      </c>
      <c r="K10" s="38"/>
      <c r="L10" s="38"/>
      <c r="M10" s="38"/>
      <c r="N10" s="38"/>
      <c r="O10" s="38" t="str">
        <v/>
      </c>
      <c r="P10" s="38"/>
      <c r="Q10" s="38"/>
      <c r="R10" s="38"/>
      <c r="S10" s="38"/>
      <c r="T10" s="38" t="str">
        <v/>
      </c>
      <c r="U10" s="38"/>
      <c r="V10" s="38"/>
      <c r="W10" s="38"/>
      <c r="X10" s="38"/>
      <c r="Y10" s="38" t="str">
        <v/>
      </c>
      <c r="Z10" s="41"/>
    </row>
    <row r="11" spans="1:27">
      <c r="A11" s="217">
        <f t="shared" si="0"/>
        <v>44287</v>
      </c>
      <c r="B11" s="38"/>
      <c r="C11" s="38"/>
      <c r="D11" s="38"/>
      <c r="E11" s="38" t="str">
        <v/>
      </c>
      <c r="F11" s="38"/>
      <c r="G11" s="38"/>
      <c r="H11" s="38"/>
      <c r="I11" s="38"/>
      <c r="J11" s="38" t="str">
        <v/>
      </c>
      <c r="K11" s="38"/>
      <c r="L11" s="38"/>
      <c r="M11" s="38"/>
      <c r="N11" s="38"/>
      <c r="O11" s="38" t="str">
        <v/>
      </c>
      <c r="P11" s="38"/>
      <c r="Q11" s="38"/>
      <c r="R11" s="38"/>
      <c r="S11" s="38"/>
      <c r="T11" s="38" t="str">
        <v/>
      </c>
      <c r="U11" s="38"/>
      <c r="V11" s="38"/>
      <c r="W11" s="38"/>
      <c r="X11" s="38"/>
      <c r="Y11" s="38" t="str">
        <v/>
      </c>
      <c r="Z11" s="41"/>
    </row>
    <row r="12" spans="1:27">
      <c r="A12" s="217">
        <f t="shared" si="0"/>
        <v>44317</v>
      </c>
      <c r="B12" s="38"/>
      <c r="C12" s="38"/>
      <c r="D12" s="38"/>
      <c r="E12" s="38" t="str">
        <v/>
      </c>
      <c r="F12" s="291"/>
      <c r="G12" s="38"/>
      <c r="H12" s="38"/>
      <c r="I12" s="38"/>
      <c r="J12" s="38" t="str">
        <v/>
      </c>
      <c r="K12" s="38"/>
      <c r="L12" s="38"/>
      <c r="M12" s="38"/>
      <c r="N12" s="38"/>
      <c r="O12" s="38" t="str">
        <v/>
      </c>
      <c r="P12" s="38"/>
      <c r="Q12" s="38"/>
      <c r="R12" s="38"/>
      <c r="S12" s="38"/>
      <c r="T12" s="38" t="str">
        <v/>
      </c>
      <c r="U12" s="38"/>
      <c r="V12" s="38"/>
      <c r="W12" s="38"/>
      <c r="X12" s="38"/>
      <c r="Y12" s="38" t="str">
        <v/>
      </c>
      <c r="Z12" s="41"/>
    </row>
    <row r="13" spans="1:27">
      <c r="A13" s="217">
        <f t="shared" si="0"/>
        <v>44348</v>
      </c>
      <c r="B13" s="38"/>
      <c r="C13" s="38"/>
      <c r="D13" s="38"/>
      <c r="E13" s="38" t="str">
        <v/>
      </c>
      <c r="F13" s="291"/>
      <c r="G13" s="38"/>
      <c r="H13" s="38"/>
      <c r="I13" s="38"/>
      <c r="J13" s="38" t="str">
        <v/>
      </c>
      <c r="K13" s="38"/>
      <c r="L13" s="38"/>
      <c r="M13" s="38"/>
      <c r="N13" s="38"/>
      <c r="O13" s="38" t="str">
        <v/>
      </c>
      <c r="P13" s="38"/>
      <c r="Q13" s="38"/>
      <c r="R13" s="38"/>
      <c r="S13" s="38"/>
      <c r="T13" s="38" t="str">
        <v/>
      </c>
      <c r="U13" s="38"/>
      <c r="V13" s="38"/>
      <c r="W13" s="38"/>
      <c r="X13" s="38"/>
      <c r="Y13" s="38" t="str">
        <v/>
      </c>
      <c r="Z13" s="41"/>
    </row>
    <row r="14" spans="1:27">
      <c r="A14" s="217">
        <f t="shared" si="0"/>
        <v>44378</v>
      </c>
      <c r="B14" s="38"/>
      <c r="C14" s="38"/>
      <c r="D14" s="38"/>
      <c r="E14" s="38" t="str">
        <v/>
      </c>
      <c r="F14" s="291"/>
      <c r="G14" s="38"/>
      <c r="H14" s="38"/>
      <c r="I14" s="38"/>
      <c r="J14" s="38" t="str">
        <v/>
      </c>
      <c r="K14" s="38"/>
      <c r="L14" s="38"/>
      <c r="M14" s="38"/>
      <c r="N14" s="38"/>
      <c r="O14" s="38" t="str">
        <v/>
      </c>
      <c r="P14" s="38"/>
      <c r="Q14" s="38"/>
      <c r="R14" s="38"/>
      <c r="S14" s="38"/>
      <c r="T14" s="38" t="str">
        <v/>
      </c>
      <c r="U14" s="38"/>
      <c r="V14" s="38"/>
      <c r="W14" s="38"/>
      <c r="X14" s="38"/>
      <c r="Y14" s="38" t="str">
        <v/>
      </c>
      <c r="Z14" s="41"/>
    </row>
    <row r="15" spans="1:27">
      <c r="A15" s="217">
        <f t="shared" si="0"/>
        <v>44409</v>
      </c>
      <c r="B15" s="38"/>
      <c r="C15" s="38"/>
      <c r="D15" s="38"/>
      <c r="E15" s="38" t="str">
        <v/>
      </c>
      <c r="F15" s="291"/>
      <c r="G15" s="38"/>
      <c r="H15" s="38"/>
      <c r="I15" s="38"/>
      <c r="J15" s="38" t="str">
        <v/>
      </c>
      <c r="K15" s="38"/>
      <c r="L15" s="38"/>
      <c r="M15" s="38"/>
      <c r="N15" s="38"/>
      <c r="O15" s="38" t="str">
        <v/>
      </c>
      <c r="P15" s="38"/>
      <c r="Q15" s="38"/>
      <c r="R15" s="38"/>
      <c r="S15" s="38"/>
      <c r="T15" s="38" t="str">
        <v/>
      </c>
      <c r="U15" s="38"/>
      <c r="V15" s="38"/>
      <c r="W15" s="38"/>
      <c r="X15" s="38"/>
      <c r="Y15" s="38" t="str">
        <v/>
      </c>
      <c r="Z15" s="41"/>
    </row>
    <row r="16" spans="1:27">
      <c r="A16" s="217">
        <f t="shared" si="0"/>
        <v>44440</v>
      </c>
      <c r="B16" s="38"/>
      <c r="C16" s="38"/>
      <c r="D16" s="38"/>
      <c r="E16" s="38" t="str">
        <v/>
      </c>
      <c r="F16" s="291"/>
      <c r="G16" s="38"/>
      <c r="H16" s="38"/>
      <c r="I16" s="38"/>
      <c r="J16" s="38" t="str">
        <v/>
      </c>
      <c r="K16" s="38"/>
      <c r="L16" s="38"/>
      <c r="M16" s="38"/>
      <c r="N16" s="38"/>
      <c r="O16" s="38" t="str">
        <v/>
      </c>
      <c r="P16" s="38"/>
      <c r="Q16" s="38"/>
      <c r="R16" s="38"/>
      <c r="S16" s="38"/>
      <c r="T16" s="38" t="str">
        <v/>
      </c>
      <c r="U16" s="38"/>
      <c r="V16" s="38"/>
      <c r="W16" s="38"/>
      <c r="X16" s="38"/>
      <c r="Y16" s="38" t="str">
        <v/>
      </c>
      <c r="Z16" s="41"/>
    </row>
    <row r="17" spans="1:26">
      <c r="A17" s="217">
        <f>EDATE(A18,-1)</f>
        <v>44470</v>
      </c>
      <c r="B17" s="38"/>
      <c r="C17" s="38"/>
      <c r="D17" s="38"/>
      <c r="E17" s="38" t="str">
        <v/>
      </c>
      <c r="F17" s="291"/>
      <c r="G17" s="38"/>
      <c r="H17" s="38"/>
      <c r="I17" s="38"/>
      <c r="J17" s="38" t="str">
        <v/>
      </c>
      <c r="K17" s="38"/>
      <c r="L17" s="38"/>
      <c r="M17" s="38"/>
      <c r="N17" s="38"/>
      <c r="O17" s="38" t="str">
        <v/>
      </c>
      <c r="P17" s="38"/>
      <c r="Q17" s="38"/>
      <c r="R17" s="38"/>
      <c r="S17" s="38"/>
      <c r="T17" s="38" t="str">
        <v/>
      </c>
      <c r="U17" s="38"/>
      <c r="V17" s="38"/>
      <c r="W17" s="38"/>
      <c r="X17" s="38"/>
      <c r="Y17" s="38" t="str">
        <v/>
      </c>
      <c r="Z17" s="41"/>
    </row>
    <row r="18" spans="1:26">
      <c r="A18" s="217">
        <f>'Analysis-Debit'!J3</f>
        <v>44501</v>
      </c>
      <c r="B18" s="38"/>
      <c r="C18" s="38"/>
      <c r="D18" s="38"/>
      <c r="E18" s="38" t="str">
        <v/>
      </c>
      <c r="F18" s="291"/>
      <c r="G18" s="38"/>
      <c r="H18" s="38"/>
      <c r="I18" s="38"/>
      <c r="J18" s="38" t="str">
        <v/>
      </c>
      <c r="K18" s="38"/>
      <c r="L18" s="38"/>
      <c r="M18" s="38"/>
      <c r="N18" s="38"/>
      <c r="O18" s="38" t="str">
        <v/>
      </c>
      <c r="P18" s="38"/>
      <c r="Q18" s="38"/>
      <c r="R18" s="38"/>
      <c r="S18" s="38"/>
      <c r="T18" s="38" t="str">
        <v/>
      </c>
      <c r="U18" s="38"/>
      <c r="V18" s="38"/>
      <c r="W18" s="38"/>
      <c r="X18" s="38"/>
      <c r="Y18" s="38" t="str">
        <v/>
      </c>
      <c r="Z18" s="41"/>
    </row>
    <row r="19" spans="1:26" ht="15.75" thickBot="1">
      <c r="A19" s="42" t="s">
        <v>145</v>
      </c>
      <c r="B19" s="101">
        <f t="shared" ref="B19:K19" si="1">SUM(B7:B18)</f>
        <v>0</v>
      </c>
      <c r="C19" s="101">
        <f t="shared" si="1"/>
        <v>0</v>
      </c>
      <c r="D19" s="101">
        <f t="shared" si="1"/>
        <v>0</v>
      </c>
      <c r="E19" s="101">
        <f t="shared" si="1"/>
        <v>0</v>
      </c>
      <c r="F19" s="101">
        <f t="shared" si="1"/>
        <v>0</v>
      </c>
      <c r="G19" s="101">
        <f t="shared" si="1"/>
        <v>0</v>
      </c>
      <c r="H19" s="101">
        <f t="shared" si="1"/>
        <v>0</v>
      </c>
      <c r="I19" s="101">
        <f t="shared" si="1"/>
        <v>0</v>
      </c>
      <c r="J19" s="101">
        <f t="shared" si="1"/>
        <v>0</v>
      </c>
      <c r="K19" s="101">
        <f t="shared" si="1"/>
        <v>0</v>
      </c>
      <c r="L19" s="101">
        <f t="shared" ref="L19:Z19" si="2">SUM(L7:L18)</f>
        <v>0</v>
      </c>
      <c r="M19" s="101">
        <f t="shared" si="2"/>
        <v>0</v>
      </c>
      <c r="N19" s="101">
        <f t="shared" si="2"/>
        <v>0</v>
      </c>
      <c r="O19" s="101">
        <f t="shared" si="2"/>
        <v>0</v>
      </c>
      <c r="P19" s="101">
        <f t="shared" si="2"/>
        <v>0</v>
      </c>
      <c r="Q19" s="101">
        <f t="shared" si="2"/>
        <v>0</v>
      </c>
      <c r="R19" s="101">
        <f t="shared" si="2"/>
        <v>0</v>
      </c>
      <c r="S19" s="101">
        <f t="shared" si="2"/>
        <v>0</v>
      </c>
      <c r="T19" s="101">
        <f t="shared" si="2"/>
        <v>0</v>
      </c>
      <c r="U19" s="101">
        <f t="shared" si="2"/>
        <v>0</v>
      </c>
      <c r="V19" s="101">
        <f t="shared" si="2"/>
        <v>0</v>
      </c>
      <c r="W19" s="101">
        <f t="shared" si="2"/>
        <v>0</v>
      </c>
      <c r="X19" s="101">
        <f t="shared" si="2"/>
        <v>0</v>
      </c>
      <c r="Y19" s="101">
        <f t="shared" si="2"/>
        <v>0</v>
      </c>
      <c r="Z19" s="101">
        <f t="shared" si="2"/>
        <v>0</v>
      </c>
    </row>
    <row r="20" spans="1:26">
      <c r="A20" s="899" t="s">
        <v>148</v>
      </c>
      <c r="B20" s="900"/>
      <c r="C20" s="900"/>
      <c r="D20" s="900"/>
      <c r="E20" s="901"/>
      <c r="F20" s="922">
        <f>(SUM(B19:D19)+SUM(G19:I19)+SUM(L19:N19)+SUM(Q19:S19)+SUM(V19:X19)-(Input!B18*12))/36</f>
        <v>0</v>
      </c>
      <c r="G20" s="923"/>
      <c r="H20" s="924"/>
    </row>
    <row r="21" spans="1:26" hidden="1">
      <c r="A21" s="913" t="s">
        <v>149</v>
      </c>
      <c r="B21" s="914"/>
      <c r="C21" s="914"/>
      <c r="D21" s="914"/>
      <c r="E21" s="915"/>
      <c r="F21" s="919"/>
      <c r="G21" s="920"/>
      <c r="H21" s="921"/>
    </row>
    <row r="22" spans="1:26" ht="15.75" thickBot="1">
      <c r="A22" s="911" t="s">
        <v>151</v>
      </c>
      <c r="B22" s="912"/>
      <c r="C22" s="912"/>
      <c r="D22" s="912"/>
      <c r="E22" s="912"/>
      <c r="F22" s="916">
        <f>E19+J19+O19+T19+Y19</f>
        <v>0</v>
      </c>
      <c r="G22" s="917"/>
      <c r="H22" s="918"/>
    </row>
  </sheetData>
  <mergeCells count="33">
    <mergeCell ref="V2:Z2"/>
    <mergeCell ref="Q2:U2"/>
    <mergeCell ref="G3:K3"/>
    <mergeCell ref="L4:P4"/>
    <mergeCell ref="L3:P3"/>
    <mergeCell ref="V4:Z4"/>
    <mergeCell ref="V3:Z3"/>
    <mergeCell ref="A22:E22"/>
    <mergeCell ref="B4:F4"/>
    <mergeCell ref="E6:F6"/>
    <mergeCell ref="B5:D5"/>
    <mergeCell ref="G5:I5"/>
    <mergeCell ref="A21:E21"/>
    <mergeCell ref="F22:H22"/>
    <mergeCell ref="F21:H21"/>
    <mergeCell ref="F20:H20"/>
    <mergeCell ref="G4:K4"/>
    <mergeCell ref="A1:Z1"/>
    <mergeCell ref="V5:X5"/>
    <mergeCell ref="A5:A6"/>
    <mergeCell ref="A20:E20"/>
    <mergeCell ref="L2:P2"/>
    <mergeCell ref="Q3:U3"/>
    <mergeCell ref="Q4:U4"/>
    <mergeCell ref="L5:N5"/>
    <mergeCell ref="Q5:S5"/>
    <mergeCell ref="Y6:Z6"/>
    <mergeCell ref="B3:F3"/>
    <mergeCell ref="B2:F2"/>
    <mergeCell ref="J6:K6"/>
    <mergeCell ref="O6:P6"/>
    <mergeCell ref="T6:U6"/>
    <mergeCell ref="G2:K2"/>
  </mergeCells>
  <dataValidations count="5">
    <dataValidation type="list" allowBlank="1" showInputMessage="1" showErrorMessage="1" prompt="Select Account Type for Banking Product- Additional Current or Savings Account" sqref="G2:Z2" xr:uid="{00000000-0002-0000-0A00-000000000000}">
      <formula1>"Additional Current Account, Additional Savings Account"</formula1>
    </dataValidation>
    <dataValidation allowBlank="1" showInputMessage="1" showErrorMessage="1" prompt="Header will change based on the account type selected (G1-K1)_x000a_" sqref="K5" xr:uid="{00000000-0002-0000-0A00-000001000000}"/>
    <dataValidation allowBlank="1" showInputMessage="1" showErrorMessage="1" prompt="Header will change based on the account type selected (V1-Z1)" sqref="Z5" xr:uid="{00000000-0002-0000-0A00-000002000000}"/>
    <dataValidation allowBlank="1" showInputMessage="1" showErrorMessage="1" prompt="Header will change based on the account type selected (L1-P1)" sqref="P5" xr:uid="{00000000-0002-0000-0A00-000003000000}"/>
    <dataValidation allowBlank="1" showInputMessage="1" showErrorMessage="1" prompt="Header will change based on the account type selected (Q1-U1)" sqref="U5" xr:uid="{00000000-0002-0000-0A00-000004000000}"/>
  </dataValidations>
  <pageMargins left="0.7" right="0.7" top="0.75" bottom="0.75" header="0.3" footer="0.3"/>
  <pageSetup orientation="portrait" r:id="rId1"/>
  <ignoredErrors>
    <ignoredError sqref="A7:A17 E7:E18 J7:J18 O7:O18 T7:T18 Y7:Y18" unlockedFormula="1"/>
  </ignoredErrors>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dimension ref="A1:G10"/>
  <sheetViews>
    <sheetView workbookViewId="0">
      <selection activeCell="B3" sqref="B3"/>
    </sheetView>
  </sheetViews>
  <sheetFormatPr defaultRowHeight="15"/>
  <cols>
    <col min="1" max="1" width="30.85546875" customWidth="1"/>
    <col min="2" max="2" width="13.28515625" customWidth="1"/>
    <col min="3" max="3" width="13.28515625" style="192" customWidth="1"/>
    <col min="4" max="4" width="18.140625" style="192" customWidth="1"/>
    <col min="5" max="5" width="14" style="192" customWidth="1"/>
    <col min="6" max="6" width="20.140625" hidden="1" customWidth="1"/>
    <col min="7" max="7" width="21.85546875" hidden="1" customWidth="1"/>
  </cols>
  <sheetData>
    <row r="1" spans="1:7" ht="15.75" thickBot="1">
      <c r="A1" s="929" t="s">
        <v>26</v>
      </c>
      <c r="B1" s="930"/>
      <c r="C1" s="930"/>
      <c r="D1" s="930"/>
      <c r="E1" s="930"/>
      <c r="F1" s="930"/>
      <c r="G1" s="930"/>
    </row>
    <row r="2" spans="1:7" ht="27.75" thickTop="1" thickBot="1">
      <c r="A2" s="7" t="s">
        <v>17</v>
      </c>
      <c r="B2" s="7" t="s">
        <v>20</v>
      </c>
      <c r="C2" s="288" t="s">
        <v>888</v>
      </c>
      <c r="D2" s="288" t="s">
        <v>25</v>
      </c>
      <c r="E2" s="288" t="s">
        <v>542</v>
      </c>
      <c r="F2" s="7" t="s">
        <v>23</v>
      </c>
      <c r="G2" s="7" t="s">
        <v>24</v>
      </c>
    </row>
    <row r="3" spans="1:7" ht="16.5" thickTop="1" thickBot="1">
      <c r="A3" s="2" t="s">
        <v>21</v>
      </c>
      <c r="B3" s="8"/>
      <c r="C3" s="289"/>
      <c r="D3" s="289"/>
      <c r="E3" s="289"/>
      <c r="F3" s="8"/>
      <c r="G3" s="8"/>
    </row>
    <row r="4" spans="1:7" ht="16.5" thickTop="1" thickBot="1">
      <c r="A4" s="2" t="s">
        <v>889</v>
      </c>
      <c r="B4" s="8"/>
      <c r="C4" s="289"/>
      <c r="D4" s="289"/>
      <c r="E4" s="289"/>
      <c r="F4" s="8"/>
      <c r="G4" s="8"/>
    </row>
    <row r="5" spans="1:7" ht="16.5" thickTop="1" thickBot="1">
      <c r="A5" s="2" t="s">
        <v>890</v>
      </c>
      <c r="B5" s="8"/>
      <c r="C5" s="289"/>
      <c r="D5" s="289"/>
      <c r="E5" s="289"/>
      <c r="F5" s="8"/>
      <c r="G5" s="8"/>
    </row>
    <row r="6" spans="1:7" ht="16.5" thickTop="1" thickBot="1">
      <c r="A6" s="2" t="s">
        <v>891</v>
      </c>
      <c r="B6" s="23"/>
      <c r="C6" s="290"/>
      <c r="D6" s="290"/>
      <c r="E6" s="290"/>
      <c r="F6" s="23"/>
      <c r="G6" s="8"/>
    </row>
    <row r="7" spans="1:7" ht="16.5" thickTop="1" thickBot="1">
      <c r="A7" s="2" t="s">
        <v>251</v>
      </c>
      <c r="B7" s="23"/>
      <c r="C7" s="290"/>
      <c r="D7" s="290"/>
      <c r="E7" s="290"/>
      <c r="F7" s="23"/>
      <c r="G7" s="8"/>
    </row>
    <row r="8" spans="1:7" ht="16.5" thickTop="1" thickBot="1">
      <c r="A8" s="2" t="s">
        <v>252</v>
      </c>
      <c r="B8" s="23"/>
      <c r="C8" s="290"/>
      <c r="D8" s="290"/>
      <c r="E8" s="290"/>
      <c r="F8" s="23"/>
      <c r="G8" s="8"/>
    </row>
    <row r="9" spans="1:7" ht="16.5" thickTop="1" thickBot="1">
      <c r="A9" s="2" t="s">
        <v>18</v>
      </c>
      <c r="B9" s="9" t="s">
        <v>19</v>
      </c>
      <c r="C9" s="290" t="s">
        <v>19</v>
      </c>
      <c r="D9" s="290" t="s">
        <v>19</v>
      </c>
      <c r="E9" s="290" t="s">
        <v>19</v>
      </c>
      <c r="F9" s="9" t="s">
        <v>19</v>
      </c>
      <c r="G9" s="8" t="s">
        <v>19</v>
      </c>
    </row>
    <row r="10" spans="1:7" ht="15.75" thickTop="1"/>
  </sheetData>
  <mergeCells count="1">
    <mergeCell ref="A1:G1"/>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3"/>
  <dimension ref="A1:G28"/>
  <sheetViews>
    <sheetView workbookViewId="0">
      <selection activeCell="B3" sqref="B3"/>
    </sheetView>
  </sheetViews>
  <sheetFormatPr defaultRowHeight="15"/>
  <cols>
    <col min="1" max="1" width="38.28515625" customWidth="1"/>
    <col min="2" max="2" width="25.5703125" customWidth="1"/>
    <col min="3" max="3" width="17.85546875" customWidth="1"/>
    <col min="4" max="4" width="38.42578125" customWidth="1"/>
    <col min="5" max="5" width="19.85546875" customWidth="1"/>
    <col min="6" max="6" width="18.85546875" customWidth="1"/>
    <col min="7" max="7" width="19.140625" customWidth="1"/>
    <col min="8" max="8" width="9.140625" customWidth="1"/>
  </cols>
  <sheetData>
    <row r="1" spans="1:7" ht="15.75" thickBot="1">
      <c r="A1" s="934" t="s">
        <v>46</v>
      </c>
      <c r="B1" s="936"/>
      <c r="D1" s="934" t="s">
        <v>63</v>
      </c>
      <c r="E1" s="935"/>
      <c r="F1" s="935"/>
      <c r="G1" s="936"/>
    </row>
    <row r="2" spans="1:7" ht="16.5" thickTop="1" thickBot="1">
      <c r="A2" s="7" t="s">
        <v>17</v>
      </c>
      <c r="B2" s="7" t="s">
        <v>39</v>
      </c>
      <c r="D2" s="17" t="s">
        <v>28</v>
      </c>
      <c r="E2" s="18" t="s">
        <v>49</v>
      </c>
      <c r="F2" s="7" t="s">
        <v>36</v>
      </c>
      <c r="G2" s="7" t="s">
        <v>51</v>
      </c>
    </row>
    <row r="3" spans="1:7" ht="16.5" thickTop="1" thickBot="1">
      <c r="A3" s="2" t="s">
        <v>404</v>
      </c>
      <c r="B3" s="8">
        <v>500</v>
      </c>
      <c r="D3" s="2" t="s">
        <v>30</v>
      </c>
      <c r="E3" s="8"/>
      <c r="F3" s="8" t="s">
        <v>35</v>
      </c>
      <c r="G3" s="8"/>
    </row>
    <row r="4" spans="1:7" ht="16.5" thickTop="1" thickBot="1">
      <c r="A4" s="2" t="s">
        <v>405</v>
      </c>
      <c r="B4" s="8"/>
      <c r="D4" s="2" t="s">
        <v>31</v>
      </c>
      <c r="E4" s="8"/>
      <c r="F4" s="8" t="s">
        <v>35</v>
      </c>
      <c r="G4" s="8"/>
    </row>
    <row r="5" spans="1:7" ht="16.5" thickTop="1" thickBot="1">
      <c r="A5" s="2" t="s">
        <v>403</v>
      </c>
      <c r="B5" s="13"/>
      <c r="D5" s="2" t="s">
        <v>40</v>
      </c>
      <c r="E5" s="8"/>
      <c r="F5" s="8" t="s">
        <v>35</v>
      </c>
      <c r="G5" s="8"/>
    </row>
    <row r="6" spans="1:7" ht="16.5" thickTop="1" thickBot="1">
      <c r="A6" s="19" t="s">
        <v>41</v>
      </c>
      <c r="B6" s="14">
        <v>200</v>
      </c>
      <c r="D6" s="2" t="s">
        <v>32</v>
      </c>
      <c r="E6" s="8"/>
      <c r="F6" s="8" t="s">
        <v>35</v>
      </c>
      <c r="G6" s="8"/>
    </row>
    <row r="7" spans="1:7" ht="14.25" customHeight="1" thickTop="1" thickBot="1">
      <c r="A7" s="937" t="s">
        <v>60</v>
      </c>
      <c r="B7" s="938"/>
      <c r="D7" s="2" t="s">
        <v>33</v>
      </c>
      <c r="E7" s="8"/>
      <c r="F7" s="8" t="s">
        <v>35</v>
      </c>
      <c r="G7" s="8"/>
    </row>
    <row r="8" spans="1:7" ht="16.5" customHeight="1" thickTop="1" thickBot="1">
      <c r="A8" s="6" t="s">
        <v>61</v>
      </c>
      <c r="B8" s="8"/>
      <c r="D8" s="16" t="s">
        <v>48</v>
      </c>
      <c r="E8" s="8"/>
      <c r="F8" s="8" t="s">
        <v>35</v>
      </c>
      <c r="G8" s="8"/>
    </row>
    <row r="9" spans="1:7" ht="16.5" thickTop="1" thickBot="1">
      <c r="A9" s="6" t="s">
        <v>37</v>
      </c>
      <c r="B9" s="8"/>
      <c r="D9" s="17" t="s">
        <v>50</v>
      </c>
      <c r="E9" s="18" t="s">
        <v>62</v>
      </c>
      <c r="F9" s="7" t="s">
        <v>29</v>
      </c>
      <c r="G9" s="7" t="s">
        <v>52</v>
      </c>
    </row>
    <row r="10" spans="1:7" ht="16.5" thickTop="1" thickBot="1">
      <c r="A10" s="6" t="s">
        <v>55</v>
      </c>
      <c r="B10" s="8"/>
      <c r="C10" s="15"/>
      <c r="D10" s="2" t="s">
        <v>47</v>
      </c>
      <c r="E10" s="14" t="s">
        <v>38</v>
      </c>
      <c r="F10" s="8" t="s">
        <v>35</v>
      </c>
      <c r="G10" s="8"/>
    </row>
    <row r="11" spans="1:7" ht="16.5" thickTop="1" thickBot="1">
      <c r="A11" s="6" t="s">
        <v>56</v>
      </c>
      <c r="B11" s="8"/>
      <c r="C11" s="20" t="s">
        <v>58</v>
      </c>
      <c r="D11" s="2" t="s">
        <v>42</v>
      </c>
      <c r="E11" s="14" t="s">
        <v>38</v>
      </c>
      <c r="F11" s="8" t="s">
        <v>35</v>
      </c>
      <c r="G11" s="8"/>
    </row>
    <row r="12" spans="1:7" ht="16.5" thickTop="1" thickBot="1">
      <c r="A12" s="6" t="s">
        <v>57</v>
      </c>
      <c r="B12" s="8"/>
      <c r="C12" s="20" t="s">
        <v>58</v>
      </c>
      <c r="D12" s="2" t="s">
        <v>45</v>
      </c>
      <c r="E12" s="14" t="s">
        <v>38</v>
      </c>
      <c r="F12" s="8" t="s">
        <v>35</v>
      </c>
      <c r="G12" s="8"/>
    </row>
    <row r="13" spans="1:7" ht="16.5" thickTop="1" thickBot="1">
      <c r="A13" s="6" t="s">
        <v>33</v>
      </c>
      <c r="B13" s="8"/>
      <c r="C13" s="21"/>
      <c r="D13" s="2" t="s">
        <v>43</v>
      </c>
      <c r="E13" s="14" t="s">
        <v>38</v>
      </c>
      <c r="F13" s="8" t="s">
        <v>35</v>
      </c>
      <c r="G13" s="8"/>
    </row>
    <row r="14" spans="1:7" ht="27.75" thickTop="1" thickBot="1">
      <c r="A14" s="35" t="s">
        <v>71</v>
      </c>
      <c r="B14" s="13"/>
      <c r="C14" s="22" t="s">
        <v>143</v>
      </c>
      <c r="D14" s="2" t="s">
        <v>44</v>
      </c>
      <c r="E14" s="14" t="s">
        <v>38</v>
      </c>
      <c r="F14" s="8" t="s">
        <v>35</v>
      </c>
      <c r="G14" s="8"/>
    </row>
    <row r="15" spans="1:7" ht="16.5" thickTop="1" thickBot="1">
      <c r="A15" s="932" t="s">
        <v>64</v>
      </c>
      <c r="B15" s="933"/>
      <c r="D15" s="2" t="s">
        <v>53</v>
      </c>
      <c r="E15" s="14" t="s">
        <v>38</v>
      </c>
      <c r="F15" s="8" t="s">
        <v>35</v>
      </c>
      <c r="G15" s="8"/>
    </row>
    <row r="16" spans="1:7" ht="16.5" thickTop="1" thickBot="1">
      <c r="A16" s="59" t="s">
        <v>67</v>
      </c>
      <c r="B16" s="60" t="s">
        <v>27</v>
      </c>
      <c r="D16" s="6" t="s">
        <v>54</v>
      </c>
      <c r="E16" s="32" t="s">
        <v>38</v>
      </c>
      <c r="F16" s="13" t="s">
        <v>35</v>
      </c>
      <c r="G16" s="13"/>
    </row>
    <row r="17" spans="1:3" ht="16.5" thickTop="1" thickBot="1">
      <c r="A17" s="6" t="s">
        <v>254</v>
      </c>
      <c r="B17" s="8"/>
    </row>
    <row r="18" spans="1:3" ht="16.5" customHeight="1" thickTop="1" thickBot="1">
      <c r="A18" s="6" t="s">
        <v>72</v>
      </c>
      <c r="B18" s="8"/>
      <c r="C18" s="931" t="s">
        <v>88</v>
      </c>
    </row>
    <row r="19" spans="1:3" ht="16.5" thickTop="1" thickBot="1">
      <c r="A19" s="6" t="s">
        <v>66</v>
      </c>
      <c r="B19" s="8"/>
      <c r="C19" s="931"/>
    </row>
    <row r="20" spans="1:3" ht="16.5" thickTop="1" thickBot="1">
      <c r="A20" s="6" t="s">
        <v>68</v>
      </c>
      <c r="B20" s="8"/>
      <c r="C20" s="931"/>
    </row>
    <row r="21" spans="1:3" ht="16.5" thickTop="1" thickBot="1">
      <c r="A21" s="6" t="s">
        <v>91</v>
      </c>
      <c r="B21" s="8"/>
      <c r="C21" s="931"/>
    </row>
    <row r="22" spans="1:3" ht="16.5" thickTop="1" thickBot="1">
      <c r="A22" s="6" t="s">
        <v>65</v>
      </c>
      <c r="B22" s="8"/>
      <c r="C22" s="931"/>
    </row>
    <row r="23" spans="1:3" ht="16.5" thickTop="1" thickBot="1">
      <c r="A23" s="6" t="s">
        <v>73</v>
      </c>
      <c r="B23" s="8"/>
    </row>
    <row r="24" spans="1:3" ht="16.5" thickTop="1" thickBot="1">
      <c r="A24" s="6" t="s">
        <v>70</v>
      </c>
      <c r="B24" s="8"/>
    </row>
    <row r="25" spans="1:3" ht="15.75" customHeight="1" thickTop="1" thickBot="1">
      <c r="A25" s="6" t="s">
        <v>69</v>
      </c>
      <c r="B25" s="8"/>
    </row>
    <row r="26" spans="1:3" ht="16.5" thickTop="1" thickBot="1">
      <c r="A26" s="2" t="s">
        <v>141</v>
      </c>
      <c r="B26" s="8"/>
    </row>
    <row r="27" spans="1:3" ht="27.75" thickTop="1" thickBot="1">
      <c r="A27" s="37" t="s">
        <v>142</v>
      </c>
      <c r="B27" s="8"/>
    </row>
    <row r="28" spans="1:3" ht="27.75" thickTop="1" thickBot="1">
      <c r="A28" s="6" t="s">
        <v>99</v>
      </c>
      <c r="B28" s="61"/>
    </row>
  </sheetData>
  <mergeCells count="5">
    <mergeCell ref="C18:C22"/>
    <mergeCell ref="A15:B15"/>
    <mergeCell ref="D1:G1"/>
    <mergeCell ref="A7:B7"/>
    <mergeCell ref="A1:B1"/>
  </mergeCells>
  <conditionalFormatting sqref="A16">
    <cfRule type="expression" dxfId="9" priority="5" stopIfTrue="1">
      <formula>#REF!="No"</formula>
    </cfRule>
  </conditionalFormatting>
  <conditionalFormatting sqref="B16">
    <cfRule type="expression" dxfId="8" priority="3" stopIfTrue="1">
      <formula>#REF!="No"</formula>
    </cfRule>
  </conditionalFormatting>
  <dataValidations count="1">
    <dataValidation type="list" allowBlank="1" showInputMessage="1" showErrorMessage="1" sqref="E10:E16" xr:uid="{00000000-0002-0000-0C00-000000000000}">
      <formula1>"Yes,No"</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dimension ref="A1:H42"/>
  <sheetViews>
    <sheetView topLeftCell="A28" workbookViewId="0">
      <selection activeCell="C43" sqref="C43"/>
    </sheetView>
  </sheetViews>
  <sheetFormatPr defaultRowHeight="15" outlineLevelRow="1"/>
  <cols>
    <col min="1" max="1" width="51.85546875" customWidth="1"/>
    <col min="2" max="2" width="22.5703125" customWidth="1"/>
    <col min="3" max="3" width="15.85546875" customWidth="1"/>
    <col min="4" max="4" width="49" customWidth="1"/>
    <col min="5" max="5" width="18.5703125" customWidth="1"/>
    <col min="6" max="6" width="17.5703125" customWidth="1"/>
    <col min="7" max="7" width="15.5703125" customWidth="1"/>
    <col min="8" max="8" width="16.42578125" customWidth="1"/>
  </cols>
  <sheetData>
    <row r="1" spans="1:8" ht="15.75" thickBot="1">
      <c r="A1" s="934" t="s">
        <v>46</v>
      </c>
      <c r="B1" s="936"/>
      <c r="D1" s="934" t="s">
        <v>82</v>
      </c>
      <c r="E1" s="935"/>
      <c r="F1" s="935"/>
      <c r="G1" s="936"/>
    </row>
    <row r="2" spans="1:8" ht="16.5" thickTop="1" thickBot="1">
      <c r="A2" s="7" t="s">
        <v>17</v>
      </c>
      <c r="B2" s="7" t="s">
        <v>39</v>
      </c>
      <c r="D2" s="17" t="s">
        <v>28</v>
      </c>
      <c r="E2" s="18" t="s">
        <v>49</v>
      </c>
      <c r="F2" s="7" t="s">
        <v>36</v>
      </c>
      <c r="G2" s="7" t="s">
        <v>51</v>
      </c>
    </row>
    <row r="3" spans="1:8" ht="16.5" thickTop="1" thickBot="1">
      <c r="A3" s="2" t="s">
        <v>74</v>
      </c>
      <c r="B3" s="8"/>
      <c r="C3" t="s">
        <v>659</v>
      </c>
      <c r="D3" s="2" t="s">
        <v>80</v>
      </c>
      <c r="E3" s="8"/>
      <c r="F3" s="8" t="s">
        <v>35</v>
      </c>
      <c r="G3" s="8"/>
    </row>
    <row r="4" spans="1:8" ht="16.5" thickTop="1" thickBot="1">
      <c r="A4" s="2" t="s">
        <v>87</v>
      </c>
      <c r="B4" s="8"/>
      <c r="C4" t="s">
        <v>660</v>
      </c>
      <c r="D4" s="2" t="s">
        <v>81</v>
      </c>
      <c r="E4" s="8"/>
      <c r="F4" s="8" t="s">
        <v>35</v>
      </c>
      <c r="G4" s="8"/>
    </row>
    <row r="5" spans="1:8" ht="16.5" thickTop="1" thickBot="1">
      <c r="A5" s="19" t="s">
        <v>41</v>
      </c>
      <c r="B5" s="14"/>
      <c r="C5" t="s">
        <v>661</v>
      </c>
      <c r="D5" s="2" t="s">
        <v>33</v>
      </c>
      <c r="E5" s="8"/>
      <c r="F5" s="8" t="s">
        <v>35</v>
      </c>
      <c r="G5" s="8"/>
    </row>
    <row r="6" spans="1:8" ht="16.5" thickTop="1" thickBot="1">
      <c r="A6" s="941" t="s">
        <v>60</v>
      </c>
      <c r="B6" s="940"/>
      <c r="D6" s="2" t="s">
        <v>111</v>
      </c>
      <c r="E6" s="8"/>
      <c r="F6" s="8" t="s">
        <v>35</v>
      </c>
      <c r="G6" s="8"/>
      <c r="H6" s="27" t="s">
        <v>110</v>
      </c>
    </row>
    <row r="7" spans="1:8" ht="19.5" customHeight="1" thickTop="1" thickBot="1">
      <c r="A7" s="6" t="s">
        <v>61</v>
      </c>
      <c r="B7" s="8"/>
      <c r="D7" s="17" t="s">
        <v>50</v>
      </c>
      <c r="E7" s="18" t="s">
        <v>62</v>
      </c>
      <c r="F7" s="7" t="s">
        <v>29</v>
      </c>
      <c r="G7" s="7" t="s">
        <v>52</v>
      </c>
      <c r="H7" s="27"/>
    </row>
    <row r="8" spans="1:8" ht="16.5" thickTop="1" thickBot="1">
      <c r="A8" s="6" t="s">
        <v>37</v>
      </c>
      <c r="B8" s="8"/>
      <c r="D8" s="2" t="s">
        <v>83</v>
      </c>
      <c r="E8" s="14"/>
      <c r="F8" s="8" t="s">
        <v>35</v>
      </c>
      <c r="G8" s="8" t="s">
        <v>417</v>
      </c>
    </row>
    <row r="9" spans="1:8" ht="27.75" thickTop="1" thickBot="1">
      <c r="A9" s="6" t="s">
        <v>55</v>
      </c>
      <c r="B9" s="8"/>
      <c r="C9" s="20" t="s">
        <v>58</v>
      </c>
      <c r="D9" s="218" t="s">
        <v>86</v>
      </c>
      <c r="E9" s="14" t="s">
        <v>38</v>
      </c>
      <c r="F9" s="8" t="s">
        <v>35</v>
      </c>
      <c r="G9" s="8" t="s">
        <v>416</v>
      </c>
    </row>
    <row r="10" spans="1:8" ht="16.5" thickTop="1" thickBot="1">
      <c r="A10" s="6" t="s">
        <v>56</v>
      </c>
      <c r="B10" s="8"/>
      <c r="C10" s="20" t="s">
        <v>58</v>
      </c>
      <c r="D10" s="2" t="s">
        <v>77</v>
      </c>
      <c r="E10" s="14" t="s">
        <v>38</v>
      </c>
      <c r="F10" s="8" t="s">
        <v>35</v>
      </c>
      <c r="G10" s="8"/>
    </row>
    <row r="11" spans="1:8" ht="18.75" customHeight="1" thickTop="1" thickBot="1">
      <c r="A11" s="6" t="s">
        <v>57</v>
      </c>
      <c r="B11" s="8"/>
      <c r="D11" s="2" t="s">
        <v>75</v>
      </c>
      <c r="E11" s="14" t="s">
        <v>38</v>
      </c>
      <c r="F11" s="8" t="s">
        <v>35</v>
      </c>
      <c r="G11" s="8"/>
    </row>
    <row r="12" spans="1:8" ht="16.5" customHeight="1" thickTop="1" thickBot="1">
      <c r="A12" s="6" t="s">
        <v>33</v>
      </c>
      <c r="B12" s="8"/>
      <c r="C12" s="22" t="s">
        <v>96</v>
      </c>
      <c r="D12" s="2" t="s">
        <v>44</v>
      </c>
      <c r="E12" s="14" t="s">
        <v>38</v>
      </c>
      <c r="F12" s="8" t="s">
        <v>35</v>
      </c>
      <c r="G12" s="8"/>
    </row>
    <row r="13" spans="1:8" ht="21" customHeight="1" thickTop="1" thickBot="1">
      <c r="A13" s="6" t="s">
        <v>210</v>
      </c>
      <c r="B13" s="8"/>
      <c r="D13" s="2" t="s">
        <v>76</v>
      </c>
      <c r="E13" s="14" t="s">
        <v>38</v>
      </c>
      <c r="F13" s="8" t="s">
        <v>35</v>
      </c>
      <c r="G13" s="8"/>
    </row>
    <row r="14" spans="1:8" ht="15" customHeight="1" thickTop="1" thickBot="1">
      <c r="D14" s="2" t="s">
        <v>78</v>
      </c>
      <c r="E14" s="14" t="s">
        <v>38</v>
      </c>
      <c r="F14" s="8" t="s">
        <v>35</v>
      </c>
      <c r="G14" s="8"/>
    </row>
    <row r="15" spans="1:8" ht="16.5" thickTop="1" thickBot="1">
      <c r="D15" s="2" t="s">
        <v>79</v>
      </c>
      <c r="E15" s="14" t="s">
        <v>38</v>
      </c>
      <c r="F15" s="8" t="s">
        <v>35</v>
      </c>
      <c r="G15" s="8"/>
    </row>
    <row r="16" spans="1:8" ht="21.75" customHeight="1" thickTop="1" thickBot="1">
      <c r="A16" s="939" t="s">
        <v>64</v>
      </c>
      <c r="B16" s="940"/>
    </row>
    <row r="17" spans="1:3" ht="16.5" outlineLevel="1" thickTop="1" thickBot="1">
      <c r="A17" s="6" t="s">
        <v>93</v>
      </c>
      <c r="B17" s="8">
        <f>'Banking Analysis'!F22</f>
        <v>0</v>
      </c>
    </row>
    <row r="18" spans="1:3" ht="16.5" outlineLevel="1" thickTop="1" thickBot="1">
      <c r="A18" s="6" t="s">
        <v>92</v>
      </c>
      <c r="B18" s="8">
        <v>1.5</v>
      </c>
    </row>
    <row r="19" spans="1:3" ht="16.5" outlineLevel="1" thickTop="1" thickBot="1">
      <c r="A19" s="24" t="s">
        <v>94</v>
      </c>
      <c r="B19" s="8">
        <f>B17/B18</f>
        <v>0</v>
      </c>
    </row>
    <row r="20" spans="1:3" ht="16.5" outlineLevel="1" thickTop="1" thickBot="1">
      <c r="A20" s="6" t="s">
        <v>90</v>
      </c>
      <c r="B20" s="8">
        <f>'Banking Analysis'!F20</f>
        <v>0</v>
      </c>
    </row>
    <row r="21" spans="1:3" ht="16.5" outlineLevel="1" thickTop="1" thickBot="1">
      <c r="A21" s="6" t="s">
        <v>650</v>
      </c>
      <c r="B21" s="8">
        <f>3</f>
        <v>3</v>
      </c>
    </row>
    <row r="22" spans="1:3" ht="16.5" outlineLevel="1" thickTop="1" thickBot="1">
      <c r="A22" s="6" t="s">
        <v>95</v>
      </c>
      <c r="B22" s="8">
        <f>B20/B21</f>
        <v>0</v>
      </c>
    </row>
    <row r="23" spans="1:3" ht="16.5" outlineLevel="1" thickTop="1" thickBot="1">
      <c r="A23" s="6" t="s">
        <v>651</v>
      </c>
      <c r="B23" s="29">
        <v>1.5</v>
      </c>
    </row>
    <row r="24" spans="1:3" ht="16.5" outlineLevel="1" thickTop="1" thickBot="1">
      <c r="A24" s="6" t="s">
        <v>95</v>
      </c>
      <c r="B24" s="8">
        <f>B20/B23</f>
        <v>0</v>
      </c>
    </row>
    <row r="25" spans="1:3" ht="16.5" outlineLevel="1" thickTop="1" thickBot="1">
      <c r="A25" s="6" t="s">
        <v>652</v>
      </c>
      <c r="B25" s="8"/>
    </row>
    <row r="26" spans="1:3" ht="16.5" outlineLevel="1" thickTop="1" thickBot="1">
      <c r="A26" s="24" t="s">
        <v>653</v>
      </c>
      <c r="B26" s="8"/>
    </row>
    <row r="27" spans="1:3" ht="16.5" outlineLevel="1" thickTop="1" thickBot="1">
      <c r="A27" s="24" t="s">
        <v>654</v>
      </c>
      <c r="B27" s="8"/>
      <c r="C27" t="s">
        <v>903</v>
      </c>
    </row>
    <row r="28" spans="1:3" ht="16.5" outlineLevel="1" thickTop="1" thickBot="1">
      <c r="A28" s="24" t="s">
        <v>658</v>
      </c>
      <c r="B28" s="8">
        <f>MAX(B26,B27)</f>
        <v>0</v>
      </c>
    </row>
    <row r="29" spans="1:3" ht="16.5" outlineLevel="1" thickTop="1" thickBot="1">
      <c r="A29" s="6" t="s">
        <v>97</v>
      </c>
      <c r="B29" s="8"/>
    </row>
    <row r="30" spans="1:3" ht="16.5" outlineLevel="1" thickTop="1" thickBot="1">
      <c r="A30" s="6" t="s">
        <v>98</v>
      </c>
      <c r="B30" s="8"/>
    </row>
    <row r="31" spans="1:3" ht="16.5" outlineLevel="1" thickTop="1" thickBot="1">
      <c r="A31" s="24" t="s">
        <v>655</v>
      </c>
      <c r="B31" s="8"/>
    </row>
    <row r="32" spans="1:3" ht="27.75" outlineLevel="1" thickTop="1" thickBot="1">
      <c r="A32" s="24" t="s">
        <v>656</v>
      </c>
      <c r="B32" s="25"/>
    </row>
    <row r="33" spans="1:6" ht="27.75" outlineLevel="1" thickTop="1" thickBot="1">
      <c r="A33" s="24" t="s">
        <v>657</v>
      </c>
      <c r="B33" s="25"/>
    </row>
    <row r="34" spans="1:6" ht="15.75" thickBot="1"/>
    <row r="35" spans="1:6" ht="16.5" thickTop="1" thickBot="1">
      <c r="A35" s="939" t="s">
        <v>107</v>
      </c>
      <c r="B35" s="939"/>
      <c r="C35" s="44" t="s">
        <v>933</v>
      </c>
    </row>
    <row r="36" spans="1:6" ht="16.5" thickTop="1" thickBot="1">
      <c r="A36" s="26" t="s">
        <v>100</v>
      </c>
      <c r="B36" s="26" t="s">
        <v>101</v>
      </c>
      <c r="C36" s="26" t="s">
        <v>102</v>
      </c>
      <c r="D36" s="26" t="s">
        <v>102</v>
      </c>
      <c r="E36" s="26" t="s">
        <v>102</v>
      </c>
      <c r="F36" s="26" t="s">
        <v>102</v>
      </c>
    </row>
    <row r="37" spans="1:6" ht="16.5" thickTop="1" thickBot="1">
      <c r="A37" s="6" t="s">
        <v>108</v>
      </c>
      <c r="B37" s="8" t="str">
        <f>IF('Analysis-Credit'!B5=1,'Analysis-Credit'!E5,"-")</f>
        <v>-</v>
      </c>
      <c r="C37" s="8" t="str">
        <f>IF('Analysis-Credit'!B6=2,'Analysis-Credit'!E6,"-")</f>
        <v>-</v>
      </c>
      <c r="D37" s="8" t="str">
        <f>IF('Analysis-Credit'!B7=3,'Analysis-Credit'!E7,"-")</f>
        <v>-</v>
      </c>
      <c r="E37" s="8" t="str">
        <f>IF('Analysis-Credit'!B8=4,'Analysis-Credit'!E8,"-")</f>
        <v>-</v>
      </c>
      <c r="F37" s="8" t="str">
        <f>IF('Analysis-Credit'!B9=5,'Analysis-Credit'!E9,"-")</f>
        <v>-</v>
      </c>
    </row>
    <row r="38" spans="1:6" ht="16.5" thickTop="1" thickBot="1">
      <c r="A38" s="6" t="s">
        <v>103</v>
      </c>
      <c r="B38" s="8" t="str">
        <f>IF('Analysis-Credit'!B5=1,COUNTIFS('Analysis-Credit'!AL3:AL14,"&lt;3"),"-")</f>
        <v>-</v>
      </c>
      <c r="C38" s="8" t="str">
        <f>IF('Analysis-Credit'!B6=2,COUNTIFS('Analysis-Credit'!AM3:AM14,"&lt;3"),"-")</f>
        <v>-</v>
      </c>
      <c r="D38" s="8" t="str">
        <f>IF('Analysis-Credit'!B7=3,COUNTIFS('Analysis-Credit'!AN3:AN14,"&lt;3"),"-")</f>
        <v>-</v>
      </c>
      <c r="E38" s="8" t="str">
        <f>IF('Analysis-Credit'!B8=4,COUNTIFS('Analysis-Credit'!AO3:AO14,"&lt;3"),"-")</f>
        <v>-</v>
      </c>
      <c r="F38" s="8" t="str">
        <f>IF('Analysis-Credit'!B9=5,COUNTIFS('Analysis-Credit'!AP3:AP14,"&lt;3"),"-")</f>
        <v>-</v>
      </c>
    </row>
    <row r="39" spans="1:6" ht="16.5" thickTop="1" thickBot="1">
      <c r="A39" s="6" t="s">
        <v>104</v>
      </c>
      <c r="B39" s="8" t="str">
        <f>IF('Analysis-Credit'!B5=1,COUNTIFS('Analysis-Credit'!AL3:AL14,"0"),"-")</f>
        <v>-</v>
      </c>
      <c r="C39" s="8" t="str">
        <f>IF('Analysis-Credit'!B6=2,COUNTIFS('Analysis-Credit'!AM3:AM14,"0"),"-")</f>
        <v>-</v>
      </c>
      <c r="D39" s="8" t="str">
        <f>IF('Analysis-Credit'!B7=3,COUNTIFS('Analysis-Credit'!AN3:AN14,"0"),"-")</f>
        <v>-</v>
      </c>
      <c r="E39" s="8" t="str">
        <f>IF('Analysis-Credit'!B8=4,COUNTIFS('Analysis-Credit'!AO3:AO14,"0"),"-")</f>
        <v>-</v>
      </c>
      <c r="F39" s="8" t="str">
        <f>IF('Analysis-Credit'!B9=5,COUNTIFS('Analysis-Credit'!AP3:AP14,"0"),"-")</f>
        <v>-</v>
      </c>
    </row>
    <row r="40" spans="1:6" ht="16.5" thickTop="1" thickBot="1">
      <c r="A40" s="6" t="s">
        <v>105</v>
      </c>
      <c r="B40" s="8" t="str">
        <f>IF('Analysis-Credit'!B5=1,COUNTIFS('Analysis-Credit'!AL3:AL5,"&lt;3"),"-")</f>
        <v>-</v>
      </c>
      <c r="C40" s="8" t="str">
        <f>IF('Analysis-Credit'!B6=2,COUNTIFS('Analysis-Credit'!AM3:AM5,"&lt;3"),"-")</f>
        <v>-</v>
      </c>
      <c r="D40" s="8" t="str">
        <f>IF('Analysis-Credit'!B7=3,COUNTIFS('Analysis-Credit'!AN3:AN5,"&lt;3"),"-")</f>
        <v>-</v>
      </c>
      <c r="E40" s="8" t="str">
        <f>IF('Analysis-Credit'!B8=4,COUNTIFS('Analysis-Credit'!AO3:AO5,"&lt;3"),"-")</f>
        <v>-</v>
      </c>
      <c r="F40" s="8" t="str">
        <f>IF('Analysis-Credit'!B9=5,COUNTIFS('Analysis-Credit'!AP3:AP5,"&lt;3"),"-")</f>
        <v>-</v>
      </c>
    </row>
    <row r="41" spans="1:6" ht="16.5" thickTop="1" thickBot="1">
      <c r="A41" s="6" t="s">
        <v>106</v>
      </c>
      <c r="B41" s="8" t="str">
        <f>IF('Analysis-Credit'!B5=1,COUNTIFS('Analysis-Credit'!AL3:AL5,"0"),"-")</f>
        <v>-</v>
      </c>
      <c r="C41" s="8" t="str">
        <f>IF('Analysis-Credit'!B6=2,COUNTIFS('Analysis-Credit'!AM3:AM5,"0"),"-")</f>
        <v>-</v>
      </c>
      <c r="D41" s="8" t="str">
        <f>IF('Analysis-Credit'!B7=3,COUNTIFS('Analysis-Credit'!AN3:AN5,"0"),"-")</f>
        <v>-</v>
      </c>
      <c r="E41" s="8" t="str">
        <f>IF('Analysis-Credit'!B8=4,COUNTIFS('Analysis-Credit'!AO3:AO5,"0"),"-")</f>
        <v>-</v>
      </c>
      <c r="F41" s="8" t="str">
        <f>IF('Analysis-Credit'!B9=5,COUNTIFS('Analysis-Credit'!AP3:AP5,"0"),"-")</f>
        <v>-</v>
      </c>
    </row>
    <row r="42" spans="1:6" ht="16.5" thickTop="1" thickBot="1">
      <c r="A42" s="6" t="s">
        <v>109</v>
      </c>
      <c r="B42" s="36" t="str">
        <f>IF('Analysis-Credit'!B5=1,IF('Analysis-Credit'!AL21=1,"CH", IF('Analysis-Credit'!AL22=1, "RCH","-")),"-")</f>
        <v>-</v>
      </c>
      <c r="C42" s="36" t="str">
        <f>IF('Analysis-Credit'!B6=2,IF('Analysis-Credit'!AM21=1,"CH", IF('Analysis-Credit'!AM22=1, "RCH","-")),"-")</f>
        <v>-</v>
      </c>
      <c r="D42" s="36" t="str">
        <f>IF('Analysis-Credit'!B7=3,IF('Analysis-Credit'!AN21=1,"CH", IF('Analysis-Credit'!AN22=1, "RCH","-")),"-")</f>
        <v>-</v>
      </c>
      <c r="E42" s="36" t="str">
        <f>IF('Analysis-Credit'!B8=4,IF('Analysis-Credit'!AO21=1,"CH", IF('Analysis-Credit'!AO22=1, "RCH","-")),"-")</f>
        <v>-</v>
      </c>
      <c r="F42" s="36" t="str">
        <f>IF('Analysis-Credit'!B9=5,IF('Analysis-Credit'!AP21=1,"CH", IF('Analysis-Credit'!AP22=1, "RCH","-")),"-")</f>
        <v>-</v>
      </c>
    </row>
  </sheetData>
  <mergeCells count="5">
    <mergeCell ref="A35:B35"/>
    <mergeCell ref="A1:B1"/>
    <mergeCell ref="D1:G1"/>
    <mergeCell ref="A16:B16"/>
    <mergeCell ref="A6:B6"/>
  </mergeCells>
  <conditionalFormatting sqref="B36:F36">
    <cfRule type="containsText" dxfId="7" priority="6" stopIfTrue="1" operator="containsText" text="NO">
      <formula>NOT(ISERROR(SEARCH("NO",B36)))</formula>
    </cfRule>
    <cfRule type="containsText" dxfId="6" priority="7" stopIfTrue="1" operator="containsText" text="NA">
      <formula>NOT(ISERROR(SEARCH("NA",B36)))</formula>
    </cfRule>
  </conditionalFormatting>
  <conditionalFormatting sqref="B36:F36">
    <cfRule type="expression" dxfId="5" priority="4" stopIfTrue="1">
      <formula>$B$41="No"</formula>
    </cfRule>
  </conditionalFormatting>
  <conditionalFormatting sqref="A36">
    <cfRule type="containsText" dxfId="4" priority="2" stopIfTrue="1" operator="containsText" text="NO">
      <formula>NOT(ISERROR(SEARCH("NO",A36)))</formula>
    </cfRule>
    <cfRule type="containsText" dxfId="3" priority="3" stopIfTrue="1" operator="containsText" text="NA">
      <formula>NOT(ISERROR(SEARCH("NA",A36)))</formula>
    </cfRule>
  </conditionalFormatting>
  <conditionalFormatting sqref="A36">
    <cfRule type="expression" dxfId="2" priority="1" stopIfTrue="1">
      <formula>$B$41="No"</formula>
    </cfRule>
  </conditionalFormatting>
  <dataValidations count="4">
    <dataValidation type="list" allowBlank="1" showInputMessage="1" showErrorMessage="1" sqref="E10:E15" xr:uid="{00000000-0002-0000-0D00-000000000000}">
      <formula1>"Yes,No"</formula1>
    </dataValidation>
    <dataValidation allowBlank="1" showInputMessage="1" showErrorMessage="1" prompt="Restaurant, Cinema hall, godown, hospital,petrol pump etc " sqref="D15" xr:uid="{00000000-0002-0000-0D00-000001000000}"/>
    <dataValidation type="list" allowBlank="1" showInputMessage="1" showErrorMessage="1" prompt="LAP,Gold Loan, Top up etc" sqref="E9" xr:uid="{00000000-0002-0000-0D00-000002000000}">
      <formula1>"Yes,No"</formula1>
    </dataValidation>
    <dataValidation allowBlank="1" showInputMessage="1" showErrorMessage="1" prompt="Will show the  approving authority based on the NFAs" sqref="B13" xr:uid="{00000000-0002-0000-0D00-000003000000}"/>
  </dataValidation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5"/>
  <dimension ref="A1:H26"/>
  <sheetViews>
    <sheetView workbookViewId="0">
      <selection sqref="A1:C1"/>
    </sheetView>
  </sheetViews>
  <sheetFormatPr defaultRowHeight="15" outlineLevelRow="1"/>
  <cols>
    <col min="1" max="1" width="41.28515625" customWidth="1"/>
    <col min="2" max="2" width="19.42578125" customWidth="1"/>
    <col min="3" max="3" width="23.7109375" customWidth="1"/>
    <col min="4" max="4" width="15.5703125" customWidth="1"/>
    <col min="5" max="5" width="37.5703125" customWidth="1"/>
    <col min="6" max="6" width="14.5703125" customWidth="1"/>
    <col min="7" max="7" width="15.140625" customWidth="1"/>
    <col min="8" max="8" width="22" customWidth="1"/>
  </cols>
  <sheetData>
    <row r="1" spans="1:8" ht="15.75" thickBot="1">
      <c r="A1" s="929" t="s">
        <v>112</v>
      </c>
      <c r="B1" s="930"/>
      <c r="C1" s="930"/>
      <c r="E1" s="934" t="s">
        <v>115</v>
      </c>
      <c r="F1" s="935"/>
      <c r="G1" s="935"/>
      <c r="H1" s="936"/>
    </row>
    <row r="2" spans="1:8" ht="16.5" thickTop="1" thickBot="1">
      <c r="A2" s="7" t="s">
        <v>17</v>
      </c>
      <c r="B2" s="7" t="s">
        <v>113</v>
      </c>
      <c r="C2" s="7" t="s">
        <v>114</v>
      </c>
      <c r="E2" s="17" t="s">
        <v>125</v>
      </c>
      <c r="F2" s="18" t="s">
        <v>49</v>
      </c>
      <c r="G2" s="7" t="s">
        <v>36</v>
      </c>
      <c r="H2" s="7" t="s">
        <v>51</v>
      </c>
    </row>
    <row r="3" spans="1:8" ht="16.5" thickTop="1" thickBot="1">
      <c r="A3" s="2" t="s">
        <v>74</v>
      </c>
      <c r="B3" s="8"/>
      <c r="C3" s="8"/>
      <c r="E3" s="2" t="s">
        <v>122</v>
      </c>
      <c r="F3" s="8"/>
      <c r="G3" s="30">
        <v>1.25</v>
      </c>
      <c r="H3" s="8"/>
    </row>
    <row r="4" spans="1:8" ht="16.5" thickTop="1" thickBot="1">
      <c r="A4" s="2" t="s">
        <v>87</v>
      </c>
      <c r="B4" s="8"/>
      <c r="C4" s="8"/>
      <c r="E4" s="2" t="s">
        <v>123</v>
      </c>
      <c r="F4" s="8"/>
      <c r="G4" s="29">
        <v>1.5</v>
      </c>
      <c r="H4" s="8"/>
    </row>
    <row r="5" spans="1:8" ht="16.5" thickTop="1" thickBot="1">
      <c r="A5" s="19" t="s">
        <v>41</v>
      </c>
      <c r="B5" s="14"/>
      <c r="C5" s="14"/>
      <c r="E5" s="17" t="s">
        <v>50</v>
      </c>
      <c r="F5" s="18" t="s">
        <v>62</v>
      </c>
      <c r="G5" s="7" t="s">
        <v>29</v>
      </c>
      <c r="H5" s="7" t="s">
        <v>52</v>
      </c>
    </row>
    <row r="6" spans="1:8" ht="16.5" thickTop="1" thickBot="1">
      <c r="A6" s="929" t="s">
        <v>60</v>
      </c>
      <c r="B6" s="930"/>
      <c r="C6" s="930"/>
      <c r="E6" s="2" t="s">
        <v>85</v>
      </c>
      <c r="F6" s="8" t="s">
        <v>38</v>
      </c>
      <c r="G6" s="8" t="s">
        <v>35</v>
      </c>
      <c r="H6" s="8"/>
    </row>
    <row r="7" spans="1:8" ht="27.75" thickTop="1" thickBot="1">
      <c r="A7" s="6" t="s">
        <v>61</v>
      </c>
      <c r="B7" s="8"/>
      <c r="C7" s="8"/>
      <c r="E7" s="2" t="s">
        <v>211</v>
      </c>
      <c r="F7" s="14" t="s">
        <v>38</v>
      </c>
      <c r="G7" s="8" t="s">
        <v>35</v>
      </c>
      <c r="H7" s="31" t="s">
        <v>124</v>
      </c>
    </row>
    <row r="8" spans="1:8" ht="16.5" thickTop="1" thickBot="1">
      <c r="A8" s="6" t="s">
        <v>37</v>
      </c>
      <c r="B8" s="8"/>
      <c r="C8" s="8"/>
      <c r="E8" s="2" t="s">
        <v>158</v>
      </c>
      <c r="F8" s="14" t="s">
        <v>38</v>
      </c>
      <c r="G8" s="8" t="s">
        <v>35</v>
      </c>
      <c r="H8" s="8"/>
    </row>
    <row r="9" spans="1:8" ht="27.75" thickTop="1" thickBot="1">
      <c r="A9" s="6" t="s">
        <v>55</v>
      </c>
      <c r="B9" s="28"/>
      <c r="C9" s="8"/>
      <c r="E9" s="2" t="s">
        <v>118</v>
      </c>
      <c r="F9" s="14" t="s">
        <v>38</v>
      </c>
      <c r="G9" s="8" t="s">
        <v>35</v>
      </c>
      <c r="H9" s="8"/>
    </row>
    <row r="10" spans="1:8" ht="16.5" thickTop="1" thickBot="1">
      <c r="A10" s="6" t="s">
        <v>56</v>
      </c>
      <c r="B10" s="8"/>
      <c r="C10" s="8"/>
      <c r="D10" s="20" t="s">
        <v>58</v>
      </c>
      <c r="E10" s="10" t="s">
        <v>121</v>
      </c>
      <c r="F10" s="14" t="s">
        <v>38</v>
      </c>
      <c r="G10" s="8" t="s">
        <v>35</v>
      </c>
      <c r="H10" s="8"/>
    </row>
    <row r="11" spans="1:8" ht="16.5" thickTop="1" thickBot="1">
      <c r="A11" s="6" t="s">
        <v>57</v>
      </c>
      <c r="B11" s="8"/>
      <c r="C11" s="8"/>
      <c r="D11" s="20" t="s">
        <v>58</v>
      </c>
      <c r="E11" s="6" t="s">
        <v>79</v>
      </c>
      <c r="F11" s="32" t="s">
        <v>38</v>
      </c>
      <c r="G11" s="13" t="s">
        <v>35</v>
      </c>
      <c r="H11" s="13"/>
    </row>
    <row r="12" spans="1:8" ht="16.5" thickTop="1" thickBot="1">
      <c r="A12" s="6" t="s">
        <v>33</v>
      </c>
      <c r="B12" s="8"/>
      <c r="C12" s="8"/>
      <c r="D12" s="21"/>
    </row>
    <row r="13" spans="1:8" ht="27.75" thickTop="1" thickBot="1">
      <c r="A13" s="6" t="s">
        <v>84</v>
      </c>
      <c r="B13" s="943"/>
      <c r="C13" s="944"/>
      <c r="D13" s="22" t="s">
        <v>59</v>
      </c>
    </row>
    <row r="14" spans="1:8">
      <c r="A14" s="942" t="s">
        <v>64</v>
      </c>
      <c r="B14" s="942"/>
      <c r="C14" s="942"/>
    </row>
    <row r="15" spans="1:8" ht="15.75" outlineLevel="1" thickBot="1">
      <c r="A15" s="11" t="s">
        <v>17</v>
      </c>
      <c r="B15" s="12" t="s">
        <v>14</v>
      </c>
      <c r="C15" s="5" t="s">
        <v>15</v>
      </c>
    </row>
    <row r="16" spans="1:8" ht="16.5" outlineLevel="1" thickTop="1" thickBot="1">
      <c r="A16" s="2" t="s">
        <v>7</v>
      </c>
      <c r="B16" s="8"/>
      <c r="C16" s="8"/>
    </row>
    <row r="17" spans="1:3" ht="16.5" outlineLevel="1" thickTop="1" thickBot="1">
      <c r="A17" s="2" t="s">
        <v>12</v>
      </c>
      <c r="B17" s="8"/>
      <c r="C17" s="8"/>
    </row>
    <row r="18" spans="1:3" ht="16.5" outlineLevel="1" thickTop="1" thickBot="1">
      <c r="A18" s="2" t="s">
        <v>9</v>
      </c>
      <c r="B18" s="8"/>
      <c r="C18" s="8"/>
    </row>
    <row r="19" spans="1:3" ht="16.5" outlineLevel="1" thickTop="1" thickBot="1">
      <c r="A19" s="2" t="s">
        <v>10</v>
      </c>
      <c r="B19" s="8"/>
      <c r="C19" s="8"/>
    </row>
    <row r="20" spans="1:3" ht="27.75" outlineLevel="1" thickTop="1" thickBot="1">
      <c r="A20" s="6" t="s">
        <v>132</v>
      </c>
      <c r="B20" s="8"/>
      <c r="C20" s="8"/>
    </row>
    <row r="21" spans="1:3" ht="16.5" outlineLevel="1" thickTop="1" thickBot="1">
      <c r="A21" s="6" t="s">
        <v>129</v>
      </c>
      <c r="B21" s="8"/>
      <c r="C21" s="8"/>
    </row>
    <row r="22" spans="1:3" ht="16.5" outlineLevel="1" thickTop="1" thickBot="1">
      <c r="A22" s="6" t="s">
        <v>130</v>
      </c>
      <c r="B22" s="8"/>
      <c r="C22" s="8"/>
    </row>
    <row r="23" spans="1:3" ht="16.5" outlineLevel="1" thickTop="1" thickBot="1">
      <c r="A23" s="6" t="s">
        <v>131</v>
      </c>
      <c r="B23" s="8"/>
      <c r="C23" s="8"/>
    </row>
    <row r="24" spans="1:3" ht="16.5" outlineLevel="1" thickTop="1" thickBot="1">
      <c r="A24" s="6" t="s">
        <v>133</v>
      </c>
      <c r="B24" s="8"/>
      <c r="C24" s="8"/>
    </row>
    <row r="25" spans="1:3" ht="16.5" outlineLevel="1" thickTop="1" thickBot="1">
      <c r="A25" s="6" t="s">
        <v>134</v>
      </c>
      <c r="B25" s="8"/>
      <c r="C25" s="8"/>
    </row>
    <row r="26" spans="1:3" ht="16.5" outlineLevel="1" thickTop="1" thickBot="1">
      <c r="A26" s="6" t="s">
        <v>135</v>
      </c>
      <c r="B26" s="25"/>
      <c r="C26" s="25"/>
    </row>
  </sheetData>
  <mergeCells count="5">
    <mergeCell ref="E1:H1"/>
    <mergeCell ref="A14:C14"/>
    <mergeCell ref="A6:C6"/>
    <mergeCell ref="A1:C1"/>
    <mergeCell ref="B13:C13"/>
  </mergeCells>
  <dataValidations count="3">
    <dataValidation type="list" allowBlank="1" showInputMessage="1" showErrorMessage="1" sqref="F6:F7 F11" xr:uid="{00000000-0002-0000-0E00-000000000000}">
      <formula1>"Yes,No"</formula1>
    </dataValidation>
    <dataValidation allowBlank="1" showInputMessage="1" showErrorMessage="1" prompt="Restaurant, Cinema hall, godown, hospital,petrol pump etc " sqref="E11" xr:uid="{00000000-0002-0000-0E00-000001000000}"/>
    <dataValidation type="list" allowBlank="1" showInputMessage="1" showErrorMessage="1" prompt="LAP,Gold Loan, Top up etc" sqref="F8:F10" xr:uid="{00000000-0002-0000-0E00-000002000000}">
      <formula1>"Yes,No"</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6"/>
  <dimension ref="A1:H28"/>
  <sheetViews>
    <sheetView topLeftCell="A13" workbookViewId="0">
      <selection activeCell="A19" sqref="A19"/>
    </sheetView>
  </sheetViews>
  <sheetFormatPr defaultRowHeight="15" outlineLevelRow="1"/>
  <cols>
    <col min="1" max="1" width="53.28515625" customWidth="1"/>
    <col min="2" max="2" width="15.7109375" customWidth="1"/>
    <col min="3" max="3" width="16.42578125" customWidth="1"/>
    <col min="5" max="5" width="48.140625" customWidth="1"/>
    <col min="6" max="6" width="14.140625" customWidth="1"/>
    <col min="7" max="7" width="14.5703125" customWidth="1"/>
    <col min="8" max="8" width="22.5703125" customWidth="1"/>
  </cols>
  <sheetData>
    <row r="1" spans="1:8" ht="15.75" thickBot="1">
      <c r="A1" s="934" t="s">
        <v>112</v>
      </c>
      <c r="B1" s="935"/>
      <c r="C1" s="936"/>
      <c r="E1" s="934" t="s">
        <v>115</v>
      </c>
      <c r="F1" s="935"/>
      <c r="G1" s="935"/>
      <c r="H1" s="936"/>
    </row>
    <row r="2" spans="1:8" ht="16.5" thickTop="1" thickBot="1">
      <c r="A2" s="7" t="s">
        <v>17</v>
      </c>
      <c r="B2" s="7" t="s">
        <v>14</v>
      </c>
      <c r="C2" s="7" t="s">
        <v>116</v>
      </c>
      <c r="E2" s="17" t="s">
        <v>125</v>
      </c>
      <c r="F2" s="18" t="s">
        <v>49</v>
      </c>
      <c r="G2" s="7" t="s">
        <v>36</v>
      </c>
      <c r="H2" s="7" t="s">
        <v>51</v>
      </c>
    </row>
    <row r="3" spans="1:8" ht="20.25" customHeight="1" thickTop="1" thickBot="1">
      <c r="A3" s="2" t="s">
        <v>74</v>
      </c>
      <c r="B3" s="8"/>
      <c r="C3" s="8"/>
      <c r="E3" s="2" t="s">
        <v>122</v>
      </c>
      <c r="F3" s="8"/>
      <c r="G3" s="30">
        <v>1.25</v>
      </c>
      <c r="H3" s="8"/>
    </row>
    <row r="4" spans="1:8" ht="18.75" customHeight="1" thickTop="1" thickBot="1">
      <c r="A4" s="2" t="s">
        <v>87</v>
      </c>
      <c r="B4" s="8"/>
      <c r="C4" s="8"/>
      <c r="E4" s="2" t="s">
        <v>123</v>
      </c>
      <c r="F4" s="8"/>
      <c r="G4" s="29">
        <v>1.5</v>
      </c>
      <c r="H4" s="8"/>
    </row>
    <row r="5" spans="1:8" ht="17.25" customHeight="1" thickTop="1" thickBot="1">
      <c r="A5" s="19" t="s">
        <v>41</v>
      </c>
      <c r="B5" s="14"/>
      <c r="C5" s="14"/>
      <c r="E5" s="17" t="s">
        <v>50</v>
      </c>
      <c r="F5" s="18" t="s">
        <v>62</v>
      </c>
      <c r="G5" s="7" t="s">
        <v>29</v>
      </c>
      <c r="H5" s="7" t="s">
        <v>52</v>
      </c>
    </row>
    <row r="6" spans="1:8" ht="16.5" thickTop="1" thickBot="1">
      <c r="A6" s="929" t="s">
        <v>60</v>
      </c>
      <c r="B6" s="930"/>
      <c r="C6" s="945"/>
      <c r="E6" s="2" t="s">
        <v>85</v>
      </c>
      <c r="F6" s="14" t="s">
        <v>38</v>
      </c>
      <c r="G6" s="8" t="s">
        <v>35</v>
      </c>
      <c r="H6" s="8"/>
    </row>
    <row r="7" spans="1:8" ht="30.75" customHeight="1" thickTop="1" thickBot="1">
      <c r="A7" s="6" t="s">
        <v>61</v>
      </c>
      <c r="B7" s="8"/>
      <c r="C7" s="8"/>
      <c r="E7" s="2" t="s">
        <v>120</v>
      </c>
      <c r="F7" s="14" t="s">
        <v>38</v>
      </c>
      <c r="G7" s="8" t="s">
        <v>35</v>
      </c>
      <c r="H7" s="31" t="s">
        <v>124</v>
      </c>
    </row>
    <row r="8" spans="1:8" ht="16.5" thickTop="1" thickBot="1">
      <c r="A8" s="6" t="s">
        <v>37</v>
      </c>
      <c r="B8" s="8"/>
      <c r="C8" s="8"/>
      <c r="E8" s="2" t="s">
        <v>117</v>
      </c>
      <c r="F8" s="14" t="s">
        <v>38</v>
      </c>
      <c r="G8" s="8" t="s">
        <v>35</v>
      </c>
      <c r="H8" s="8"/>
    </row>
    <row r="9" spans="1:8" ht="27.75" thickTop="1" thickBot="1">
      <c r="A9" s="6" t="s">
        <v>55</v>
      </c>
      <c r="B9" s="28"/>
      <c r="C9" s="8"/>
      <c r="E9" s="2" t="s">
        <v>118</v>
      </c>
      <c r="F9" s="14" t="s">
        <v>38</v>
      </c>
      <c r="G9" s="8" t="s">
        <v>35</v>
      </c>
      <c r="H9" s="8"/>
    </row>
    <row r="10" spans="1:8" ht="16.5" thickTop="1" thickBot="1">
      <c r="A10" s="6" t="s">
        <v>56</v>
      </c>
      <c r="B10" s="8"/>
      <c r="C10" s="8"/>
      <c r="E10" s="10" t="s">
        <v>121</v>
      </c>
      <c r="F10" s="14" t="s">
        <v>38</v>
      </c>
      <c r="G10" s="8" t="s">
        <v>35</v>
      </c>
      <c r="H10" s="8"/>
    </row>
    <row r="11" spans="1:8" ht="19.5" customHeight="1" thickTop="1" thickBot="1">
      <c r="A11" s="6" t="s">
        <v>57</v>
      </c>
      <c r="B11" s="8"/>
      <c r="C11" s="8"/>
      <c r="E11" s="2" t="s">
        <v>119</v>
      </c>
      <c r="F11" s="14" t="s">
        <v>38</v>
      </c>
      <c r="G11" s="8" t="s">
        <v>35</v>
      </c>
      <c r="H11" s="8"/>
    </row>
    <row r="12" spans="1:8" ht="20.25" customHeight="1" thickTop="1" thickBot="1">
      <c r="A12" s="6" t="s">
        <v>33</v>
      </c>
      <c r="B12" s="8"/>
      <c r="C12" s="8"/>
      <c r="E12" s="2" t="s">
        <v>75</v>
      </c>
      <c r="F12" s="14" t="s">
        <v>38</v>
      </c>
      <c r="G12" s="8" t="s">
        <v>35</v>
      </c>
      <c r="H12" s="8"/>
    </row>
    <row r="13" spans="1:8" ht="17.25" customHeight="1" thickTop="1" thickBot="1">
      <c r="A13" s="6" t="s">
        <v>84</v>
      </c>
      <c r="B13" s="946"/>
      <c r="C13" s="947"/>
      <c r="E13" s="6" t="s">
        <v>79</v>
      </c>
      <c r="F13" s="32" t="s">
        <v>38</v>
      </c>
      <c r="G13" s="13" t="s">
        <v>35</v>
      </c>
      <c r="H13" s="13"/>
    </row>
    <row r="14" spans="1:8" ht="15.75" thickBot="1">
      <c r="A14" s="929" t="s">
        <v>64</v>
      </c>
      <c r="B14" s="930"/>
      <c r="C14" s="945"/>
    </row>
    <row r="15" spans="1:8" ht="16.5" outlineLevel="1" thickTop="1" thickBot="1">
      <c r="A15" s="11" t="s">
        <v>17</v>
      </c>
      <c r="B15" s="12" t="s">
        <v>14</v>
      </c>
      <c r="C15" s="5" t="s">
        <v>15</v>
      </c>
    </row>
    <row r="16" spans="1:8" ht="16.5" outlineLevel="1" thickTop="1" thickBot="1">
      <c r="A16" s="2" t="s">
        <v>126</v>
      </c>
      <c r="B16" s="8"/>
      <c r="C16" s="8"/>
    </row>
    <row r="17" spans="1:3" ht="16.5" outlineLevel="1" thickTop="1" thickBot="1">
      <c r="A17" s="2" t="s">
        <v>8</v>
      </c>
      <c r="B17" s="8"/>
      <c r="C17" s="8"/>
    </row>
    <row r="18" spans="1:3" ht="16.5" outlineLevel="1" thickTop="1" thickBot="1">
      <c r="A18" s="2" t="s">
        <v>156</v>
      </c>
      <c r="B18" s="8"/>
      <c r="C18" s="8"/>
    </row>
    <row r="19" spans="1:3" ht="16.5" outlineLevel="1" thickTop="1" thickBot="1">
      <c r="A19" s="2" t="s">
        <v>10</v>
      </c>
      <c r="B19" s="8"/>
      <c r="C19" s="8"/>
    </row>
    <row r="20" spans="1:3" ht="18" customHeight="1" outlineLevel="1" thickTop="1" thickBot="1">
      <c r="A20" s="2" t="s">
        <v>136</v>
      </c>
      <c r="B20" s="8"/>
      <c r="C20" s="8"/>
    </row>
    <row r="21" spans="1:3" ht="16.5" outlineLevel="1" thickTop="1" thickBot="1">
      <c r="A21" s="16" t="s">
        <v>127</v>
      </c>
      <c r="B21" s="8"/>
      <c r="C21" s="8"/>
    </row>
    <row r="22" spans="1:3" ht="16.5" outlineLevel="1" thickTop="1" thickBot="1">
      <c r="A22" s="33" t="s">
        <v>137</v>
      </c>
      <c r="B22" s="25"/>
      <c r="C22" s="25"/>
    </row>
    <row r="23" spans="1:3" ht="16.5" outlineLevel="1" thickTop="1" thickBot="1">
      <c r="A23" s="33" t="s">
        <v>128</v>
      </c>
      <c r="B23" s="34"/>
      <c r="C23" s="34"/>
    </row>
    <row r="24" spans="1:3" ht="16.5" outlineLevel="1" thickTop="1" thickBot="1">
      <c r="A24" s="2" t="s">
        <v>97</v>
      </c>
      <c r="B24" s="8"/>
      <c r="C24" s="8"/>
    </row>
    <row r="25" spans="1:3" ht="16.5" outlineLevel="1" thickTop="1" thickBot="1">
      <c r="A25" s="16" t="s">
        <v>98</v>
      </c>
      <c r="B25" s="8"/>
      <c r="C25" s="8"/>
    </row>
    <row r="26" spans="1:3" ht="16.5" outlineLevel="1" thickTop="1" thickBot="1">
      <c r="A26" s="24" t="s">
        <v>138</v>
      </c>
      <c r="B26" s="8"/>
      <c r="C26" s="8"/>
    </row>
    <row r="27" spans="1:3" ht="16.5" outlineLevel="1" thickTop="1" thickBot="1">
      <c r="A27" s="24" t="s">
        <v>139</v>
      </c>
      <c r="B27" s="8"/>
      <c r="C27" s="8"/>
    </row>
    <row r="28" spans="1:3" ht="16.5" outlineLevel="1" thickTop="1" thickBot="1">
      <c r="A28" s="35" t="s">
        <v>140</v>
      </c>
      <c r="B28" s="25"/>
    </row>
  </sheetData>
  <mergeCells count="5">
    <mergeCell ref="A1:C1"/>
    <mergeCell ref="A6:C6"/>
    <mergeCell ref="B13:C13"/>
    <mergeCell ref="E1:H1"/>
    <mergeCell ref="A14:C14"/>
  </mergeCells>
  <dataValidations count="3">
    <dataValidation type="list" allowBlank="1" showInputMessage="1" showErrorMessage="1" prompt="LAP,Gold Loan, Top up etc" sqref="F8:F10" xr:uid="{00000000-0002-0000-0F00-000000000000}">
      <formula1>"Yes,No"</formula1>
    </dataValidation>
    <dataValidation allowBlank="1" showInputMessage="1" showErrorMessage="1" prompt="Restaurant, Cinema hall, godown, hospital,petrol pump etc " sqref="E13" xr:uid="{00000000-0002-0000-0F00-000001000000}"/>
    <dataValidation type="list" allowBlank="1" showInputMessage="1" showErrorMessage="1" sqref="F6:F7 F11:F13" xr:uid="{00000000-0002-0000-0F00-000002000000}">
      <formula1>"Yes,No"</formula1>
    </dataValidation>
  </dataValidation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G23"/>
  <sheetViews>
    <sheetView workbookViewId="0">
      <selection sqref="A1:B1"/>
    </sheetView>
  </sheetViews>
  <sheetFormatPr defaultRowHeight="15"/>
  <cols>
    <col min="1" max="1" width="38.28515625" customWidth="1"/>
    <col min="2" max="2" width="25.5703125" customWidth="1"/>
    <col min="3" max="3" width="17.85546875" customWidth="1"/>
    <col min="4" max="4" width="50.7109375" bestFit="1" customWidth="1"/>
    <col min="5" max="5" width="19.85546875" customWidth="1"/>
    <col min="6" max="6" width="18.85546875" customWidth="1"/>
    <col min="7" max="7" width="19.140625" customWidth="1"/>
    <col min="8" max="8" width="9.140625" customWidth="1"/>
  </cols>
  <sheetData>
    <row r="1" spans="1:7" ht="15.75" thickBot="1">
      <c r="A1" s="934" t="s">
        <v>46</v>
      </c>
      <c r="B1" s="936"/>
      <c r="D1" s="934" t="s">
        <v>63</v>
      </c>
      <c r="E1" s="935"/>
      <c r="F1" s="935"/>
      <c r="G1" s="936"/>
    </row>
    <row r="2" spans="1:7" ht="16.5" thickTop="1" thickBot="1">
      <c r="A2" s="7" t="s">
        <v>17</v>
      </c>
      <c r="B2" s="7" t="s">
        <v>39</v>
      </c>
      <c r="D2" s="17" t="s">
        <v>28</v>
      </c>
      <c r="E2" s="18" t="s">
        <v>49</v>
      </c>
      <c r="F2" s="7" t="s">
        <v>36</v>
      </c>
      <c r="G2" s="7" t="s">
        <v>51</v>
      </c>
    </row>
    <row r="3" spans="1:7" ht="16.5" thickTop="1" thickBot="1">
      <c r="A3" s="2" t="s">
        <v>406</v>
      </c>
      <c r="B3" s="8">
        <v>500</v>
      </c>
      <c r="D3" s="2" t="s">
        <v>395</v>
      </c>
      <c r="E3" s="292">
        <f>B21/B17</f>
        <v>1</v>
      </c>
      <c r="F3" s="293">
        <v>0.5</v>
      </c>
      <c r="G3" s="8" t="s">
        <v>904</v>
      </c>
    </row>
    <row r="4" spans="1:7" ht="16.5" thickTop="1" thickBot="1">
      <c r="A4" s="2" t="s">
        <v>394</v>
      </c>
      <c r="B4" s="8"/>
      <c r="D4" s="2" t="s">
        <v>884</v>
      </c>
      <c r="E4" s="8"/>
      <c r="F4" s="8" t="s">
        <v>35</v>
      </c>
      <c r="G4" s="8"/>
    </row>
    <row r="5" spans="1:7" ht="16.5" thickTop="1" thickBot="1">
      <c r="A5" s="2" t="s">
        <v>34</v>
      </c>
      <c r="B5" s="13"/>
      <c r="D5" s="2" t="s">
        <v>33</v>
      </c>
      <c r="E5" s="8"/>
      <c r="F5" s="8" t="s">
        <v>35</v>
      </c>
      <c r="G5" s="8"/>
    </row>
    <row r="6" spans="1:7" ht="16.5" thickTop="1" thickBot="1">
      <c r="A6" s="19" t="s">
        <v>41</v>
      </c>
      <c r="B6" s="14">
        <v>200</v>
      </c>
      <c r="D6" s="17" t="s">
        <v>50</v>
      </c>
      <c r="E6" s="18" t="s">
        <v>62</v>
      </c>
      <c r="F6" s="7" t="s">
        <v>29</v>
      </c>
      <c r="G6" s="7" t="s">
        <v>52</v>
      </c>
    </row>
    <row r="7" spans="1:7" ht="16.5" thickTop="1" thickBot="1">
      <c r="A7" s="937" t="s">
        <v>60</v>
      </c>
      <c r="B7" s="938"/>
      <c r="D7" s="2" t="s">
        <v>399</v>
      </c>
      <c r="E7" s="14" t="s">
        <v>38</v>
      </c>
      <c r="F7" s="8" t="s">
        <v>35</v>
      </c>
      <c r="G7" s="8"/>
    </row>
    <row r="8" spans="1:7" ht="27.75" thickTop="1" thickBot="1">
      <c r="A8" s="6" t="s">
        <v>61</v>
      </c>
      <c r="B8" s="8"/>
      <c r="D8" s="2" t="s">
        <v>400</v>
      </c>
      <c r="E8" s="14" t="s">
        <v>38</v>
      </c>
      <c r="F8" s="8" t="s">
        <v>35</v>
      </c>
      <c r="G8" s="8"/>
    </row>
    <row r="9" spans="1:7" ht="27.75" thickTop="1" thickBot="1">
      <c r="A9" s="6" t="s">
        <v>37</v>
      </c>
      <c r="B9" s="8"/>
      <c r="D9" s="2" t="s">
        <v>401</v>
      </c>
      <c r="E9" s="14" t="s">
        <v>38</v>
      </c>
      <c r="F9" s="8" t="s">
        <v>35</v>
      </c>
      <c r="G9" s="8"/>
    </row>
    <row r="10" spans="1:7" ht="27.75" thickTop="1" thickBot="1">
      <c r="A10" s="6" t="s">
        <v>55</v>
      </c>
      <c r="B10" s="8"/>
      <c r="C10" s="15"/>
      <c r="D10" s="2" t="s">
        <v>402</v>
      </c>
      <c r="E10" s="14" t="s">
        <v>38</v>
      </c>
      <c r="F10" s="8" t="s">
        <v>35</v>
      </c>
      <c r="G10" s="8"/>
    </row>
    <row r="11" spans="1:7" ht="16.5" thickTop="1" thickBot="1">
      <c r="A11" s="6" t="s">
        <v>56</v>
      </c>
      <c r="B11" s="8"/>
      <c r="C11" s="20" t="s">
        <v>58</v>
      </c>
      <c r="D11" s="2"/>
      <c r="E11" s="14"/>
      <c r="F11" s="8"/>
      <c r="G11" s="8"/>
    </row>
    <row r="12" spans="1:7" ht="16.5" thickTop="1" thickBot="1">
      <c r="A12" s="6" t="s">
        <v>57</v>
      </c>
      <c r="B12" s="8"/>
      <c r="C12" s="20" t="s">
        <v>58</v>
      </c>
      <c r="D12" s="2"/>
      <c r="E12" s="14"/>
      <c r="F12" s="8"/>
      <c r="G12" s="8"/>
    </row>
    <row r="13" spans="1:7" ht="16.5" thickTop="1" thickBot="1">
      <c r="A13" s="6" t="s">
        <v>33</v>
      </c>
      <c r="B13" s="8"/>
      <c r="C13" s="21" t="s">
        <v>883</v>
      </c>
      <c r="D13" s="6"/>
      <c r="E13" s="32"/>
      <c r="F13" s="13"/>
      <c r="G13" s="13"/>
    </row>
    <row r="14" spans="1:7" ht="27.75" thickTop="1" thickBot="1">
      <c r="A14" s="35" t="s">
        <v>71</v>
      </c>
      <c r="B14" s="13"/>
      <c r="C14" s="22"/>
    </row>
    <row r="15" spans="1:7" ht="15.75" thickBot="1">
      <c r="A15" s="932" t="s">
        <v>64</v>
      </c>
      <c r="B15" s="933"/>
    </row>
    <row r="16" spans="1:7" ht="15.75" thickBot="1">
      <c r="A16" s="59" t="s">
        <v>67</v>
      </c>
      <c r="B16" s="60" t="s">
        <v>27</v>
      </c>
    </row>
    <row r="17" spans="1:3" ht="16.5" thickTop="1" thickBot="1">
      <c r="A17" s="6" t="s">
        <v>396</v>
      </c>
      <c r="B17" s="8">
        <v>10000000</v>
      </c>
    </row>
    <row r="18" spans="1:3" ht="16.5" thickTop="1" thickBot="1">
      <c r="A18" s="6" t="s">
        <v>881</v>
      </c>
      <c r="B18" s="292">
        <v>0.06</v>
      </c>
    </row>
    <row r="19" spans="1:3" ht="16.5" customHeight="1" thickTop="1" thickBot="1">
      <c r="A19" s="6" t="s">
        <v>407</v>
      </c>
      <c r="B19" s="8">
        <f>B17*B18</f>
        <v>600000</v>
      </c>
      <c r="C19" s="114"/>
    </row>
    <row r="20" spans="1:3" ht="16.5" thickTop="1" thickBot="1">
      <c r="A20" s="6" t="s">
        <v>70</v>
      </c>
      <c r="B20" s="8">
        <v>200000</v>
      </c>
    </row>
    <row r="21" spans="1:3" ht="16.5" thickTop="1" thickBot="1">
      <c r="A21" s="2" t="s">
        <v>398</v>
      </c>
      <c r="B21" s="8">
        <v>10000000</v>
      </c>
      <c r="C21">
        <f>B21/B17</f>
        <v>1</v>
      </c>
    </row>
    <row r="22" spans="1:3" ht="16.5" thickTop="1" thickBot="1">
      <c r="A22" s="37"/>
      <c r="B22" s="8"/>
    </row>
    <row r="23" spans="1:3" ht="16.5" thickTop="1" thickBot="1">
      <c r="A23" s="6" t="s">
        <v>397</v>
      </c>
      <c r="B23" s="61"/>
    </row>
  </sheetData>
  <mergeCells count="4">
    <mergeCell ref="A1:B1"/>
    <mergeCell ref="D1:G1"/>
    <mergeCell ref="A7:B7"/>
    <mergeCell ref="A15:B15"/>
  </mergeCells>
  <conditionalFormatting sqref="A16">
    <cfRule type="expression" dxfId="1" priority="2" stopIfTrue="1">
      <formula>#REF!="No"</formula>
    </cfRule>
  </conditionalFormatting>
  <conditionalFormatting sqref="B16">
    <cfRule type="expression" dxfId="0" priority="1" stopIfTrue="1">
      <formula>#REF!="No"</formula>
    </cfRule>
  </conditionalFormatting>
  <dataValidations disablePrompts="1" count="1">
    <dataValidation type="list" allowBlank="1" showInputMessage="1" showErrorMessage="1" sqref="E7:E13" xr:uid="{00000000-0002-0000-1000-000000000000}">
      <formula1>"Yes,No"</formula1>
    </dataValidation>
  </dataValidation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L51"/>
  <sheetViews>
    <sheetView topLeftCell="A19" workbookViewId="0">
      <selection activeCell="A26" sqref="A26"/>
    </sheetView>
  </sheetViews>
  <sheetFormatPr defaultRowHeight="15"/>
  <cols>
    <col min="1" max="1" width="34.5703125" customWidth="1"/>
    <col min="2" max="2" width="16.5703125" customWidth="1"/>
    <col min="3" max="3" width="16.140625" customWidth="1"/>
    <col min="4" max="4" width="18.28515625" customWidth="1"/>
    <col min="5" max="5" width="23.42578125" customWidth="1"/>
    <col min="6" max="6" width="16.5703125" customWidth="1"/>
    <col min="7" max="7" width="21.42578125" customWidth="1"/>
    <col min="8" max="8" width="11.42578125" customWidth="1"/>
    <col min="9" max="9" width="13" customWidth="1"/>
    <col min="10" max="10" width="20.85546875" customWidth="1"/>
    <col min="11" max="11" width="20.140625" customWidth="1"/>
  </cols>
  <sheetData>
    <row r="1" spans="1:7" ht="15.75" thickBot="1">
      <c r="A1" s="953" t="s">
        <v>205</v>
      </c>
      <c r="B1" s="942"/>
      <c r="C1" s="942"/>
      <c r="D1" s="942"/>
      <c r="E1" s="942"/>
      <c r="F1" s="942"/>
      <c r="G1" s="942"/>
    </row>
    <row r="2" spans="1:7" ht="26.25" thickBot="1">
      <c r="A2" s="57" t="s">
        <v>202</v>
      </c>
      <c r="B2" s="58" t="s">
        <v>198</v>
      </c>
      <c r="C2" s="58" t="s">
        <v>199</v>
      </c>
      <c r="D2" s="62" t="s">
        <v>200</v>
      </c>
      <c r="E2" s="63" t="s">
        <v>203</v>
      </c>
      <c r="F2" s="64" t="s">
        <v>204</v>
      </c>
      <c r="G2" s="64" t="s">
        <v>206</v>
      </c>
    </row>
    <row r="3" spans="1:7" ht="16.5" thickTop="1" thickBot="1">
      <c r="A3" s="6" t="s">
        <v>185</v>
      </c>
      <c r="B3" s="28"/>
      <c r="C3" s="8"/>
      <c r="D3" s="8"/>
      <c r="E3" s="8"/>
      <c r="F3" s="8"/>
      <c r="G3" s="56"/>
    </row>
    <row r="4" spans="1:7" ht="16.5" thickTop="1" thickBot="1">
      <c r="A4" s="6" t="s">
        <v>201</v>
      </c>
      <c r="B4" s="8"/>
      <c r="C4" s="8"/>
      <c r="D4" s="8"/>
      <c r="E4" s="8"/>
      <c r="F4" s="8"/>
      <c r="G4" s="56"/>
    </row>
    <row r="5" spans="1:7" ht="16.5" thickTop="1" thickBot="1">
      <c r="A5" s="6" t="s">
        <v>186</v>
      </c>
      <c r="B5" s="8"/>
      <c r="C5" s="8"/>
      <c r="D5" s="8"/>
      <c r="E5" s="8"/>
      <c r="F5" s="8"/>
      <c r="G5" s="56"/>
    </row>
    <row r="6" spans="1:7" ht="16.5" thickTop="1" thickBot="1">
      <c r="A6" s="6" t="s">
        <v>187</v>
      </c>
      <c r="B6" s="8"/>
      <c r="C6" s="8"/>
      <c r="D6" s="8"/>
      <c r="E6" s="8"/>
      <c r="F6" s="8"/>
      <c r="G6" s="56"/>
    </row>
    <row r="7" spans="1:7" ht="16.5" thickTop="1" thickBot="1">
      <c r="A7" s="6" t="s">
        <v>207</v>
      </c>
      <c r="B7" s="8"/>
      <c r="C7" s="8"/>
      <c r="D7" s="8"/>
      <c r="E7" s="8"/>
      <c r="F7" s="8"/>
      <c r="G7" s="56"/>
    </row>
    <row r="8" spans="1:7" ht="16.5" thickTop="1" thickBot="1">
      <c r="A8" s="6" t="s">
        <v>194</v>
      </c>
      <c r="B8" s="8"/>
      <c r="C8" s="8"/>
      <c r="D8" s="8"/>
      <c r="E8" s="8"/>
      <c r="F8" s="8"/>
      <c r="G8" s="56"/>
    </row>
    <row r="9" spans="1:7" ht="16.5" thickTop="1" thickBot="1">
      <c r="A9" s="6" t="s">
        <v>208</v>
      </c>
      <c r="B9" s="8"/>
      <c r="C9" s="8"/>
      <c r="D9" s="8"/>
      <c r="E9" s="8"/>
      <c r="F9" s="8"/>
      <c r="G9" s="56"/>
    </row>
    <row r="10" spans="1:7" ht="16.5" thickTop="1" thickBot="1">
      <c r="A10" s="6" t="s">
        <v>193</v>
      </c>
      <c r="B10" s="8"/>
      <c r="C10" s="8"/>
      <c r="D10" s="8"/>
      <c r="E10" s="8"/>
      <c r="F10" s="8"/>
      <c r="G10" s="56"/>
    </row>
    <row r="11" spans="1:7" ht="16.5" thickTop="1" thickBot="1">
      <c r="A11" s="6" t="s">
        <v>195</v>
      </c>
      <c r="B11" s="8"/>
      <c r="C11" s="8"/>
      <c r="D11" s="8"/>
      <c r="E11" s="8"/>
      <c r="F11" s="8"/>
      <c r="G11" s="56"/>
    </row>
    <row r="12" spans="1:7" ht="16.5" thickTop="1" thickBot="1">
      <c r="A12" s="6" t="s">
        <v>196</v>
      </c>
      <c r="B12" s="8"/>
      <c r="C12" s="8"/>
      <c r="D12" s="8"/>
      <c r="E12" s="8"/>
      <c r="F12" s="8"/>
      <c r="G12" s="56"/>
    </row>
    <row r="13" spans="1:7" ht="16.5" thickTop="1" thickBot="1">
      <c r="A13" s="6" t="s">
        <v>209</v>
      </c>
      <c r="B13" s="8"/>
      <c r="C13" s="8"/>
      <c r="D13" s="8"/>
      <c r="E13" s="8"/>
      <c r="F13" s="8"/>
      <c r="G13" s="56"/>
    </row>
    <row r="14" spans="1:7" ht="16.5" thickTop="1" thickBot="1">
      <c r="A14" s="6" t="s">
        <v>193</v>
      </c>
      <c r="B14" s="8"/>
      <c r="C14" s="8"/>
      <c r="D14" s="8"/>
      <c r="E14" s="8"/>
      <c r="F14" s="8"/>
      <c r="G14" s="56"/>
    </row>
    <row r="15" spans="1:7" ht="16.5" thickTop="1" thickBot="1">
      <c r="A15" s="6" t="s">
        <v>192</v>
      </c>
      <c r="B15" s="8"/>
      <c r="C15" s="8"/>
      <c r="D15" s="8"/>
      <c r="E15" s="8"/>
      <c r="F15" s="8"/>
      <c r="G15" s="56"/>
    </row>
    <row r="16" spans="1:7" ht="16.5" thickTop="1" thickBot="1">
      <c r="A16" s="6" t="s">
        <v>188</v>
      </c>
      <c r="B16" s="8"/>
      <c r="C16" s="8"/>
      <c r="D16" s="8"/>
      <c r="E16" s="8"/>
      <c r="F16" s="8"/>
      <c r="G16" s="56"/>
    </row>
    <row r="17" spans="1:12" ht="16.5" thickTop="1" thickBot="1">
      <c r="A17" s="6" t="s">
        <v>189</v>
      </c>
      <c r="B17" s="8"/>
      <c r="C17" s="8"/>
      <c r="D17" s="8"/>
      <c r="E17" s="8"/>
      <c r="F17" s="8"/>
      <c r="G17" s="56"/>
    </row>
    <row r="18" spans="1:12" ht="16.5" thickTop="1" thickBot="1">
      <c r="A18" s="6" t="s">
        <v>190</v>
      </c>
      <c r="B18" s="8"/>
      <c r="C18" s="8"/>
      <c r="D18" s="8"/>
      <c r="E18" s="8"/>
      <c r="F18" s="8"/>
      <c r="G18" s="56"/>
    </row>
    <row r="19" spans="1:12" ht="16.5" thickTop="1" thickBot="1">
      <c r="A19" s="6" t="s">
        <v>191</v>
      </c>
      <c r="B19" s="8"/>
      <c r="C19" s="8"/>
      <c r="D19" s="8"/>
      <c r="E19" s="8"/>
      <c r="F19" s="8"/>
      <c r="G19" s="56"/>
    </row>
    <row r="20" spans="1:12" ht="16.5" thickTop="1" thickBot="1">
      <c r="A20" s="6" t="s">
        <v>194</v>
      </c>
      <c r="B20" s="8"/>
      <c r="C20" s="8"/>
      <c r="D20" s="8"/>
      <c r="E20" s="8"/>
      <c r="F20" s="8"/>
      <c r="G20" s="56"/>
    </row>
    <row r="21" spans="1:12" ht="16.5" thickTop="1" thickBot="1">
      <c r="A21" s="6" t="s">
        <v>196</v>
      </c>
      <c r="B21" s="8"/>
      <c r="C21" s="8"/>
      <c r="D21" s="8"/>
      <c r="E21" s="8"/>
      <c r="F21" s="8"/>
      <c r="G21" s="56"/>
    </row>
    <row r="22" spans="1:12" ht="16.5" thickTop="1" thickBot="1">
      <c r="A22" s="6" t="s">
        <v>197</v>
      </c>
      <c r="B22" s="8"/>
      <c r="C22" s="8"/>
      <c r="D22" s="8"/>
      <c r="E22" s="8"/>
      <c r="F22" s="8"/>
      <c r="G22" s="56"/>
    </row>
    <row r="24" spans="1:12" ht="15.75" thickBot="1">
      <c r="A24" s="948" t="s">
        <v>253</v>
      </c>
      <c r="B24" s="949"/>
      <c r="C24" s="949"/>
      <c r="D24" s="949"/>
      <c r="E24" s="949"/>
      <c r="F24" s="949"/>
      <c r="G24" s="949"/>
      <c r="H24" s="949"/>
      <c r="I24" s="949"/>
      <c r="J24" s="949"/>
      <c r="K24" s="949"/>
      <c r="L24" t="s">
        <v>932</v>
      </c>
    </row>
    <row r="25" spans="1:12" ht="26.25">
      <c r="A25" s="45" t="s">
        <v>175</v>
      </c>
      <c r="B25" s="46" t="s">
        <v>165</v>
      </c>
      <c r="C25" s="46" t="s">
        <v>164</v>
      </c>
      <c r="D25" s="46" t="s">
        <v>166</v>
      </c>
      <c r="E25" s="46" t="s">
        <v>167</v>
      </c>
      <c r="F25" s="46" t="s">
        <v>169</v>
      </c>
      <c r="G25" s="46" t="s">
        <v>170</v>
      </c>
      <c r="H25" s="46" t="s">
        <v>168</v>
      </c>
      <c r="I25" s="46" t="s">
        <v>171</v>
      </c>
      <c r="J25" s="46" t="s">
        <v>172</v>
      </c>
      <c r="K25" s="47" t="s">
        <v>174</v>
      </c>
    </row>
    <row r="26" spans="1:12">
      <c r="A26" s="48"/>
      <c r="B26" s="44"/>
      <c r="C26" s="44"/>
      <c r="D26" s="44"/>
      <c r="E26" s="44"/>
      <c r="F26" s="44"/>
      <c r="G26" s="44"/>
      <c r="H26" s="44"/>
      <c r="I26" s="44"/>
      <c r="J26" s="44" t="s">
        <v>173</v>
      </c>
      <c r="K26" s="49"/>
    </row>
    <row r="27" spans="1:12">
      <c r="A27" s="48"/>
      <c r="B27" s="44"/>
      <c r="C27" s="44"/>
      <c r="D27" s="44"/>
      <c r="E27" s="44"/>
      <c r="F27" s="44"/>
      <c r="G27" s="44"/>
      <c r="H27" s="44"/>
      <c r="I27" s="44"/>
      <c r="J27" s="44"/>
      <c r="K27" s="49"/>
    </row>
    <row r="28" spans="1:12">
      <c r="A28" s="48"/>
      <c r="B28" s="44"/>
      <c r="C28" s="44"/>
      <c r="D28" s="44"/>
      <c r="E28" s="44"/>
      <c r="F28" s="44"/>
      <c r="G28" s="44"/>
      <c r="H28" s="44"/>
      <c r="I28" s="44"/>
      <c r="J28" s="44"/>
      <c r="K28" s="49"/>
    </row>
    <row r="29" spans="1:12">
      <c r="A29" s="48"/>
      <c r="B29" s="44"/>
      <c r="C29" s="44"/>
      <c r="D29" s="44"/>
      <c r="E29" s="44"/>
      <c r="F29" s="44"/>
      <c r="G29" s="44"/>
      <c r="H29" s="44"/>
      <c r="I29" s="44"/>
      <c r="J29" s="44"/>
      <c r="K29" s="49"/>
    </row>
    <row r="30" spans="1:12" ht="15.75" thickBot="1">
      <c r="A30" s="50"/>
      <c r="B30" s="51"/>
      <c r="C30" s="51"/>
      <c r="D30" s="51"/>
      <c r="E30" s="51"/>
      <c r="F30" s="51"/>
      <c r="G30" s="51"/>
      <c r="H30" s="51"/>
      <c r="I30" s="51"/>
      <c r="J30" s="51"/>
      <c r="K30" s="52"/>
    </row>
    <row r="31" spans="1:12" ht="15.75" thickBot="1"/>
    <row r="32" spans="1:12">
      <c r="A32" s="950" t="s">
        <v>176</v>
      </c>
      <c r="B32" s="951"/>
      <c r="C32" s="951"/>
      <c r="D32" s="951"/>
      <c r="E32" s="951"/>
      <c r="F32" s="951"/>
      <c r="G32" s="951"/>
      <c r="H32" s="951"/>
      <c r="I32" s="952"/>
    </row>
    <row r="33" spans="1:9" s="39" customFormat="1" ht="26.25">
      <c r="A33" s="53" t="s">
        <v>175</v>
      </c>
      <c r="B33" s="54" t="s">
        <v>177</v>
      </c>
      <c r="C33" s="54" t="s">
        <v>178</v>
      </c>
      <c r="D33" s="54" t="s">
        <v>179</v>
      </c>
      <c r="E33" s="54" t="s">
        <v>180</v>
      </c>
      <c r="F33" s="54" t="s">
        <v>181</v>
      </c>
      <c r="G33" s="54" t="s">
        <v>182</v>
      </c>
      <c r="H33" s="54" t="s">
        <v>183</v>
      </c>
      <c r="I33" s="55" t="s">
        <v>184</v>
      </c>
    </row>
    <row r="34" spans="1:9">
      <c r="A34" s="48"/>
      <c r="B34" s="44"/>
      <c r="C34" s="44"/>
      <c r="D34" s="44"/>
      <c r="E34" s="44"/>
      <c r="F34" s="44"/>
      <c r="G34" s="44"/>
      <c r="H34" s="44"/>
      <c r="I34" s="49"/>
    </row>
    <row r="35" spans="1:9">
      <c r="A35" s="48"/>
      <c r="B35" s="44"/>
      <c r="C35" s="44"/>
      <c r="D35" s="44"/>
      <c r="E35" s="44"/>
      <c r="F35" s="44"/>
      <c r="G35" s="44"/>
      <c r="H35" s="44"/>
      <c r="I35" s="49"/>
    </row>
    <row r="36" spans="1:9">
      <c r="A36" s="48"/>
      <c r="B36" s="44"/>
      <c r="C36" s="44"/>
      <c r="D36" s="44"/>
      <c r="E36" s="44"/>
      <c r="F36" s="44"/>
      <c r="G36" s="44"/>
      <c r="H36" s="44"/>
      <c r="I36" s="49"/>
    </row>
    <row r="37" spans="1:9" ht="15.75" thickBot="1">
      <c r="A37" s="50"/>
      <c r="B37" s="51"/>
      <c r="C37" s="51"/>
      <c r="D37" s="51"/>
      <c r="E37" s="51"/>
      <c r="F37" s="51"/>
      <c r="G37" s="51"/>
      <c r="H37" s="51"/>
      <c r="I37" s="52"/>
    </row>
    <row r="46" spans="1:9">
      <c r="A46" t="s">
        <v>161</v>
      </c>
    </row>
    <row r="47" spans="1:9">
      <c r="A47" t="s">
        <v>159</v>
      </c>
    </row>
    <row r="48" spans="1:9">
      <c r="A48" t="s">
        <v>160</v>
      </c>
    </row>
    <row r="49" spans="1:1">
      <c r="A49" t="s">
        <v>162</v>
      </c>
    </row>
    <row r="51" spans="1:1">
      <c r="A51" t="s">
        <v>163</v>
      </c>
    </row>
  </sheetData>
  <mergeCells count="3">
    <mergeCell ref="A24:K24"/>
    <mergeCell ref="A32:I32"/>
    <mergeCell ref="A1:G1"/>
  </mergeCells>
  <dataValidations count="1">
    <dataValidation allowBlank="1" showInputMessage="1" showErrorMessage="1" prompt="RAAC ratio will be populated  populated based on the product type selected in Input Sheet" sqref="E2" xr:uid="{00000000-0002-0000-1100-000000000000}"/>
  </dataValidation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B2:C12"/>
  <sheetViews>
    <sheetView workbookViewId="0">
      <selection activeCell="C12" sqref="C12"/>
    </sheetView>
  </sheetViews>
  <sheetFormatPr defaultRowHeight="15"/>
  <cols>
    <col min="2" max="2" width="56.7109375" customWidth="1"/>
  </cols>
  <sheetData>
    <row r="2" spans="2:3">
      <c r="B2" t="s">
        <v>892</v>
      </c>
    </row>
    <row r="4" spans="2:3">
      <c r="B4" t="s">
        <v>893</v>
      </c>
      <c r="C4" t="s">
        <v>935</v>
      </c>
    </row>
    <row r="5" spans="2:3">
      <c r="B5" t="s">
        <v>895</v>
      </c>
    </row>
    <row r="6" spans="2:3">
      <c r="B6" t="s">
        <v>896</v>
      </c>
      <c r="C6" t="s">
        <v>935</v>
      </c>
    </row>
    <row r="7" spans="2:3">
      <c r="B7" t="s">
        <v>897</v>
      </c>
      <c r="C7" t="s">
        <v>935</v>
      </c>
    </row>
    <row r="8" spans="2:3">
      <c r="B8" t="s">
        <v>898</v>
      </c>
      <c r="C8" t="s">
        <v>934</v>
      </c>
    </row>
    <row r="9" spans="2:3">
      <c r="B9" t="s">
        <v>899</v>
      </c>
      <c r="C9" t="s">
        <v>934</v>
      </c>
    </row>
    <row r="10" spans="2:3">
      <c r="B10" t="s">
        <v>900</v>
      </c>
      <c r="C10" t="s">
        <v>934</v>
      </c>
    </row>
    <row r="11" spans="2:3">
      <c r="B11" t="s">
        <v>542</v>
      </c>
      <c r="C11" t="s">
        <v>934</v>
      </c>
    </row>
    <row r="12" spans="2:3">
      <c r="B12" t="s">
        <v>901</v>
      </c>
      <c r="C12" t="s">
        <v>934</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H24"/>
  <sheetViews>
    <sheetView workbookViewId="0">
      <selection activeCell="D18" sqref="D18:D22"/>
    </sheetView>
  </sheetViews>
  <sheetFormatPr defaultRowHeight="15"/>
  <cols>
    <col min="1" max="1" width="36.5703125" customWidth="1"/>
    <col min="2" max="2" width="17.85546875" customWidth="1"/>
    <col min="4" max="4" width="12.28515625" bestFit="1" customWidth="1"/>
    <col min="8" max="8" width="72" customWidth="1"/>
  </cols>
  <sheetData>
    <row r="1" spans="1:8" ht="15.75" thickBot="1">
      <c r="A1" s="963" t="s">
        <v>905</v>
      </c>
      <c r="B1" s="964"/>
      <c r="C1" s="964"/>
      <c r="D1" s="964"/>
      <c r="E1" s="964"/>
      <c r="F1" s="964"/>
      <c r="G1" s="964"/>
      <c r="H1" s="965"/>
    </row>
    <row r="2" spans="1:8" ht="26.25" thickBot="1">
      <c r="A2" s="294" t="s">
        <v>413</v>
      </c>
      <c r="B2" s="294" t="s">
        <v>906</v>
      </c>
      <c r="C2" s="295" t="s">
        <v>907</v>
      </c>
      <c r="D2" s="294" t="s">
        <v>908</v>
      </c>
      <c r="E2" s="294" t="s">
        <v>909</v>
      </c>
      <c r="F2" s="294" t="s">
        <v>910</v>
      </c>
      <c r="G2" s="294" t="s">
        <v>911</v>
      </c>
      <c r="H2" s="294" t="s">
        <v>912</v>
      </c>
    </row>
    <row r="3" spans="1:8" ht="15.75" thickBot="1">
      <c r="A3" s="954" t="s">
        <v>913</v>
      </c>
      <c r="B3" s="297" t="s">
        <v>914</v>
      </c>
      <c r="C3" s="298">
        <v>5</v>
      </c>
      <c r="D3" s="957">
        <f>'Financials - combined'!B8/'Financials - combined'!D8-1</f>
        <v>835.84239888423986</v>
      </c>
      <c r="E3" s="960">
        <f>IF(D3&gt;=25%,C3,IF(AND(D3&gt;=20%,D3&lt;25%),C4,IF(AND(D3&gt;=10%,D3&lt;20%),C5,IF(AND(D3&gt;=0,D3&lt;10%),C6,C7))))</f>
        <v>5</v>
      </c>
      <c r="F3" s="957">
        <v>0.3</v>
      </c>
      <c r="G3" s="960">
        <f>E3*F3</f>
        <v>1.5</v>
      </c>
      <c r="H3" s="954" t="s">
        <v>915</v>
      </c>
    </row>
    <row r="4" spans="1:8" ht="15.75" thickBot="1">
      <c r="A4" s="955"/>
      <c r="B4" s="297" t="s">
        <v>916</v>
      </c>
      <c r="C4" s="298">
        <v>4</v>
      </c>
      <c r="D4" s="958"/>
      <c r="E4" s="961"/>
      <c r="F4" s="958"/>
      <c r="G4" s="961"/>
      <c r="H4" s="955"/>
    </row>
    <row r="5" spans="1:8" ht="15.75" thickBot="1">
      <c r="A5" s="955"/>
      <c r="B5" s="297" t="s">
        <v>917</v>
      </c>
      <c r="C5" s="298">
        <v>3</v>
      </c>
      <c r="D5" s="958"/>
      <c r="E5" s="961"/>
      <c r="F5" s="958"/>
      <c r="G5" s="961"/>
      <c r="H5" s="955"/>
    </row>
    <row r="6" spans="1:8" ht="15.75" thickBot="1">
      <c r="A6" s="955"/>
      <c r="B6" s="297" t="s">
        <v>918</v>
      </c>
      <c r="C6" s="298">
        <v>2</v>
      </c>
      <c r="D6" s="958"/>
      <c r="E6" s="961"/>
      <c r="F6" s="958"/>
      <c r="G6" s="961"/>
      <c r="H6" s="955"/>
    </row>
    <row r="7" spans="1:8" ht="15.75" thickBot="1">
      <c r="A7" s="956"/>
      <c r="B7" s="297" t="s">
        <v>919</v>
      </c>
      <c r="C7" s="298">
        <v>1</v>
      </c>
      <c r="D7" s="959"/>
      <c r="E7" s="962"/>
      <c r="F7" s="959"/>
      <c r="G7" s="962"/>
      <c r="H7" s="956"/>
    </row>
    <row r="8" spans="1:8" ht="15.75" thickBot="1">
      <c r="A8" s="954" t="s">
        <v>920</v>
      </c>
      <c r="B8" s="297" t="s">
        <v>914</v>
      </c>
      <c r="C8" s="298">
        <v>5</v>
      </c>
      <c r="D8" s="957">
        <f>'Financials - combined'!B16/'Financials - combined'!D16-1</f>
        <v>9821.2950819672133</v>
      </c>
      <c r="E8" s="960">
        <f>IF(D8&gt;=25%,C8,IF(AND(D8&gt;=20%,D8&lt;25%),C9,IF(AND(D8&gt;=10%,D8&lt;20%),C10,IF(AND(D8&gt;=0,D8&lt;10%),C11,C12))))</f>
        <v>5</v>
      </c>
      <c r="F8" s="957">
        <v>0.2</v>
      </c>
      <c r="G8" s="960">
        <f>E8*F8</f>
        <v>1</v>
      </c>
      <c r="H8" s="954" t="s">
        <v>921</v>
      </c>
    </row>
    <row r="9" spans="1:8" ht="15.75" thickBot="1">
      <c r="A9" s="955"/>
      <c r="B9" s="297" t="s">
        <v>916</v>
      </c>
      <c r="C9" s="298">
        <v>4</v>
      </c>
      <c r="D9" s="958"/>
      <c r="E9" s="961"/>
      <c r="F9" s="958"/>
      <c r="G9" s="961"/>
      <c r="H9" s="955"/>
    </row>
    <row r="10" spans="1:8" ht="15.75" thickBot="1">
      <c r="A10" s="955"/>
      <c r="B10" s="297" t="s">
        <v>917</v>
      </c>
      <c r="C10" s="298">
        <v>3</v>
      </c>
      <c r="D10" s="958"/>
      <c r="E10" s="961"/>
      <c r="F10" s="958"/>
      <c r="G10" s="961"/>
      <c r="H10" s="955"/>
    </row>
    <row r="11" spans="1:8" ht="15.75" thickBot="1">
      <c r="A11" s="955"/>
      <c r="B11" s="297" t="s">
        <v>918</v>
      </c>
      <c r="C11" s="298">
        <v>2</v>
      </c>
      <c r="D11" s="958"/>
      <c r="E11" s="961"/>
      <c r="F11" s="958"/>
      <c r="G11" s="961"/>
      <c r="H11" s="955"/>
    </row>
    <row r="12" spans="1:8" ht="15.75" thickBot="1">
      <c r="A12" s="956"/>
      <c r="B12" s="297" t="s">
        <v>919</v>
      </c>
      <c r="C12" s="298">
        <v>1</v>
      </c>
      <c r="D12" s="959"/>
      <c r="E12" s="962"/>
      <c r="F12" s="959"/>
      <c r="G12" s="962"/>
      <c r="H12" s="956"/>
    </row>
    <row r="13" spans="1:8" ht="15.75" thickBot="1">
      <c r="A13" s="954" t="s">
        <v>922</v>
      </c>
      <c r="B13" s="297" t="s">
        <v>914</v>
      </c>
      <c r="C13" s="298">
        <v>5</v>
      </c>
      <c r="D13" s="957">
        <f>'Financials - combined'!B29/'Financials - combined'!D29-1</f>
        <v>28528.523809523809</v>
      </c>
      <c r="E13" s="960">
        <f>IF(D13&gt;=25%,C13,IF(AND(D13&gt;=20%,D13&lt;25%),C14,IF(AND(D13&gt;=10%,D13&lt;20%),C15,IF(AND(D13&gt;=0,D13&lt;10%),C16,C17))))</f>
        <v>5</v>
      </c>
      <c r="F13" s="957">
        <v>0.3</v>
      </c>
      <c r="G13" s="960">
        <f>E13*F13</f>
        <v>1.5</v>
      </c>
      <c r="H13" s="954" t="s">
        <v>923</v>
      </c>
    </row>
    <row r="14" spans="1:8" ht="15.75" thickBot="1">
      <c r="A14" s="955"/>
      <c r="B14" s="297" t="s">
        <v>916</v>
      </c>
      <c r="C14" s="298">
        <v>4</v>
      </c>
      <c r="D14" s="958"/>
      <c r="E14" s="961"/>
      <c r="F14" s="958"/>
      <c r="G14" s="961"/>
      <c r="H14" s="955"/>
    </row>
    <row r="15" spans="1:8" ht="15.75" thickBot="1">
      <c r="A15" s="955"/>
      <c r="B15" s="297" t="s">
        <v>917</v>
      </c>
      <c r="C15" s="298">
        <v>3</v>
      </c>
      <c r="D15" s="958"/>
      <c r="E15" s="961"/>
      <c r="F15" s="958"/>
      <c r="G15" s="961"/>
      <c r="H15" s="955"/>
    </row>
    <row r="16" spans="1:8" ht="15.75" thickBot="1">
      <c r="A16" s="955"/>
      <c r="B16" s="297" t="s">
        <v>918</v>
      </c>
      <c r="C16" s="298">
        <v>2</v>
      </c>
      <c r="D16" s="958"/>
      <c r="E16" s="961"/>
      <c r="F16" s="958"/>
      <c r="G16" s="961"/>
      <c r="H16" s="955"/>
    </row>
    <row r="17" spans="1:8" ht="15.75" thickBot="1">
      <c r="A17" s="956"/>
      <c r="B17" s="297" t="s">
        <v>919</v>
      </c>
      <c r="C17" s="298">
        <v>1</v>
      </c>
      <c r="D17" s="959"/>
      <c r="E17" s="962"/>
      <c r="F17" s="959"/>
      <c r="G17" s="962"/>
      <c r="H17" s="956"/>
    </row>
    <row r="18" spans="1:8" ht="15.75" thickBot="1">
      <c r="A18" s="954" t="s">
        <v>924</v>
      </c>
      <c r="B18" s="297" t="s">
        <v>925</v>
      </c>
      <c r="C18" s="298">
        <v>5</v>
      </c>
      <c r="D18" s="960">
        <f>'Financials - combined'!B54/'Financials - combined'!B44</f>
        <v>2</v>
      </c>
      <c r="E18" s="960">
        <f>IF(D18&gt;=1.75,C18,IF(AND(D18&gt;=1.25,D18&lt;1.75),C19,IF(AND(D18&gt;=1,D18&lt;1.25),C20,IF(AND(D18&gt;=0.75,D18&lt;1),C21,C22))))</f>
        <v>5</v>
      </c>
      <c r="F18" s="957">
        <v>0.2</v>
      </c>
      <c r="G18" s="960">
        <f>E18*F18</f>
        <v>1</v>
      </c>
      <c r="H18" s="954" t="s">
        <v>926</v>
      </c>
    </row>
    <row r="19" spans="1:8" ht="15.75" thickBot="1">
      <c r="A19" s="955"/>
      <c r="B19" s="297" t="s">
        <v>927</v>
      </c>
      <c r="C19" s="298">
        <v>4</v>
      </c>
      <c r="D19" s="961"/>
      <c r="E19" s="961"/>
      <c r="F19" s="958"/>
      <c r="G19" s="961"/>
      <c r="H19" s="955"/>
    </row>
    <row r="20" spans="1:8" ht="15.75" thickBot="1">
      <c r="A20" s="955"/>
      <c r="B20" s="297" t="s">
        <v>928</v>
      </c>
      <c r="C20" s="298">
        <v>3</v>
      </c>
      <c r="D20" s="961"/>
      <c r="E20" s="961"/>
      <c r="F20" s="958"/>
      <c r="G20" s="961"/>
      <c r="H20" s="955"/>
    </row>
    <row r="21" spans="1:8" ht="15.75" thickBot="1">
      <c r="A21" s="955"/>
      <c r="B21" s="297" t="s">
        <v>929</v>
      </c>
      <c r="C21" s="298">
        <v>2</v>
      </c>
      <c r="D21" s="961"/>
      <c r="E21" s="961"/>
      <c r="F21" s="958"/>
      <c r="G21" s="961"/>
      <c r="H21" s="955"/>
    </row>
    <row r="22" spans="1:8" ht="15.75" thickBot="1">
      <c r="A22" s="956"/>
      <c r="B22" s="297" t="s">
        <v>930</v>
      </c>
      <c r="C22" s="298">
        <v>1</v>
      </c>
      <c r="D22" s="962"/>
      <c r="E22" s="962"/>
      <c r="F22" s="959"/>
      <c r="G22" s="962"/>
      <c r="H22" s="956"/>
    </row>
    <row r="23" spans="1:8">
      <c r="A23" s="296"/>
      <c r="B23" s="296"/>
      <c r="C23" s="299"/>
      <c r="D23" s="296"/>
      <c r="E23" s="296"/>
      <c r="F23" s="300" t="s">
        <v>145</v>
      </c>
      <c r="G23" s="301">
        <f>SUM(G3:G22)</f>
        <v>5</v>
      </c>
      <c r="H23" s="296"/>
    </row>
    <row r="24" spans="1:8" ht="15.75" thickBot="1">
      <c r="A24" s="296"/>
      <c r="B24" s="296"/>
      <c r="C24" s="299"/>
      <c r="D24" s="296"/>
      <c r="E24" s="296"/>
      <c r="F24" s="302" t="s">
        <v>931</v>
      </c>
      <c r="G24" s="303">
        <v>5</v>
      </c>
      <c r="H24" s="296"/>
    </row>
  </sheetData>
  <mergeCells count="25">
    <mergeCell ref="A18:A22"/>
    <mergeCell ref="D18:D22"/>
    <mergeCell ref="E18:E22"/>
    <mergeCell ref="A1:H1"/>
    <mergeCell ref="A3:A7"/>
    <mergeCell ref="D3:D7"/>
    <mergeCell ref="E3:E7"/>
    <mergeCell ref="F3:F7"/>
    <mergeCell ref="G3:G7"/>
    <mergeCell ref="H3:H7"/>
    <mergeCell ref="A13:A17"/>
    <mergeCell ref="D13:D17"/>
    <mergeCell ref="E13:E17"/>
    <mergeCell ref="F13:F17"/>
    <mergeCell ref="G13:G17"/>
    <mergeCell ref="A8:A12"/>
    <mergeCell ref="H8:H12"/>
    <mergeCell ref="H13:H17"/>
    <mergeCell ref="H18:H22"/>
    <mergeCell ref="D8:D12"/>
    <mergeCell ref="E8:E12"/>
    <mergeCell ref="F8:F12"/>
    <mergeCell ref="G8:G12"/>
    <mergeCell ref="F18:F22"/>
    <mergeCell ref="G18:G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vt:i4>
      </vt:variant>
    </vt:vector>
  </HeadingPairs>
  <TitlesOfParts>
    <vt:vector size="30" baseType="lpstr">
      <vt:lpstr>Business Profile</vt:lpstr>
      <vt:lpstr>ITR</vt:lpstr>
      <vt:lpstr>ROC</vt:lpstr>
      <vt:lpstr>GST</vt:lpstr>
      <vt:lpstr>KYC</vt:lpstr>
      <vt:lpstr>Financials_Applicant 1</vt:lpstr>
      <vt:lpstr>Financials_Applicant 2</vt:lpstr>
      <vt:lpstr>Financials_Applicant 3</vt:lpstr>
      <vt:lpstr>Financials_Applicant 4</vt:lpstr>
      <vt:lpstr>Financials - combined</vt:lpstr>
      <vt:lpstr>Input</vt:lpstr>
      <vt:lpstr>Masters</vt:lpstr>
      <vt:lpstr>RAAC &amp; NFA Master</vt:lpstr>
      <vt:lpstr>GST Margins</vt:lpstr>
      <vt:lpstr>Normal &amp; CGTMSE Eligibility</vt:lpstr>
      <vt:lpstr>NC-RTR</vt:lpstr>
      <vt:lpstr>Credit Summation</vt:lpstr>
      <vt:lpstr>Analysis-Debit</vt:lpstr>
      <vt:lpstr>Analysis-Credit</vt:lpstr>
      <vt:lpstr>Banking Analysis</vt:lpstr>
      <vt:lpstr>Output</vt:lpstr>
      <vt:lpstr>GTP-Sheet</vt:lpstr>
      <vt:lpstr>Banking_Product</vt:lpstr>
      <vt:lpstr>Express_BT_HL</vt:lpstr>
      <vt:lpstr>Express_BT_Non_HL</vt:lpstr>
      <vt:lpstr>GST Sheet</vt:lpstr>
      <vt:lpstr>Summary</vt:lpstr>
      <vt:lpstr>Additional Sheets</vt:lpstr>
      <vt:lpstr>CGTMSE Scorecard</vt:lpstr>
      <vt:lpstr>'Financials - combined'!Print_Area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182023</dc:creator>
  <cp:lastModifiedBy>NAMASTECREDIT-TECH</cp:lastModifiedBy>
  <dcterms:created xsi:type="dcterms:W3CDTF">2017-12-26T14:01:15Z</dcterms:created>
  <dcterms:modified xsi:type="dcterms:W3CDTF">2021-12-02T06:11:28Z</dcterms:modified>
</cp:coreProperties>
</file>