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W:\My Documents\Macros\Formats\Financials\Muthoot\"/>
    </mc:Choice>
  </mc:AlternateContent>
  <xr:revisionPtr revIDLastSave="0" documentId="13_ncr:1_{9E5A4F46-4D76-4F90-AA64-E9A8C10BF20B}" xr6:coauthVersionLast="47" xr6:coauthVersionMax="47" xr10:uidLastSave="{00000000-0000-0000-0000-000000000000}"/>
  <bookViews>
    <workbookView xWindow="-120" yWindow="-120" windowWidth="20730" windowHeight="11040" tabRatio="778" firstSheet="9" activeTab="9" xr2:uid="{00000000-000D-0000-FFFF-FFFF00000000}"/>
  </bookViews>
  <sheets>
    <sheet name="Sheet1 (2)" sheetId="32" state="hidden" r:id="rId1"/>
    <sheet name="Sheet29" sheetId="29" state="hidden" r:id="rId2"/>
    <sheet name="Input Details" sheetId="28" r:id="rId3"/>
    <sheet name="ROC" sheetId="47" r:id="rId4"/>
    <sheet name="GST" sheetId="48" r:id="rId5"/>
    <sheet name="KYC" sheetId="49" r:id="rId6"/>
    <sheet name="Validation" sheetId="57" state="hidden" r:id="rId7"/>
    <sheet name="CA" sheetId="50" r:id="rId8"/>
    <sheet name="Google Check" sheetId="53" r:id="rId9"/>
    <sheet name="Crime Check" sheetId="54" r:id="rId10"/>
    <sheet name="FINAL FA" sheetId="27" r:id="rId11"/>
    <sheet name="FA SHEET" sheetId="26" r:id="rId12"/>
    <sheet name="Banking Consolidation" sheetId="44" r:id="rId13"/>
    <sheet name="Banking 1" sheetId="45" r:id="rId14"/>
    <sheet name="Banking 2" sheetId="46" r:id="rId15"/>
    <sheet name="Banking 3" sheetId="59" r:id="rId16"/>
    <sheet name="Banking 4" sheetId="60" r:id="rId17"/>
    <sheet name="Banking 5" sheetId="61" r:id="rId18"/>
    <sheet name="NC-RTR" sheetId="58" r:id="rId19"/>
    <sheet name="Banking Eligibility" sheetId="23" r:id="rId20"/>
    <sheet name="Cash flow" sheetId="56" r:id="rId21"/>
    <sheet name="Gross Profit" sheetId="21" r:id="rId22"/>
    <sheet name="SENP 1" sheetId="15" r:id="rId23"/>
    <sheet name="LEI-Check" sheetId="62" r:id="rId24"/>
    <sheet name="Udyam Verification" sheetId="63" r:id="rId25"/>
    <sheet name="RTR" sheetId="25" state="hidden" r:id="rId26"/>
  </sheets>
  <externalReferences>
    <externalReference r:id="rId27"/>
    <externalReference r:id="rId28"/>
  </externalReferences>
  <definedNames>
    <definedName name="___INDEX_SHEET___ASAP_Utilities" localSheetId="20">#REF!</definedName>
    <definedName name="___INDEX_SHEET___ASAP_Utilities" localSheetId="18">#REF!</definedName>
    <definedName name="___INDEX_SHEET___ASAP_Utilities">#REF!</definedName>
    <definedName name="_xlnm._FilterDatabase" localSheetId="0" hidden="1">'Sheet1 (2)'!$A$1:$K$634</definedName>
    <definedName name="A" localSheetId="20">#REF!</definedName>
    <definedName name="A" localSheetId="18">#REF!</definedName>
    <definedName name="A">#REF!</definedName>
    <definedName name="Amount" localSheetId="18">#REF!</definedName>
    <definedName name="Amount">#REF!</definedName>
    <definedName name="AuthCap">#REF!</definedName>
    <definedName name="B">#REF!</definedName>
    <definedName name="CIN">#REF!</definedName>
    <definedName name="CINStatus">#REF!</definedName>
    <definedName name="COMNAME">#REF!</definedName>
    <definedName name="Constitution">[1]!Table2[Constitution]</definedName>
    <definedName name="_xlnm.Criteria" localSheetId="20">#REF!</definedName>
    <definedName name="_xlnm.Criteria" localSheetId="18">#REF!</definedName>
    <definedName name="_xlnm.Criteria">#REF!</definedName>
    <definedName name="emi_oblig">'[1]EMI Chart'!$I$46</definedName>
    <definedName name="fin_classi" localSheetId="20">#REF!</definedName>
    <definedName name="fin_classi" localSheetId="18">#REF!</definedName>
    <definedName name="fin_classi">#REF!</definedName>
    <definedName name="GSTIN" localSheetId="20">#REF!</definedName>
    <definedName name="GSTIN" localSheetId="18">#REF!</definedName>
    <definedName name="GSTIN">#REF!</definedName>
    <definedName name="GSTINStatus" localSheetId="20">#REF!</definedName>
    <definedName name="GSTINStatus" localSheetId="18">#REF!</definedName>
    <definedName name="GSTINStatus">#REF!</definedName>
    <definedName name="p">#REF!</definedName>
    <definedName name="PaidUp">#REF!</definedName>
    <definedName name="Product_Type">[1]!Table1[Product Type]</definedName>
    <definedName name="Q" localSheetId="20">#REF!</definedName>
    <definedName name="Q" localSheetId="18">#REF!</definedName>
    <definedName name="Q">#REF!</definedName>
    <definedName name="RegAdd" localSheetId="20">#REF!</definedName>
    <definedName name="RegAdd" localSheetId="18">#REF!</definedName>
    <definedName name="RegAdd">#REF!</definedName>
    <definedName name="RR" localSheetId="20">#REF!</definedName>
    <definedName name="RR" localSheetId="18">#REF!</definedName>
    <definedName name="RR">#REF!</definedName>
    <definedName name="Sector">[1]!Table3[Sector]</definedName>
    <definedName name="wrn.Print._.All." localSheetId="20" hidden="1">{"Page1",#N/A,FALSE,"Page 1";"Page2",#N/A,FALSE,"Page 2";"Industry etc.",#N/A,FALSE,"Industry and Country Scores"}</definedName>
    <definedName name="wrn.Print._.All." localSheetId="18" hidden="1">{"Page1",#N/A,FALSE,"Page 1";"Page2",#N/A,FALSE,"Page 2";"Industry etc.",#N/A,FALSE,"Industry and Country Scores"}</definedName>
    <definedName name="wrn.Print._.All." hidden="1">{"Page1",#N/A,FALSE,"Page 1";"Page2",#N/A,FALSE,"Page 2";"Industry etc.",#N/A,FALSE,"Industry and Country Scores"}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A13" i="44" l="1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BA12" i="44"/>
  <c r="AZ12" i="44"/>
  <c r="AY12" i="44"/>
  <c r="AX12" i="44"/>
  <c r="AW12" i="44"/>
  <c r="AV12" i="44"/>
  <c r="AU12" i="44"/>
  <c r="AT12" i="44"/>
  <c r="AS12" i="44"/>
  <c r="AR12" i="44"/>
  <c r="AQ12" i="44"/>
  <c r="AP12" i="44"/>
  <c r="AO12" i="44"/>
  <c r="AN12" i="44"/>
  <c r="AM12" i="44"/>
  <c r="AL12" i="44"/>
  <c r="AK12" i="44"/>
  <c r="AJ12" i="44"/>
  <c r="AI12" i="44"/>
  <c r="AH12" i="44"/>
  <c r="AG12" i="44"/>
  <c r="AF12" i="44"/>
  <c r="AE12" i="44"/>
  <c r="AD12" i="44"/>
  <c r="AC12" i="44"/>
  <c r="AB12" i="44"/>
  <c r="AA12" i="44"/>
  <c r="Z12" i="44"/>
  <c r="Y12" i="44"/>
  <c r="X12" i="44"/>
  <c r="W12" i="44"/>
  <c r="V12" i="44"/>
  <c r="U12" i="44"/>
  <c r="T12" i="44"/>
  <c r="S12" i="44"/>
  <c r="R12" i="44"/>
  <c r="Q12" i="44"/>
  <c r="P12" i="44"/>
  <c r="O12" i="44"/>
  <c r="N12" i="44"/>
  <c r="BA11" i="44"/>
  <c r="AZ11" i="44"/>
  <c r="AY11" i="44"/>
  <c r="AX11" i="44"/>
  <c r="AW11" i="44"/>
  <c r="AV11" i="44"/>
  <c r="AU11" i="44"/>
  <c r="AT11" i="44"/>
  <c r="AS11" i="44"/>
  <c r="AR11" i="44"/>
  <c r="AQ11" i="44"/>
  <c r="AP11" i="44"/>
  <c r="AO11" i="44"/>
  <c r="AN11" i="44"/>
  <c r="AM11" i="44"/>
  <c r="AL11" i="44"/>
  <c r="AK11" i="44"/>
  <c r="AJ11" i="44"/>
  <c r="AI11" i="44"/>
  <c r="AH11" i="44"/>
  <c r="AG11" i="44"/>
  <c r="AF11" i="44"/>
  <c r="AE11" i="44"/>
  <c r="AD11" i="44"/>
  <c r="AC11" i="44"/>
  <c r="AB11" i="44"/>
  <c r="AA11" i="44"/>
  <c r="Z11" i="44"/>
  <c r="Y11" i="44"/>
  <c r="X11" i="44"/>
  <c r="W11" i="44"/>
  <c r="V11" i="44"/>
  <c r="U11" i="44"/>
  <c r="T11" i="44"/>
  <c r="S11" i="44"/>
  <c r="R11" i="44"/>
  <c r="Q11" i="44"/>
  <c r="P11" i="44"/>
  <c r="O11" i="44"/>
  <c r="N11" i="44"/>
  <c r="BA10" i="44"/>
  <c r="AZ10" i="44"/>
  <c r="AY10" i="44"/>
  <c r="AX10" i="44"/>
  <c r="AW10" i="44"/>
  <c r="AV10" i="44"/>
  <c r="AU10" i="44"/>
  <c r="AT10" i="44"/>
  <c r="AS10" i="44"/>
  <c r="AR10" i="44"/>
  <c r="AQ10" i="44"/>
  <c r="AP10" i="44"/>
  <c r="AO10" i="44"/>
  <c r="AN10" i="44"/>
  <c r="AM10" i="44"/>
  <c r="AL10" i="44"/>
  <c r="AK10" i="44"/>
  <c r="AJ10" i="44"/>
  <c r="AI10" i="44"/>
  <c r="AH10" i="44"/>
  <c r="AG10" i="44"/>
  <c r="AF10" i="44"/>
  <c r="AE10" i="44"/>
  <c r="AD10" i="44"/>
  <c r="AC10" i="44"/>
  <c r="AB10" i="44"/>
  <c r="AA10" i="44"/>
  <c r="Z10" i="44"/>
  <c r="Y10" i="44"/>
  <c r="X10" i="44"/>
  <c r="W10" i="44"/>
  <c r="V10" i="44"/>
  <c r="U10" i="44"/>
  <c r="T10" i="44"/>
  <c r="S10" i="44"/>
  <c r="R10" i="44"/>
  <c r="Q10" i="44"/>
  <c r="P10" i="44"/>
  <c r="O10" i="44"/>
  <c r="N10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P9" i="44"/>
  <c r="O9" i="44"/>
  <c r="N9" i="44"/>
  <c r="BA8" i="44"/>
  <c r="AZ8" i="44"/>
  <c r="AY8" i="44"/>
  <c r="AX8" i="44"/>
  <c r="AW8" i="44"/>
  <c r="AV8" i="44"/>
  <c r="AU8" i="44"/>
  <c r="AT8" i="44"/>
  <c r="AS8" i="44"/>
  <c r="AR8" i="44"/>
  <c r="AQ8" i="44"/>
  <c r="AP8" i="44"/>
  <c r="AO8" i="44"/>
  <c r="AN8" i="44"/>
  <c r="AM8" i="44"/>
  <c r="AL8" i="44"/>
  <c r="AK8" i="44"/>
  <c r="AJ8" i="44"/>
  <c r="AI8" i="44"/>
  <c r="AH8" i="44"/>
  <c r="AG8" i="44"/>
  <c r="AF8" i="44"/>
  <c r="AE8" i="44"/>
  <c r="AD8" i="44"/>
  <c r="AC8" i="44"/>
  <c r="AB8" i="44"/>
  <c r="AA8" i="44"/>
  <c r="Z8" i="44"/>
  <c r="Y8" i="44"/>
  <c r="X8" i="44"/>
  <c r="W8" i="44"/>
  <c r="V8" i="44"/>
  <c r="U8" i="44"/>
  <c r="T8" i="44"/>
  <c r="S8" i="44"/>
  <c r="R8" i="44"/>
  <c r="Q8" i="44"/>
  <c r="P8" i="44"/>
  <c r="O8" i="44"/>
  <c r="N8" i="44"/>
  <c r="BA7" i="44"/>
  <c r="AZ7" i="44"/>
  <c r="AY7" i="44"/>
  <c r="AX7" i="44"/>
  <c r="AW7" i="44"/>
  <c r="AV7" i="44"/>
  <c r="AU7" i="44"/>
  <c r="AT7" i="44"/>
  <c r="AS7" i="44"/>
  <c r="AR7" i="44"/>
  <c r="AQ7" i="44"/>
  <c r="AP7" i="44"/>
  <c r="AO7" i="44"/>
  <c r="AN7" i="44"/>
  <c r="AM7" i="44"/>
  <c r="AL7" i="44"/>
  <c r="AK7" i="44"/>
  <c r="AJ7" i="44"/>
  <c r="AI7" i="44"/>
  <c r="AH7" i="44"/>
  <c r="AG7" i="44"/>
  <c r="AF7" i="44"/>
  <c r="AE7" i="44"/>
  <c r="AD7" i="44"/>
  <c r="AC7" i="44"/>
  <c r="AB7" i="44"/>
  <c r="AA7" i="44"/>
  <c r="Z7" i="44"/>
  <c r="Y7" i="44"/>
  <c r="X7" i="44"/>
  <c r="W7" i="44"/>
  <c r="V7" i="44"/>
  <c r="U7" i="44"/>
  <c r="T7" i="44"/>
  <c r="S7" i="44"/>
  <c r="R7" i="44"/>
  <c r="Q7" i="44"/>
  <c r="P7" i="44"/>
  <c r="O7" i="44"/>
  <c r="N7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R6" i="44"/>
  <c r="Q6" i="44"/>
  <c r="P6" i="44"/>
  <c r="O6" i="44"/>
  <c r="N6" i="44"/>
  <c r="BA5" i="44"/>
  <c r="AZ5" i="44"/>
  <c r="AY5" i="44"/>
  <c r="AX5" i="44"/>
  <c r="AW5" i="44"/>
  <c r="AV5" i="44"/>
  <c r="AU5" i="44"/>
  <c r="AT5" i="44"/>
  <c r="AS5" i="44"/>
  <c r="AR5" i="44"/>
  <c r="AQ5" i="44"/>
  <c r="AP5" i="44"/>
  <c r="AO5" i="44"/>
  <c r="AN5" i="44"/>
  <c r="AM5" i="44"/>
  <c r="AL5" i="44"/>
  <c r="AK5" i="44"/>
  <c r="AJ5" i="44"/>
  <c r="AI5" i="44"/>
  <c r="AH5" i="44"/>
  <c r="AG5" i="44"/>
  <c r="AF5" i="44"/>
  <c r="AE5" i="44"/>
  <c r="AD5" i="44"/>
  <c r="AC5" i="44"/>
  <c r="AB5" i="44"/>
  <c r="AA5" i="44"/>
  <c r="Z5" i="44"/>
  <c r="Y5" i="44"/>
  <c r="X5" i="44"/>
  <c r="W5" i="44"/>
  <c r="V5" i="44"/>
  <c r="U5" i="44"/>
  <c r="T5" i="44"/>
  <c r="S5" i="44"/>
  <c r="R5" i="44"/>
  <c r="Q5" i="44"/>
  <c r="P5" i="44"/>
  <c r="O5" i="44"/>
  <c r="N5" i="44"/>
  <c r="BA4" i="44"/>
  <c r="AZ4" i="44"/>
  <c r="AY4" i="44"/>
  <c r="AX4" i="44"/>
  <c r="AW4" i="44"/>
  <c r="AV4" i="44"/>
  <c r="AU4" i="44"/>
  <c r="AT4" i="44"/>
  <c r="AS4" i="44"/>
  <c r="AR4" i="44"/>
  <c r="AQ4" i="44"/>
  <c r="AP4" i="44"/>
  <c r="AO4" i="44"/>
  <c r="AN4" i="44"/>
  <c r="AM4" i="44"/>
  <c r="AL4" i="44"/>
  <c r="AK4" i="44"/>
  <c r="AJ4" i="44"/>
  <c r="AI4" i="44"/>
  <c r="AH4" i="44"/>
  <c r="AG4" i="44"/>
  <c r="AF4" i="44"/>
  <c r="AE4" i="44"/>
  <c r="AD4" i="44"/>
  <c r="AC4" i="44"/>
  <c r="AB4" i="44"/>
  <c r="AA4" i="44"/>
  <c r="Z4" i="44"/>
  <c r="Y4" i="44"/>
  <c r="X4" i="44"/>
  <c r="W4" i="44"/>
  <c r="V4" i="44"/>
  <c r="U4" i="44"/>
  <c r="T4" i="44"/>
  <c r="S4" i="44"/>
  <c r="R4" i="44"/>
  <c r="Q4" i="44"/>
  <c r="P4" i="44"/>
  <c r="O4" i="44"/>
  <c r="N4" i="44"/>
  <c r="BA3" i="44"/>
  <c r="AZ3" i="44"/>
  <c r="AY3" i="44"/>
  <c r="AX3" i="44"/>
  <c r="AW3" i="44"/>
  <c r="AV3" i="44"/>
  <c r="AU3" i="44"/>
  <c r="AT3" i="44"/>
  <c r="AS3" i="44"/>
  <c r="AR3" i="44"/>
  <c r="AQ3" i="44"/>
  <c r="AP3" i="44"/>
  <c r="AO3" i="44"/>
  <c r="AN3" i="44"/>
  <c r="AM3" i="44"/>
  <c r="AL3" i="44"/>
  <c r="AK3" i="44"/>
  <c r="AJ3" i="44"/>
  <c r="AI3" i="44"/>
  <c r="AH3" i="44"/>
  <c r="AG3" i="44"/>
  <c r="AF3" i="44"/>
  <c r="AE3" i="44"/>
  <c r="AD3" i="44"/>
  <c r="AC3" i="44"/>
  <c r="AB3" i="44"/>
  <c r="AA3" i="44"/>
  <c r="Z3" i="44"/>
  <c r="Y3" i="44"/>
  <c r="X3" i="44"/>
  <c r="W3" i="44"/>
  <c r="V3" i="44"/>
  <c r="U3" i="44"/>
  <c r="T3" i="44"/>
  <c r="S3" i="44"/>
  <c r="R3" i="44"/>
  <c r="Q3" i="44"/>
  <c r="P3" i="44"/>
  <c r="O3" i="44"/>
  <c r="N3" i="44"/>
  <c r="BA2" i="44"/>
  <c r="AZ2" i="44"/>
  <c r="AY2" i="44"/>
  <c r="AX2" i="44"/>
  <c r="AW2" i="44"/>
  <c r="AV2" i="44"/>
  <c r="AU2" i="44"/>
  <c r="AT2" i="44"/>
  <c r="AS2" i="44"/>
  <c r="AR2" i="44"/>
  <c r="AQ2" i="44"/>
  <c r="AP2" i="44"/>
  <c r="AO2" i="44"/>
  <c r="AN2" i="44"/>
  <c r="AM2" i="44"/>
  <c r="AL2" i="44"/>
  <c r="AK2" i="44"/>
  <c r="AJ2" i="44"/>
  <c r="AI2" i="44"/>
  <c r="AH2" i="44"/>
  <c r="AG2" i="44"/>
  <c r="AF2" i="44"/>
  <c r="AE2" i="44"/>
  <c r="AD2" i="44"/>
  <c r="AC2" i="44"/>
  <c r="AB2" i="44"/>
  <c r="AA2" i="44"/>
  <c r="Z2" i="44"/>
  <c r="Y2" i="44"/>
  <c r="X2" i="44"/>
  <c r="W2" i="44"/>
  <c r="V2" i="44"/>
  <c r="U2" i="44"/>
  <c r="T2" i="44"/>
  <c r="S2" i="44"/>
  <c r="R2" i="44"/>
  <c r="Q2" i="44"/>
  <c r="P2" i="44"/>
  <c r="O2" i="44"/>
  <c r="N2" i="44"/>
  <c r="L13" i="44"/>
  <c r="K13" i="44"/>
  <c r="J13" i="44"/>
  <c r="L12" i="44"/>
  <c r="K12" i="44"/>
  <c r="J12" i="44"/>
  <c r="L11" i="44"/>
  <c r="K11" i="44"/>
  <c r="J11" i="44"/>
  <c r="L10" i="44"/>
  <c r="K10" i="44"/>
  <c r="J10" i="44"/>
  <c r="L9" i="44"/>
  <c r="K9" i="44"/>
  <c r="J9" i="44"/>
  <c r="L8" i="44"/>
  <c r="K8" i="44"/>
  <c r="J8" i="44"/>
  <c r="L7" i="44"/>
  <c r="K7" i="44"/>
  <c r="J7" i="44"/>
  <c r="L6" i="44"/>
  <c r="K6" i="44"/>
  <c r="J6" i="44"/>
  <c r="L5" i="44"/>
  <c r="K5" i="44"/>
  <c r="J5" i="44"/>
  <c r="L4" i="44"/>
  <c r="K4" i="44"/>
  <c r="J4" i="44"/>
  <c r="L3" i="44"/>
  <c r="K3" i="44"/>
  <c r="J3" i="44"/>
  <c r="L2" i="44"/>
  <c r="K2" i="44"/>
  <c r="J2" i="44"/>
  <c r="C2" i="44"/>
  <c r="D2" i="44"/>
  <c r="E2" i="44"/>
  <c r="F2" i="44"/>
  <c r="G2" i="44"/>
  <c r="H2" i="44"/>
  <c r="C3" i="44"/>
  <c r="D3" i="44"/>
  <c r="E3" i="44"/>
  <c r="F3" i="44"/>
  <c r="G3" i="44"/>
  <c r="H3" i="44"/>
  <c r="C4" i="44"/>
  <c r="D4" i="44"/>
  <c r="E4" i="44"/>
  <c r="F4" i="44"/>
  <c r="G4" i="44"/>
  <c r="H4" i="44"/>
  <c r="C5" i="44"/>
  <c r="D5" i="44"/>
  <c r="E5" i="44"/>
  <c r="F5" i="44"/>
  <c r="G5" i="44"/>
  <c r="H5" i="44"/>
  <c r="C6" i="44"/>
  <c r="D6" i="44"/>
  <c r="E6" i="44"/>
  <c r="F6" i="44"/>
  <c r="G6" i="44"/>
  <c r="H6" i="44"/>
  <c r="C7" i="44"/>
  <c r="D7" i="44"/>
  <c r="E7" i="44"/>
  <c r="F7" i="44"/>
  <c r="G7" i="44"/>
  <c r="H7" i="44"/>
  <c r="C8" i="44"/>
  <c r="D8" i="44"/>
  <c r="E8" i="44"/>
  <c r="F8" i="44"/>
  <c r="G8" i="44"/>
  <c r="H8" i="44"/>
  <c r="C9" i="44"/>
  <c r="D9" i="44"/>
  <c r="E9" i="44"/>
  <c r="F9" i="44"/>
  <c r="G9" i="44"/>
  <c r="H9" i="44"/>
  <c r="C10" i="44"/>
  <c r="D10" i="44"/>
  <c r="E10" i="44"/>
  <c r="F10" i="44"/>
  <c r="G10" i="44"/>
  <c r="H10" i="44"/>
  <c r="C11" i="44"/>
  <c r="D11" i="44"/>
  <c r="E11" i="44"/>
  <c r="F11" i="44"/>
  <c r="G11" i="44"/>
  <c r="H11" i="44"/>
  <c r="C12" i="44"/>
  <c r="D12" i="44"/>
  <c r="E12" i="44"/>
  <c r="F12" i="44"/>
  <c r="G12" i="44"/>
  <c r="H12" i="44"/>
  <c r="C13" i="44"/>
  <c r="D13" i="44"/>
  <c r="E13" i="44"/>
  <c r="F13" i="44"/>
  <c r="G13" i="44"/>
  <c r="H13" i="44"/>
  <c r="B13" i="44"/>
  <c r="B12" i="44"/>
  <c r="B11" i="44"/>
  <c r="B10" i="44"/>
  <c r="B9" i="44"/>
  <c r="B8" i="44"/>
  <c r="B7" i="44"/>
  <c r="B6" i="44"/>
  <c r="B5" i="44"/>
  <c r="B4" i="44"/>
  <c r="B3" i="44"/>
  <c r="B2" i="44"/>
  <c r="A13" i="44"/>
  <c r="K26" i="58"/>
  <c r="M26" i="58" s="1"/>
  <c r="O26" i="58"/>
  <c r="Q26" i="58"/>
  <c r="R26" i="58"/>
  <c r="BB16" i="61" l="1"/>
  <c r="BB15" i="61"/>
  <c r="BB14" i="61"/>
  <c r="BB13" i="61"/>
  <c r="BB12" i="61"/>
  <c r="BB11" i="61"/>
  <c r="BB10" i="61"/>
  <c r="BB9" i="61"/>
  <c r="BB8" i="61"/>
  <c r="BB7" i="61"/>
  <c r="BB6" i="61"/>
  <c r="BB5" i="61"/>
  <c r="BB16" i="60"/>
  <c r="BB15" i="60"/>
  <c r="BB14" i="60"/>
  <c r="BB13" i="60"/>
  <c r="BB12" i="60"/>
  <c r="BB11" i="60"/>
  <c r="BB10" i="60"/>
  <c r="BB9" i="60"/>
  <c r="BB8" i="60"/>
  <c r="BB7" i="60"/>
  <c r="BB6" i="60"/>
  <c r="BB5" i="60"/>
  <c r="BB5" i="59"/>
  <c r="BB16" i="59"/>
  <c r="BB15" i="59"/>
  <c r="BB14" i="59"/>
  <c r="BB13" i="59"/>
  <c r="BB12" i="59"/>
  <c r="BB11" i="59"/>
  <c r="BB10" i="59"/>
  <c r="BB9" i="59"/>
  <c r="BB8" i="59"/>
  <c r="BB7" i="59"/>
  <c r="BB6" i="59"/>
  <c r="BB5" i="46"/>
  <c r="BB16" i="46"/>
  <c r="BB15" i="46"/>
  <c r="BB14" i="46"/>
  <c r="BB13" i="46"/>
  <c r="BB12" i="46"/>
  <c r="BB11" i="46"/>
  <c r="BB10" i="46"/>
  <c r="BB9" i="46"/>
  <c r="BB8" i="46"/>
  <c r="BB7" i="46"/>
  <c r="BB6" i="46"/>
  <c r="BB16" i="45"/>
  <c r="BB15" i="45"/>
  <c r="BB14" i="45"/>
  <c r="BB13" i="45"/>
  <c r="BB12" i="45"/>
  <c r="BB11" i="45"/>
  <c r="BB10" i="45"/>
  <c r="BB9" i="45"/>
  <c r="BB8" i="45"/>
  <c r="BB7" i="45"/>
  <c r="BB6" i="45"/>
  <c r="BB5" i="45"/>
  <c r="A12" i="44" l="1"/>
  <c r="A11" i="44" s="1"/>
  <c r="A10" i="44" s="1"/>
  <c r="A9" i="44" s="1"/>
  <c r="A8" i="44" s="1"/>
  <c r="A7" i="44" s="1"/>
  <c r="A6" i="44" s="1"/>
  <c r="A5" i="44" s="1"/>
  <c r="A4" i="44" s="1"/>
  <c r="A3" i="44" s="1"/>
  <c r="A2" i="44" s="1"/>
  <c r="A15" i="61"/>
  <c r="A14" i="61" s="1"/>
  <c r="A13" i="61" s="1"/>
  <c r="A12" i="61" s="1"/>
  <c r="A11" i="61" s="1"/>
  <c r="A10" i="61" s="1"/>
  <c r="A9" i="61" s="1"/>
  <c r="A8" i="61" s="1"/>
  <c r="A7" i="61" s="1"/>
  <c r="A6" i="61" s="1"/>
  <c r="A5" i="61" s="1"/>
  <c r="A15" i="60"/>
  <c r="A14" i="60" s="1"/>
  <c r="A13" i="60" s="1"/>
  <c r="A12" i="60" s="1"/>
  <c r="A11" i="60" s="1"/>
  <c r="A10" i="60" s="1"/>
  <c r="A9" i="60" s="1"/>
  <c r="A8" i="60" s="1"/>
  <c r="A7" i="60" s="1"/>
  <c r="A6" i="60" s="1"/>
  <c r="A5" i="60" s="1"/>
  <c r="A15" i="59"/>
  <c r="A14" i="59" s="1"/>
  <c r="A13" i="59" s="1"/>
  <c r="A12" i="59" s="1"/>
  <c r="A11" i="59" s="1"/>
  <c r="A10" i="59" s="1"/>
  <c r="A9" i="59" s="1"/>
  <c r="A8" i="59" s="1"/>
  <c r="A7" i="59" s="1"/>
  <c r="A6" i="59" s="1"/>
  <c r="A5" i="59" s="1"/>
  <c r="A15" i="46"/>
  <c r="A14" i="46" s="1"/>
  <c r="A13" i="46" s="1"/>
  <c r="A12" i="46" s="1"/>
  <c r="A11" i="46" s="1"/>
  <c r="A10" i="46" s="1"/>
  <c r="A9" i="46" s="1"/>
  <c r="A8" i="46" s="1"/>
  <c r="A7" i="46" s="1"/>
  <c r="A6" i="46" s="1"/>
  <c r="A5" i="46" s="1"/>
  <c r="A15" i="45"/>
  <c r="A14" i="45" s="1"/>
  <c r="A13" i="45" s="1"/>
  <c r="A12" i="45" s="1"/>
  <c r="A11" i="45" s="1"/>
  <c r="A10" i="45" s="1"/>
  <c r="A9" i="45" s="1"/>
  <c r="A8" i="45" s="1"/>
  <c r="A7" i="45" s="1"/>
  <c r="A6" i="45" s="1"/>
  <c r="A5" i="45" s="1"/>
  <c r="BA17" i="61"/>
  <c r="AZ17" i="61"/>
  <c r="AY17" i="61"/>
  <c r="AX17" i="61"/>
  <c r="AW17" i="61"/>
  <c r="AV17" i="61"/>
  <c r="AU17" i="61"/>
  <c r="AT17" i="61"/>
  <c r="AS17" i="61"/>
  <c r="AR17" i="61"/>
  <c r="AQ17" i="61"/>
  <c r="AP17" i="61"/>
  <c r="AO17" i="61"/>
  <c r="AN17" i="61"/>
  <c r="AM17" i="61"/>
  <c r="AL17" i="61"/>
  <c r="AK17" i="61"/>
  <c r="AJ17" i="61"/>
  <c r="AI17" i="61"/>
  <c r="AH17" i="61"/>
  <c r="AG17" i="61"/>
  <c r="AF17" i="61"/>
  <c r="AE17" i="61"/>
  <c r="AD17" i="61"/>
  <c r="AC17" i="61"/>
  <c r="AB17" i="61"/>
  <c r="AA17" i="61"/>
  <c r="Z17" i="61"/>
  <c r="Y17" i="61"/>
  <c r="X17" i="61"/>
  <c r="W17" i="61"/>
  <c r="BB17" i="61" s="1"/>
  <c r="V17" i="61"/>
  <c r="U17" i="61"/>
  <c r="T17" i="61"/>
  <c r="S17" i="61"/>
  <c r="R17" i="61"/>
  <c r="Q17" i="61"/>
  <c r="P17" i="61"/>
  <c r="O17" i="61"/>
  <c r="N17" i="61"/>
  <c r="L17" i="61"/>
  <c r="K17" i="61"/>
  <c r="J17" i="61"/>
  <c r="H17" i="61"/>
  <c r="G17" i="61"/>
  <c r="F17" i="61"/>
  <c r="E17" i="61"/>
  <c r="D17" i="61"/>
  <c r="C17" i="61"/>
  <c r="B17" i="61"/>
  <c r="M16" i="61"/>
  <c r="I16" i="61"/>
  <c r="M15" i="61"/>
  <c r="I15" i="61"/>
  <c r="M14" i="61"/>
  <c r="I14" i="61"/>
  <c r="M13" i="61"/>
  <c r="I13" i="61"/>
  <c r="M12" i="61"/>
  <c r="I12" i="61"/>
  <c r="M11" i="61"/>
  <c r="I11" i="61"/>
  <c r="M10" i="61"/>
  <c r="I10" i="61"/>
  <c r="M9" i="61"/>
  <c r="I9" i="61"/>
  <c r="M8" i="61"/>
  <c r="I8" i="61"/>
  <c r="M7" i="61"/>
  <c r="I7" i="61"/>
  <c r="M6" i="61"/>
  <c r="I6" i="61"/>
  <c r="M5" i="61"/>
  <c r="I5" i="61"/>
  <c r="I17" i="61" s="1"/>
  <c r="BA17" i="60"/>
  <c r="AZ17" i="60"/>
  <c r="AY17" i="60"/>
  <c r="AX17" i="60"/>
  <c r="AW17" i="60"/>
  <c r="AV17" i="60"/>
  <c r="AU17" i="60"/>
  <c r="AT17" i="60"/>
  <c r="AS17" i="60"/>
  <c r="AR17" i="60"/>
  <c r="AQ17" i="60"/>
  <c r="AP17" i="60"/>
  <c r="AO17" i="60"/>
  <c r="AN17" i="60"/>
  <c r="AM17" i="60"/>
  <c r="AL17" i="60"/>
  <c r="AK17" i="60"/>
  <c r="AJ17" i="60"/>
  <c r="AI17" i="60"/>
  <c r="AH17" i="60"/>
  <c r="AG17" i="60"/>
  <c r="AF17" i="60"/>
  <c r="AE17" i="60"/>
  <c r="AD17" i="60"/>
  <c r="AC17" i="60"/>
  <c r="AB17" i="60"/>
  <c r="AA17" i="60"/>
  <c r="Z17" i="60"/>
  <c r="Y17" i="60"/>
  <c r="X17" i="60"/>
  <c r="W17" i="60"/>
  <c r="V17" i="60"/>
  <c r="U17" i="60"/>
  <c r="T17" i="60"/>
  <c r="S17" i="60"/>
  <c r="R17" i="60"/>
  <c r="Q17" i="60"/>
  <c r="P17" i="60"/>
  <c r="O17" i="60"/>
  <c r="N17" i="60"/>
  <c r="L17" i="60"/>
  <c r="K17" i="60"/>
  <c r="J17" i="60"/>
  <c r="H17" i="60"/>
  <c r="G17" i="60"/>
  <c r="F17" i="60"/>
  <c r="E17" i="60"/>
  <c r="D17" i="60"/>
  <c r="C17" i="60"/>
  <c r="B17" i="60"/>
  <c r="M16" i="60"/>
  <c r="I16" i="60"/>
  <c r="M15" i="60"/>
  <c r="I15" i="60"/>
  <c r="M14" i="60"/>
  <c r="I14" i="60"/>
  <c r="M13" i="60"/>
  <c r="I13" i="60"/>
  <c r="M12" i="60"/>
  <c r="I12" i="60"/>
  <c r="M11" i="60"/>
  <c r="I11" i="60"/>
  <c r="M10" i="60"/>
  <c r="I10" i="60"/>
  <c r="M9" i="60"/>
  <c r="I9" i="60"/>
  <c r="M8" i="60"/>
  <c r="I8" i="60"/>
  <c r="M7" i="60"/>
  <c r="I7" i="60"/>
  <c r="M6" i="60"/>
  <c r="I6" i="60"/>
  <c r="M5" i="60"/>
  <c r="I5" i="60"/>
  <c r="BA17" i="59"/>
  <c r="AZ17" i="59"/>
  <c r="AY17" i="59"/>
  <c r="AX17" i="59"/>
  <c r="AW17" i="59"/>
  <c r="AV17" i="59"/>
  <c r="AU17" i="59"/>
  <c r="AT17" i="59"/>
  <c r="AS17" i="59"/>
  <c r="AR17" i="59"/>
  <c r="AQ17" i="59"/>
  <c r="AP17" i="59"/>
  <c r="AO17" i="59"/>
  <c r="AN17" i="59"/>
  <c r="AM17" i="59"/>
  <c r="AL17" i="59"/>
  <c r="AK17" i="59"/>
  <c r="AJ17" i="59"/>
  <c r="AI17" i="59"/>
  <c r="AH17" i="59"/>
  <c r="AG17" i="59"/>
  <c r="AF17" i="59"/>
  <c r="AE17" i="59"/>
  <c r="AD17" i="59"/>
  <c r="AC17" i="59"/>
  <c r="AB17" i="59"/>
  <c r="AA17" i="59"/>
  <c r="Z17" i="59"/>
  <c r="Y17" i="59"/>
  <c r="X17" i="59"/>
  <c r="W17" i="59"/>
  <c r="V17" i="59"/>
  <c r="U17" i="59"/>
  <c r="T17" i="59"/>
  <c r="S17" i="59"/>
  <c r="R17" i="59"/>
  <c r="Q17" i="59"/>
  <c r="P17" i="59"/>
  <c r="O17" i="59"/>
  <c r="N17" i="59"/>
  <c r="L17" i="59"/>
  <c r="K17" i="59"/>
  <c r="J17" i="59"/>
  <c r="H17" i="59"/>
  <c r="G17" i="59"/>
  <c r="F17" i="59"/>
  <c r="E17" i="59"/>
  <c r="D17" i="59"/>
  <c r="C17" i="59"/>
  <c r="B17" i="59"/>
  <c r="M16" i="59"/>
  <c r="I16" i="59"/>
  <c r="M15" i="59"/>
  <c r="I15" i="59"/>
  <c r="M14" i="59"/>
  <c r="I14" i="59"/>
  <c r="M13" i="59"/>
  <c r="I13" i="59"/>
  <c r="M12" i="59"/>
  <c r="I12" i="59"/>
  <c r="M11" i="59"/>
  <c r="I11" i="59"/>
  <c r="M10" i="59"/>
  <c r="I10" i="59"/>
  <c r="M9" i="59"/>
  <c r="I9" i="59"/>
  <c r="M8" i="59"/>
  <c r="I8" i="59"/>
  <c r="M7" i="59"/>
  <c r="I7" i="59"/>
  <c r="M6" i="59"/>
  <c r="I6" i="59"/>
  <c r="M5" i="59"/>
  <c r="I5" i="59"/>
  <c r="BC30" i="58"/>
  <c r="BB30" i="58"/>
  <c r="BA30" i="58"/>
  <c r="AZ30" i="58"/>
  <c r="AY30" i="58"/>
  <c r="AX30" i="58"/>
  <c r="AW30" i="58"/>
  <c r="AV30" i="58"/>
  <c r="AU30" i="58"/>
  <c r="AT30" i="58"/>
  <c r="AS30" i="58"/>
  <c r="AR30" i="58"/>
  <c r="AQ30" i="58"/>
  <c r="AP30" i="58"/>
  <c r="AO30" i="58"/>
  <c r="AN30" i="58"/>
  <c r="AM30" i="58"/>
  <c r="AL30" i="58"/>
  <c r="AK30" i="58"/>
  <c r="AJ30" i="58"/>
  <c r="AI30" i="58"/>
  <c r="AH30" i="58"/>
  <c r="AG30" i="58"/>
  <c r="AF30" i="58"/>
  <c r="AE30" i="58"/>
  <c r="AD30" i="58"/>
  <c r="AC30" i="58"/>
  <c r="AB30" i="58"/>
  <c r="AA30" i="58"/>
  <c r="Z30" i="58"/>
  <c r="Y30" i="58"/>
  <c r="X30" i="58"/>
  <c r="W30" i="58"/>
  <c r="V30" i="58"/>
  <c r="U30" i="58"/>
  <c r="T30" i="58"/>
  <c r="S30" i="58"/>
  <c r="P30" i="58"/>
  <c r="N30" i="58"/>
  <c r="L30" i="58"/>
  <c r="I30" i="58"/>
  <c r="G30" i="58"/>
  <c r="F30" i="58"/>
  <c r="E30" i="58"/>
  <c r="D30" i="58"/>
  <c r="R29" i="58"/>
  <c r="Q29" i="58"/>
  <c r="O29" i="58"/>
  <c r="K29" i="58"/>
  <c r="M29" i="58" s="1"/>
  <c r="R28" i="58"/>
  <c r="Q28" i="58"/>
  <c r="O28" i="58"/>
  <c r="K28" i="58"/>
  <c r="M28" i="58" s="1"/>
  <c r="R27" i="58"/>
  <c r="Q27" i="58"/>
  <c r="O27" i="58"/>
  <c r="K27" i="58"/>
  <c r="M27" i="58" s="1"/>
  <c r="V24" i="58"/>
  <c r="Y24" i="58" s="1"/>
  <c r="AB24" i="58" s="1"/>
  <c r="AE24" i="58" s="1"/>
  <c r="AH24" i="58" s="1"/>
  <c r="AK24" i="58" s="1"/>
  <c r="AN24" i="58" s="1"/>
  <c r="AQ24" i="58" s="1"/>
  <c r="AT24" i="58" s="1"/>
  <c r="AW24" i="58" s="1"/>
  <c r="AZ24" i="58" s="1"/>
  <c r="W13" i="58"/>
  <c r="S13" i="58"/>
  <c r="O13" i="58"/>
  <c r="K13" i="58"/>
  <c r="H13" i="58"/>
  <c r="G13" i="58"/>
  <c r="F13" i="58"/>
  <c r="E13" i="58"/>
  <c r="M17" i="60" l="1"/>
  <c r="BB17" i="60"/>
  <c r="I17" i="60"/>
  <c r="I17" i="59"/>
  <c r="BB17" i="59"/>
  <c r="R30" i="58"/>
  <c r="M17" i="61"/>
  <c r="M17" i="59"/>
  <c r="BB9" i="44"/>
  <c r="BB7" i="44"/>
  <c r="BB8" i="44"/>
  <c r="BB10" i="44"/>
  <c r="BB4" i="44"/>
  <c r="BB12" i="44"/>
  <c r="BB11" i="44"/>
  <c r="BB5" i="44"/>
  <c r="BB13" i="44"/>
  <c r="BB2" i="44"/>
  <c r="BB3" i="44"/>
  <c r="BB6" i="44"/>
  <c r="Q30" i="58"/>
  <c r="O30" i="58"/>
  <c r="M30" i="58"/>
  <c r="C17" i="28"/>
  <c r="I5" i="45"/>
  <c r="AF14" i="44"/>
  <c r="AL14" i="44"/>
  <c r="AQ14" i="44"/>
  <c r="T14" i="44"/>
  <c r="S14" i="44"/>
  <c r="O14" i="44"/>
  <c r="R14" i="44"/>
  <c r="N14" i="44"/>
  <c r="M4" i="44"/>
  <c r="M8" i="44"/>
  <c r="M12" i="44"/>
  <c r="J14" i="44"/>
  <c r="I4" i="44"/>
  <c r="I5" i="44"/>
  <c r="I6" i="44"/>
  <c r="I8" i="44"/>
  <c r="I9" i="44"/>
  <c r="I10" i="44"/>
  <c r="I11" i="44"/>
  <c r="I12" i="44"/>
  <c r="I13" i="44"/>
  <c r="H14" i="44"/>
  <c r="D14" i="44"/>
  <c r="M6" i="44"/>
  <c r="M9" i="44"/>
  <c r="M10" i="44"/>
  <c r="M13" i="44"/>
  <c r="B14" i="44"/>
  <c r="C22" i="28"/>
  <c r="C24" i="28" s="1"/>
  <c r="F3" i="56"/>
  <c r="B9" i="56"/>
  <c r="B11" i="56" s="1"/>
  <c r="B13" i="56" s="1"/>
  <c r="B15" i="56" s="1"/>
  <c r="B16" i="56" s="1"/>
  <c r="B19" i="56"/>
  <c r="B23" i="56"/>
  <c r="F46" i="48"/>
  <c r="E46" i="48"/>
  <c r="D46" i="48"/>
  <c r="F45" i="48"/>
  <c r="E45" i="48"/>
  <c r="D45" i="48"/>
  <c r="G44" i="48"/>
  <c r="G43" i="48"/>
  <c r="G42" i="48"/>
  <c r="G41" i="48"/>
  <c r="G40" i="48"/>
  <c r="G39" i="48"/>
  <c r="G38" i="48"/>
  <c r="G37" i="48"/>
  <c r="G36" i="48"/>
  <c r="G35" i="48"/>
  <c r="B35" i="48"/>
  <c r="B36" i="48" s="1"/>
  <c r="B37" i="48" s="1"/>
  <c r="B38" i="48" s="1"/>
  <c r="B39" i="48" s="1"/>
  <c r="B40" i="48" s="1"/>
  <c r="B41" i="48" s="1"/>
  <c r="B42" i="48" s="1"/>
  <c r="B43" i="48" s="1"/>
  <c r="B44" i="48" s="1"/>
  <c r="G34" i="48"/>
  <c r="B34" i="48"/>
  <c r="G33" i="48"/>
  <c r="G46" i="48" s="1"/>
  <c r="E27" i="47"/>
  <c r="D27" i="47"/>
  <c r="E26" i="47"/>
  <c r="E28" i="47" s="1"/>
  <c r="D26" i="47"/>
  <c r="D28" i="47" s="1"/>
  <c r="G13" i="47"/>
  <c r="BA17" i="46"/>
  <c r="AZ17" i="46"/>
  <c r="AY17" i="46"/>
  <c r="AX17" i="46"/>
  <c r="AW17" i="46"/>
  <c r="AV17" i="46"/>
  <c r="AU17" i="46"/>
  <c r="AT17" i="46"/>
  <c r="AS17" i="46"/>
  <c r="AR17" i="46"/>
  <c r="AQ17" i="46"/>
  <c r="AP17" i="46"/>
  <c r="AO17" i="46"/>
  <c r="AN17" i="46"/>
  <c r="AM17" i="46"/>
  <c r="AL17" i="46"/>
  <c r="AK17" i="46"/>
  <c r="AJ17" i="46"/>
  <c r="AI17" i="46"/>
  <c r="AH17" i="46"/>
  <c r="AG17" i="46"/>
  <c r="AF17" i="46"/>
  <c r="AE17" i="46"/>
  <c r="AD17" i="46"/>
  <c r="AC17" i="46"/>
  <c r="AB17" i="46"/>
  <c r="AA17" i="46"/>
  <c r="Z17" i="46"/>
  <c r="Y17" i="46"/>
  <c r="X17" i="46"/>
  <c r="W17" i="46"/>
  <c r="V17" i="46"/>
  <c r="U17" i="46"/>
  <c r="T17" i="46"/>
  <c r="S17" i="46"/>
  <c r="R17" i="46"/>
  <c r="Q17" i="46"/>
  <c r="P17" i="46"/>
  <c r="O17" i="46"/>
  <c r="N17" i="46"/>
  <c r="L17" i="46"/>
  <c r="K17" i="46"/>
  <c r="J17" i="46"/>
  <c r="H17" i="46"/>
  <c r="G17" i="46"/>
  <c r="F17" i="46"/>
  <c r="E17" i="46"/>
  <c r="D17" i="46"/>
  <c r="C17" i="46"/>
  <c r="B17" i="46"/>
  <c r="M16" i="46"/>
  <c r="I16" i="46"/>
  <c r="M15" i="46"/>
  <c r="I15" i="46"/>
  <c r="M14" i="46"/>
  <c r="I14" i="46"/>
  <c r="M13" i="46"/>
  <c r="I13" i="46"/>
  <c r="M12" i="46"/>
  <c r="I12" i="46"/>
  <c r="M11" i="46"/>
  <c r="I11" i="46"/>
  <c r="M10" i="46"/>
  <c r="I10" i="46"/>
  <c r="M9" i="46"/>
  <c r="I9" i="46"/>
  <c r="M8" i="46"/>
  <c r="I8" i="46"/>
  <c r="M7" i="46"/>
  <c r="I7" i="46"/>
  <c r="M6" i="46"/>
  <c r="I6" i="46"/>
  <c r="M5" i="46"/>
  <c r="I5" i="46"/>
  <c r="BA17" i="45"/>
  <c r="AZ17" i="45"/>
  <c r="AY17" i="45"/>
  <c r="AX17" i="45"/>
  <c r="AW17" i="45"/>
  <c r="AV17" i="45"/>
  <c r="AU17" i="45"/>
  <c r="AT17" i="45"/>
  <c r="AS17" i="45"/>
  <c r="AR17" i="45"/>
  <c r="AQ17" i="45"/>
  <c r="AP17" i="45"/>
  <c r="AO17" i="45"/>
  <c r="AN17" i="45"/>
  <c r="AM17" i="45"/>
  <c r="AL17" i="45"/>
  <c r="AK17" i="45"/>
  <c r="AJ17" i="45"/>
  <c r="AI17" i="45"/>
  <c r="AH17" i="45"/>
  <c r="AG17" i="45"/>
  <c r="AF17" i="45"/>
  <c r="AE17" i="45"/>
  <c r="AD17" i="45"/>
  <c r="AC17" i="45"/>
  <c r="AB17" i="45"/>
  <c r="AA17" i="45"/>
  <c r="Z17" i="45"/>
  <c r="Y17" i="45"/>
  <c r="X17" i="45"/>
  <c r="W17" i="45"/>
  <c r="V17" i="45"/>
  <c r="U17" i="45"/>
  <c r="T17" i="45"/>
  <c r="S17" i="45"/>
  <c r="R17" i="45"/>
  <c r="Q17" i="45"/>
  <c r="P17" i="45"/>
  <c r="O17" i="45"/>
  <c r="N17" i="45"/>
  <c r="L17" i="45"/>
  <c r="K17" i="45"/>
  <c r="J17" i="45"/>
  <c r="H17" i="45"/>
  <c r="G17" i="45"/>
  <c r="F17" i="45"/>
  <c r="E17" i="45"/>
  <c r="D17" i="45"/>
  <c r="C17" i="45"/>
  <c r="B17" i="45"/>
  <c r="M16" i="45"/>
  <c r="I16" i="45"/>
  <c r="M15" i="45"/>
  <c r="I15" i="45"/>
  <c r="M14" i="45"/>
  <c r="I14" i="45"/>
  <c r="M13" i="45"/>
  <c r="I13" i="45"/>
  <c r="M12" i="45"/>
  <c r="I12" i="45"/>
  <c r="M11" i="45"/>
  <c r="I11" i="45"/>
  <c r="M10" i="45"/>
  <c r="I10" i="45"/>
  <c r="M9" i="45"/>
  <c r="I9" i="45"/>
  <c r="M8" i="45"/>
  <c r="I8" i="45"/>
  <c r="M7" i="45"/>
  <c r="I7" i="45"/>
  <c r="M6" i="45"/>
  <c r="I6" i="45"/>
  <c r="M5" i="45"/>
  <c r="AV14" i="44"/>
  <c r="AA14" i="44"/>
  <c r="M11" i="44"/>
  <c r="M7" i="44"/>
  <c r="M3" i="44"/>
  <c r="BB17" i="46" l="1"/>
  <c r="I17" i="46"/>
  <c r="M17" i="45"/>
  <c r="I17" i="45"/>
  <c r="BB17" i="45"/>
  <c r="U14" i="44"/>
  <c r="Y14" i="44"/>
  <c r="AX14" i="44"/>
  <c r="AT14" i="44"/>
  <c r="AP14" i="44"/>
  <c r="AH14" i="44"/>
  <c r="AD14" i="44"/>
  <c r="Z14" i="44"/>
  <c r="AY14" i="44"/>
  <c r="AU14" i="44"/>
  <c r="AM14" i="44"/>
  <c r="AI14" i="44"/>
  <c r="AE14" i="44"/>
  <c r="AZ14" i="44"/>
  <c r="AR14" i="44"/>
  <c r="AN14" i="44"/>
  <c r="AJ14" i="44"/>
  <c r="AB14" i="44"/>
  <c r="X14" i="44"/>
  <c r="V14" i="44"/>
  <c r="P14" i="44"/>
  <c r="W14" i="44"/>
  <c r="AC14" i="44"/>
  <c r="AW14" i="44"/>
  <c r="AO14" i="44"/>
  <c r="AG14" i="44"/>
  <c r="BA14" i="44"/>
  <c r="AS14" i="44"/>
  <c r="AK14" i="44"/>
  <c r="Q14" i="44"/>
  <c r="M17" i="46"/>
  <c r="I7" i="44"/>
  <c r="G14" i="44"/>
  <c r="C14" i="44"/>
  <c r="K14" i="44"/>
  <c r="L14" i="44"/>
  <c r="M2" i="44"/>
  <c r="I3" i="44"/>
  <c r="E14" i="44"/>
  <c r="F14" i="44"/>
  <c r="I2" i="44"/>
  <c r="M5" i="44"/>
  <c r="G45" i="48"/>
  <c r="BB14" i="44" l="1"/>
  <c r="G57" i="28" s="1"/>
  <c r="M14" i="44"/>
  <c r="I14" i="44"/>
  <c r="E8" i="25"/>
  <c r="J2" i="25"/>
  <c r="K2" i="25" s="1"/>
  <c r="L2" i="25" s="1"/>
  <c r="M2" i="25" s="1"/>
  <c r="N2" i="25" s="1"/>
  <c r="D8" i="25"/>
  <c r="F8" i="25"/>
  <c r="G8" i="25"/>
  <c r="H8" i="25"/>
  <c r="I30" i="28" l="1"/>
  <c r="J30" i="28" s="1"/>
  <c r="K30" i="28" s="1"/>
  <c r="L30" i="28" s="1"/>
  <c r="M30" i="28" s="1"/>
  <c r="B3" i="23" l="1"/>
  <c r="B2" i="23"/>
  <c r="B3" i="21"/>
  <c r="B2" i="21"/>
  <c r="B31" i="15"/>
  <c r="C6" i="15"/>
  <c r="B6" i="15"/>
  <c r="B4" i="15"/>
  <c r="B3" i="15"/>
  <c r="F72" i="27"/>
  <c r="D51" i="27"/>
  <c r="C51" i="27"/>
  <c r="B51" i="27"/>
  <c r="D50" i="27"/>
  <c r="C50" i="27"/>
  <c r="B50" i="27"/>
  <c r="D49" i="27"/>
  <c r="C49" i="27"/>
  <c r="B49" i="27"/>
  <c r="D48" i="27"/>
  <c r="F48" i="27" s="1"/>
  <c r="C48" i="27"/>
  <c r="E48" i="27" s="1"/>
  <c r="B48" i="27"/>
  <c r="D47" i="27"/>
  <c r="C47" i="27"/>
  <c r="B47" i="27"/>
  <c r="D46" i="27"/>
  <c r="F46" i="27" s="1"/>
  <c r="C46" i="27"/>
  <c r="E46" i="27" s="1"/>
  <c r="B46" i="27"/>
  <c r="D45" i="27"/>
  <c r="F45" i="27" s="1"/>
  <c r="C45" i="27"/>
  <c r="E45" i="27" s="1"/>
  <c r="B45" i="27"/>
  <c r="D44" i="27"/>
  <c r="F44" i="27" s="1"/>
  <c r="C44" i="27"/>
  <c r="B44" i="27"/>
  <c r="D39" i="27"/>
  <c r="F39" i="27" s="1"/>
  <c r="C39" i="27"/>
  <c r="E39" i="27" s="1"/>
  <c r="B39" i="27"/>
  <c r="D38" i="27"/>
  <c r="F38" i="27" s="1"/>
  <c r="C38" i="27"/>
  <c r="B38" i="27"/>
  <c r="D37" i="27"/>
  <c r="C37" i="27"/>
  <c r="B37" i="27"/>
  <c r="D36" i="27"/>
  <c r="F36" i="27" s="1"/>
  <c r="C36" i="27"/>
  <c r="E36" i="27" s="1"/>
  <c r="B36" i="27"/>
  <c r="O35" i="27"/>
  <c r="N35" i="27"/>
  <c r="M35" i="27"/>
  <c r="L35" i="27"/>
  <c r="O34" i="27"/>
  <c r="N34" i="27"/>
  <c r="M34" i="27"/>
  <c r="L34" i="27"/>
  <c r="D34" i="27"/>
  <c r="F34" i="27" s="1"/>
  <c r="C34" i="27"/>
  <c r="E34" i="27" s="1"/>
  <c r="B34" i="27"/>
  <c r="O33" i="27"/>
  <c r="N33" i="27"/>
  <c r="M33" i="27"/>
  <c r="L33" i="27"/>
  <c r="D33" i="27"/>
  <c r="F33" i="27" s="1"/>
  <c r="C33" i="27"/>
  <c r="E33" i="27" s="1"/>
  <c r="B33" i="27"/>
  <c r="O32" i="27"/>
  <c r="N32" i="27"/>
  <c r="M32" i="27"/>
  <c r="L32" i="27"/>
  <c r="D32" i="27"/>
  <c r="F32" i="27" s="1"/>
  <c r="C32" i="27"/>
  <c r="E32" i="27" s="1"/>
  <c r="B32" i="27"/>
  <c r="O31" i="27"/>
  <c r="N31" i="27"/>
  <c r="M31" i="27"/>
  <c r="L31" i="27"/>
  <c r="O30" i="27"/>
  <c r="N30" i="27"/>
  <c r="M30" i="27"/>
  <c r="L30" i="27"/>
  <c r="D30" i="27"/>
  <c r="F30" i="27" s="1"/>
  <c r="C30" i="27"/>
  <c r="B30" i="27"/>
  <c r="O29" i="27"/>
  <c r="N29" i="27"/>
  <c r="M29" i="27"/>
  <c r="P29" i="27" s="1"/>
  <c r="Q29" i="27" s="1"/>
  <c r="L29" i="27"/>
  <c r="D29" i="27"/>
  <c r="C29" i="27"/>
  <c r="B29" i="27"/>
  <c r="O28" i="27"/>
  <c r="N28" i="27"/>
  <c r="M28" i="27"/>
  <c r="L28" i="27"/>
  <c r="O27" i="27"/>
  <c r="N27" i="27"/>
  <c r="M27" i="27"/>
  <c r="L27" i="27"/>
  <c r="O26" i="27"/>
  <c r="N26" i="27"/>
  <c r="M26" i="27"/>
  <c r="L26" i="27"/>
  <c r="O25" i="27"/>
  <c r="N25" i="27"/>
  <c r="M25" i="27"/>
  <c r="L25" i="27"/>
  <c r="O24" i="27"/>
  <c r="N24" i="27"/>
  <c r="M24" i="27"/>
  <c r="L24" i="27"/>
  <c r="D24" i="27"/>
  <c r="F24" i="27" s="1"/>
  <c r="C24" i="27"/>
  <c r="E24" i="27" s="1"/>
  <c r="B24" i="27"/>
  <c r="O23" i="27"/>
  <c r="N23" i="27"/>
  <c r="M23" i="27"/>
  <c r="L23" i="27"/>
  <c r="O22" i="27"/>
  <c r="N22" i="27"/>
  <c r="M22" i="27"/>
  <c r="L22" i="27"/>
  <c r="D21" i="27"/>
  <c r="C21" i="27"/>
  <c r="B21" i="27"/>
  <c r="D20" i="27"/>
  <c r="C20" i="27"/>
  <c r="B20" i="27"/>
  <c r="O19" i="27"/>
  <c r="N19" i="27"/>
  <c r="M19" i="27"/>
  <c r="L19" i="27"/>
  <c r="D19" i="27"/>
  <c r="F19" i="27" s="1"/>
  <c r="C19" i="27"/>
  <c r="B19" i="27"/>
  <c r="O18" i="27"/>
  <c r="N18" i="27"/>
  <c r="M18" i="27"/>
  <c r="L18" i="27"/>
  <c r="D18" i="27"/>
  <c r="F18" i="27" s="1"/>
  <c r="C18" i="27"/>
  <c r="B18" i="27"/>
  <c r="O17" i="27"/>
  <c r="N17" i="27"/>
  <c r="M17" i="27"/>
  <c r="L17" i="27"/>
  <c r="D17" i="27"/>
  <c r="F17" i="27" s="1"/>
  <c r="C17" i="27"/>
  <c r="C10" i="15" s="1"/>
  <c r="B17" i="27"/>
  <c r="B10" i="15" s="1"/>
  <c r="O16" i="27"/>
  <c r="N16" i="27"/>
  <c r="M16" i="27"/>
  <c r="L16" i="27"/>
  <c r="D16" i="27"/>
  <c r="F16" i="27" s="1"/>
  <c r="C16" i="27"/>
  <c r="B16" i="27"/>
  <c r="D15" i="27"/>
  <c r="C15" i="27"/>
  <c r="B15" i="27"/>
  <c r="O14" i="27"/>
  <c r="N14" i="27"/>
  <c r="M14" i="27"/>
  <c r="L14" i="27"/>
  <c r="O13" i="27"/>
  <c r="N13" i="27"/>
  <c r="M13" i="27"/>
  <c r="L13" i="27"/>
  <c r="O12" i="27"/>
  <c r="N12" i="27"/>
  <c r="M12" i="27"/>
  <c r="L12" i="27"/>
  <c r="D12" i="27"/>
  <c r="F12" i="27" s="1"/>
  <c r="C12" i="27"/>
  <c r="B12" i="27"/>
  <c r="O11" i="27"/>
  <c r="N11" i="27"/>
  <c r="M11" i="27"/>
  <c r="L11" i="27"/>
  <c r="D11" i="27"/>
  <c r="D65" i="27" s="1"/>
  <c r="C11" i="27"/>
  <c r="C65" i="27" s="1"/>
  <c r="B11" i="27"/>
  <c r="B66" i="27" s="1"/>
  <c r="O10" i="27"/>
  <c r="N10" i="27"/>
  <c r="M10" i="27"/>
  <c r="L10" i="27"/>
  <c r="O9" i="27"/>
  <c r="N9" i="27"/>
  <c r="M9" i="27"/>
  <c r="L9" i="27"/>
  <c r="D9" i="27"/>
  <c r="F9" i="27" s="1"/>
  <c r="C9" i="27"/>
  <c r="E9" i="27" s="1"/>
  <c r="B9" i="27"/>
  <c r="D8" i="27"/>
  <c r="C8" i="27"/>
  <c r="B8" i="27"/>
  <c r="D7" i="27"/>
  <c r="C7" i="27"/>
  <c r="B7" i="27"/>
  <c r="B6" i="27"/>
  <c r="D5" i="27"/>
  <c r="C5" i="27"/>
  <c r="B5" i="27"/>
  <c r="B1" i="27" a="1"/>
  <c r="B1" i="27" s="1"/>
  <c r="AA73" i="26"/>
  <c r="Z73" i="26"/>
  <c r="AA69" i="26" s="1"/>
  <c r="Y73" i="26"/>
  <c r="T73" i="26"/>
  <c r="S73" i="26"/>
  <c r="T69" i="26" s="1"/>
  <c r="M73" i="26"/>
  <c r="L73" i="26"/>
  <c r="F73" i="26"/>
  <c r="E73" i="26"/>
  <c r="AA72" i="26"/>
  <c r="Z72" i="26"/>
  <c r="AA68" i="26" s="1"/>
  <c r="T72" i="26"/>
  <c r="S72" i="26"/>
  <c r="M72" i="26"/>
  <c r="L72" i="26"/>
  <c r="M68" i="26" s="1"/>
  <c r="F72" i="26"/>
  <c r="E72" i="26"/>
  <c r="AA71" i="26"/>
  <c r="Z71" i="26"/>
  <c r="AA67" i="26" s="1"/>
  <c r="T71" i="26"/>
  <c r="S71" i="26"/>
  <c r="M71" i="26"/>
  <c r="L71" i="26"/>
  <c r="M67" i="26" s="1"/>
  <c r="F71" i="26"/>
  <c r="E71" i="26"/>
  <c r="F67" i="26" s="1"/>
  <c r="AA70" i="26"/>
  <c r="Z70" i="26"/>
  <c r="AA66" i="26" s="1"/>
  <c r="Y70" i="26"/>
  <c r="Y71" i="26" s="1"/>
  <c r="X70" i="26"/>
  <c r="W70" i="26"/>
  <c r="W71" i="26" s="1"/>
  <c r="T70" i="26"/>
  <c r="S70" i="26"/>
  <c r="R70" i="26"/>
  <c r="R71" i="26" s="1"/>
  <c r="Q70" i="26"/>
  <c r="Q71" i="26" s="1"/>
  <c r="P70" i="26"/>
  <c r="P71" i="26" s="1"/>
  <c r="S67" i="26" s="1"/>
  <c r="T64" i="26" s="1"/>
  <c r="M70" i="26"/>
  <c r="L70" i="26"/>
  <c r="M66" i="26" s="1"/>
  <c r="K70" i="26"/>
  <c r="K71" i="26" s="1"/>
  <c r="J70" i="26"/>
  <c r="I70" i="26"/>
  <c r="I71" i="26" s="1"/>
  <c r="F70" i="26"/>
  <c r="E70" i="26"/>
  <c r="F66" i="26" s="1"/>
  <c r="D70" i="26"/>
  <c r="D71" i="26" s="1"/>
  <c r="C70" i="26"/>
  <c r="C71" i="26" s="1"/>
  <c r="B70" i="26"/>
  <c r="B71" i="26" s="1"/>
  <c r="M69" i="26"/>
  <c r="F69" i="26"/>
  <c r="Y68" i="26"/>
  <c r="X68" i="26"/>
  <c r="W68" i="26"/>
  <c r="T68" i="26"/>
  <c r="R68" i="26"/>
  <c r="Q68" i="26"/>
  <c r="P68" i="26"/>
  <c r="F68" i="26"/>
  <c r="Y67" i="26"/>
  <c r="X67" i="26"/>
  <c r="W67" i="26"/>
  <c r="T67" i="26"/>
  <c r="R67" i="26"/>
  <c r="Q67" i="26"/>
  <c r="P67" i="26"/>
  <c r="K67" i="26"/>
  <c r="J67" i="26"/>
  <c r="I67" i="26"/>
  <c r="D67" i="26"/>
  <c r="C67" i="26"/>
  <c r="B67" i="26"/>
  <c r="Y66" i="26"/>
  <c r="X66" i="26"/>
  <c r="W66" i="26"/>
  <c r="T66" i="26"/>
  <c r="R66" i="26"/>
  <c r="Q66" i="26"/>
  <c r="P66" i="26"/>
  <c r="K66" i="26"/>
  <c r="J66" i="26"/>
  <c r="I66" i="26"/>
  <c r="L63" i="26" s="1"/>
  <c r="M59" i="26" s="1"/>
  <c r="D66" i="26"/>
  <c r="C66" i="26"/>
  <c r="B66" i="26"/>
  <c r="Y65" i="26"/>
  <c r="X65" i="26"/>
  <c r="W65" i="26"/>
  <c r="W69" i="26" s="1"/>
  <c r="R65" i="26"/>
  <c r="Q65" i="26"/>
  <c r="Q69" i="26" s="1"/>
  <c r="Q72" i="26" s="1"/>
  <c r="P65" i="26"/>
  <c r="K65" i="26"/>
  <c r="J65" i="26"/>
  <c r="I65" i="26"/>
  <c r="D65" i="26"/>
  <c r="C65" i="26"/>
  <c r="B65" i="26"/>
  <c r="S64" i="26"/>
  <c r="T60" i="26" s="1"/>
  <c r="Y63" i="26"/>
  <c r="X63" i="26"/>
  <c r="W63" i="26"/>
  <c r="S63" i="26"/>
  <c r="R63" i="26"/>
  <c r="Q63" i="26"/>
  <c r="P63" i="26"/>
  <c r="Q62" i="26"/>
  <c r="AA61" i="26"/>
  <c r="Z61" i="26"/>
  <c r="Y61" i="26"/>
  <c r="X61" i="26"/>
  <c r="W61" i="26"/>
  <c r="T61" i="26"/>
  <c r="S61" i="26"/>
  <c r="R61" i="26"/>
  <c r="Q61" i="26"/>
  <c r="P61" i="26"/>
  <c r="M61" i="26"/>
  <c r="L61" i="26"/>
  <c r="I61" i="26"/>
  <c r="F61" i="26"/>
  <c r="E61" i="26"/>
  <c r="Y60" i="26"/>
  <c r="X60" i="26"/>
  <c r="W60" i="26"/>
  <c r="R60" i="26"/>
  <c r="Q60" i="26"/>
  <c r="P60" i="26"/>
  <c r="L60" i="26"/>
  <c r="Z59" i="26"/>
  <c r="Y59" i="26"/>
  <c r="X59" i="26"/>
  <c r="W59" i="26"/>
  <c r="T59" i="26"/>
  <c r="R59" i="26"/>
  <c r="Q59" i="26"/>
  <c r="P59" i="26"/>
  <c r="Y56" i="26"/>
  <c r="AA56" i="26" s="1"/>
  <c r="X56" i="26"/>
  <c r="Z56" i="26" s="1"/>
  <c r="W56" i="26"/>
  <c r="R56" i="26"/>
  <c r="T56" i="26" s="1"/>
  <c r="Q56" i="26"/>
  <c r="S56" i="26" s="1"/>
  <c r="P56" i="26"/>
  <c r="K56" i="26"/>
  <c r="M56" i="26" s="1"/>
  <c r="J56" i="26"/>
  <c r="L56" i="26" s="1"/>
  <c r="I56" i="26"/>
  <c r="H56" i="26"/>
  <c r="D56" i="26"/>
  <c r="C56" i="26"/>
  <c r="B56" i="26"/>
  <c r="Y55" i="26"/>
  <c r="AA55" i="26" s="1"/>
  <c r="X55" i="26"/>
  <c r="Z55" i="26" s="1"/>
  <c r="W55" i="26"/>
  <c r="R55" i="26"/>
  <c r="T55" i="26" s="1"/>
  <c r="Q55" i="26"/>
  <c r="S55" i="26" s="1"/>
  <c r="P55" i="26"/>
  <c r="K55" i="26"/>
  <c r="M55" i="26" s="1"/>
  <c r="J55" i="26"/>
  <c r="L55" i="26" s="1"/>
  <c r="I55" i="26"/>
  <c r="H55" i="26"/>
  <c r="D55" i="26"/>
  <c r="C55" i="26"/>
  <c r="B55" i="26"/>
  <c r="AA54" i="26"/>
  <c r="Z54" i="26"/>
  <c r="T54" i="26"/>
  <c r="S54" i="26"/>
  <c r="M54" i="26"/>
  <c r="L54" i="26"/>
  <c r="F54" i="26"/>
  <c r="E54" i="26"/>
  <c r="AA53" i="26"/>
  <c r="Z53" i="26"/>
  <c r="T53" i="26"/>
  <c r="S53" i="26"/>
  <c r="M53" i="26"/>
  <c r="L53" i="26"/>
  <c r="F53" i="26"/>
  <c r="E53" i="26"/>
  <c r="AA52" i="26"/>
  <c r="Z52" i="26"/>
  <c r="T52" i="26"/>
  <c r="S52" i="26"/>
  <c r="M52" i="26"/>
  <c r="L52" i="26"/>
  <c r="F52" i="26"/>
  <c r="E52" i="26"/>
  <c r="AA51" i="26"/>
  <c r="Z51" i="26"/>
  <c r="T51" i="26"/>
  <c r="S51" i="26"/>
  <c r="M51" i="26"/>
  <c r="L51" i="26"/>
  <c r="F51" i="26"/>
  <c r="E51" i="26"/>
  <c r="AA50" i="26"/>
  <c r="Z50" i="26"/>
  <c r="T50" i="26"/>
  <c r="S50" i="26"/>
  <c r="M50" i="26"/>
  <c r="L50" i="26"/>
  <c r="F50" i="26"/>
  <c r="E50" i="26"/>
  <c r="AA49" i="26"/>
  <c r="Z49" i="26"/>
  <c r="T49" i="26"/>
  <c r="S49" i="26"/>
  <c r="M49" i="26"/>
  <c r="L49" i="26"/>
  <c r="F49" i="26"/>
  <c r="E49" i="26"/>
  <c r="AA48" i="26"/>
  <c r="Z48" i="26"/>
  <c r="T48" i="26"/>
  <c r="S48" i="26"/>
  <c r="M48" i="26"/>
  <c r="L48" i="26"/>
  <c r="F48" i="26"/>
  <c r="E48" i="26"/>
  <c r="AA47" i="26"/>
  <c r="Z47" i="26"/>
  <c r="T47" i="26"/>
  <c r="S47" i="26"/>
  <c r="M47" i="26"/>
  <c r="L47" i="26"/>
  <c r="F47" i="26"/>
  <c r="E47" i="26"/>
  <c r="AA46" i="26"/>
  <c r="Z46" i="26"/>
  <c r="T46" i="26"/>
  <c r="S46" i="26"/>
  <c r="M46" i="26"/>
  <c r="L46" i="26"/>
  <c r="F46" i="26"/>
  <c r="E46" i="26"/>
  <c r="Y43" i="26"/>
  <c r="AA43" i="26" s="1"/>
  <c r="X43" i="26"/>
  <c r="X62" i="26" s="1"/>
  <c r="W43" i="26"/>
  <c r="W62" i="26" s="1"/>
  <c r="R43" i="26"/>
  <c r="R62" i="26" s="1"/>
  <c r="Q43" i="26"/>
  <c r="S43" i="26" s="1"/>
  <c r="P43" i="26"/>
  <c r="P62" i="26" s="1"/>
  <c r="K43" i="26"/>
  <c r="M43" i="26" s="1"/>
  <c r="J43" i="26"/>
  <c r="J62" i="26" s="1"/>
  <c r="I43" i="26"/>
  <c r="I62" i="26" s="1"/>
  <c r="D43" i="26"/>
  <c r="D62" i="26" s="1"/>
  <c r="C43" i="26"/>
  <c r="B43" i="26"/>
  <c r="B40" i="27" s="1"/>
  <c r="AA42" i="26"/>
  <c r="Z42" i="26"/>
  <c r="T42" i="26"/>
  <c r="S42" i="26"/>
  <c r="M42" i="26"/>
  <c r="L42" i="26"/>
  <c r="F42" i="26"/>
  <c r="E42" i="26"/>
  <c r="AA41" i="26"/>
  <c r="Z41" i="26"/>
  <c r="T41" i="26"/>
  <c r="S41" i="26"/>
  <c r="M41" i="26"/>
  <c r="L41" i="26"/>
  <c r="F41" i="26"/>
  <c r="E41" i="26"/>
  <c r="AA40" i="26"/>
  <c r="Z40" i="26"/>
  <c r="T40" i="26"/>
  <c r="S40" i="26"/>
  <c r="M40" i="26"/>
  <c r="L40" i="26"/>
  <c r="F40" i="26"/>
  <c r="E40" i="26"/>
  <c r="AA39" i="26"/>
  <c r="Z39" i="26"/>
  <c r="T39" i="26"/>
  <c r="S39" i="26"/>
  <c r="M39" i="26"/>
  <c r="L39" i="26"/>
  <c r="F39" i="26"/>
  <c r="E39" i="26"/>
  <c r="Y38" i="26"/>
  <c r="AA38" i="26" s="1"/>
  <c r="X38" i="26"/>
  <c r="W38" i="26"/>
  <c r="W64" i="26" s="1"/>
  <c r="R38" i="26"/>
  <c r="Q38" i="26"/>
  <c r="S38" i="26" s="1"/>
  <c r="P38" i="26"/>
  <c r="K38" i="26"/>
  <c r="M38" i="26" s="1"/>
  <c r="J38" i="26"/>
  <c r="L38" i="26" s="1"/>
  <c r="I38" i="26"/>
  <c r="D38" i="26"/>
  <c r="C38" i="26"/>
  <c r="B38" i="26"/>
  <c r="AA37" i="26"/>
  <c r="Z37" i="26"/>
  <c r="T37" i="26"/>
  <c r="S37" i="26"/>
  <c r="M37" i="26"/>
  <c r="L37" i="26"/>
  <c r="F37" i="26"/>
  <c r="E37" i="26"/>
  <c r="AA36" i="26"/>
  <c r="Z36" i="26"/>
  <c r="T36" i="26"/>
  <c r="S36" i="26"/>
  <c r="M36" i="26"/>
  <c r="L36" i="26"/>
  <c r="F36" i="26"/>
  <c r="E36" i="26"/>
  <c r="AA35" i="26"/>
  <c r="Z35" i="26"/>
  <c r="T35" i="26"/>
  <c r="S35" i="26"/>
  <c r="M35" i="26"/>
  <c r="L35" i="26"/>
  <c r="F35" i="26"/>
  <c r="E35" i="26"/>
  <c r="Y33" i="26"/>
  <c r="X33" i="26"/>
  <c r="X73" i="26" s="1"/>
  <c r="W33" i="26"/>
  <c r="R33" i="26"/>
  <c r="R73" i="26" s="1"/>
  <c r="Q33" i="26"/>
  <c r="Q44" i="26" s="1"/>
  <c r="P33" i="26"/>
  <c r="P73" i="26" s="1"/>
  <c r="K33" i="26"/>
  <c r="K44" i="26" s="1"/>
  <c r="J33" i="26"/>
  <c r="J73" i="26" s="1"/>
  <c r="I33" i="26"/>
  <c r="D33" i="26"/>
  <c r="C33" i="26"/>
  <c r="B33" i="26"/>
  <c r="B31" i="27" s="1"/>
  <c r="AA32" i="26"/>
  <c r="Z32" i="26"/>
  <c r="T32" i="26"/>
  <c r="S32" i="26"/>
  <c r="M32" i="26"/>
  <c r="L32" i="26"/>
  <c r="F32" i="26"/>
  <c r="E32" i="26"/>
  <c r="AA31" i="26"/>
  <c r="Z31" i="26"/>
  <c r="T31" i="26"/>
  <c r="S31" i="26"/>
  <c r="M31" i="26"/>
  <c r="L31" i="26"/>
  <c r="F31" i="26"/>
  <c r="E31" i="26"/>
  <c r="AA29" i="26"/>
  <c r="Z29" i="26"/>
  <c r="T29" i="26"/>
  <c r="S29" i="26"/>
  <c r="M29" i="26"/>
  <c r="L29" i="26"/>
  <c r="F29" i="26"/>
  <c r="E29" i="26"/>
  <c r="AA28" i="26"/>
  <c r="Z28" i="26"/>
  <c r="T28" i="26"/>
  <c r="S28" i="26"/>
  <c r="Y27" i="26"/>
  <c r="AA27" i="26" s="1"/>
  <c r="X27" i="26"/>
  <c r="Z27" i="26" s="1"/>
  <c r="W27" i="26"/>
  <c r="R27" i="26"/>
  <c r="T27" i="26" s="1"/>
  <c r="Q27" i="26"/>
  <c r="S27" i="26" s="1"/>
  <c r="P27" i="26"/>
  <c r="K27" i="26"/>
  <c r="K28" i="26" s="1"/>
  <c r="M28" i="26" s="1"/>
  <c r="J27" i="26"/>
  <c r="L27" i="26" s="1"/>
  <c r="I27" i="26"/>
  <c r="I28" i="26" s="1"/>
  <c r="D27" i="26"/>
  <c r="C27" i="26"/>
  <c r="C7" i="15" s="1"/>
  <c r="B27" i="26"/>
  <c r="B7" i="15" s="1"/>
  <c r="AA26" i="26"/>
  <c r="Z26" i="26"/>
  <c r="T26" i="26"/>
  <c r="S26" i="26"/>
  <c r="M26" i="26"/>
  <c r="L26" i="26"/>
  <c r="F26" i="26"/>
  <c r="E26" i="26"/>
  <c r="AA25" i="26"/>
  <c r="Z25" i="26"/>
  <c r="T25" i="26"/>
  <c r="S25" i="26"/>
  <c r="K25" i="26"/>
  <c r="M25" i="26" s="1"/>
  <c r="J25" i="26"/>
  <c r="J63" i="26" s="1"/>
  <c r="I25" i="26"/>
  <c r="I63" i="26" s="1"/>
  <c r="D25" i="26"/>
  <c r="C25" i="26"/>
  <c r="C23" i="27" s="1"/>
  <c r="B25" i="26"/>
  <c r="Y24" i="26"/>
  <c r="AA24" i="26" s="1"/>
  <c r="X24" i="26"/>
  <c r="Z24" i="26" s="1"/>
  <c r="W24" i="26"/>
  <c r="R24" i="26"/>
  <c r="T24" i="26" s="1"/>
  <c r="Q24" i="26"/>
  <c r="S24" i="26" s="1"/>
  <c r="P24" i="26"/>
  <c r="K24" i="26"/>
  <c r="M24" i="26" s="1"/>
  <c r="J24" i="26"/>
  <c r="L24" i="26" s="1"/>
  <c r="I24" i="26"/>
  <c r="D24" i="26"/>
  <c r="C24" i="26"/>
  <c r="E24" i="26" s="1"/>
  <c r="B24" i="26"/>
  <c r="AA23" i="26"/>
  <c r="Z23" i="26"/>
  <c r="T23" i="26"/>
  <c r="S23" i="26"/>
  <c r="M23" i="26"/>
  <c r="L23" i="26"/>
  <c r="F23" i="26"/>
  <c r="E23" i="26"/>
  <c r="AA22" i="26"/>
  <c r="Z22" i="26"/>
  <c r="T22" i="26"/>
  <c r="S22" i="26"/>
  <c r="M22" i="26"/>
  <c r="L22" i="26"/>
  <c r="F22" i="26"/>
  <c r="E22" i="26"/>
  <c r="AA21" i="26"/>
  <c r="Z21" i="26"/>
  <c r="T21" i="26"/>
  <c r="S21" i="26"/>
  <c r="M21" i="26"/>
  <c r="L21" i="26"/>
  <c r="F21" i="26"/>
  <c r="E21" i="26"/>
  <c r="AA20" i="26"/>
  <c r="Z20" i="26"/>
  <c r="T20" i="26"/>
  <c r="S20" i="26"/>
  <c r="M20" i="26"/>
  <c r="L20" i="26"/>
  <c r="F20" i="26"/>
  <c r="E20" i="26"/>
  <c r="AA19" i="26"/>
  <c r="Z19" i="26"/>
  <c r="T19" i="26"/>
  <c r="S19" i="26"/>
  <c r="M19" i="26"/>
  <c r="L19" i="26"/>
  <c r="F19" i="26"/>
  <c r="E19" i="26"/>
  <c r="AA18" i="26"/>
  <c r="Z18" i="26"/>
  <c r="T18" i="26"/>
  <c r="S18" i="26"/>
  <c r="M18" i="26"/>
  <c r="L18" i="26"/>
  <c r="F18" i="26"/>
  <c r="E18" i="26"/>
  <c r="Y16" i="26"/>
  <c r="AA16" i="26" s="1"/>
  <c r="X16" i="26"/>
  <c r="Z16" i="26" s="1"/>
  <c r="W16" i="26"/>
  <c r="R16" i="26"/>
  <c r="T16" i="26" s="1"/>
  <c r="Q16" i="26"/>
  <c r="S16" i="26" s="1"/>
  <c r="P16" i="26"/>
  <c r="AA15" i="26"/>
  <c r="Z15" i="26"/>
  <c r="T15" i="26"/>
  <c r="S15" i="26"/>
  <c r="AA14" i="26"/>
  <c r="Z14" i="26"/>
  <c r="T14" i="26"/>
  <c r="S14" i="26"/>
  <c r="M14" i="26"/>
  <c r="L14" i="26"/>
  <c r="F14" i="26"/>
  <c r="E14" i="26"/>
  <c r="AA13" i="26"/>
  <c r="Z13" i="26"/>
  <c r="T13" i="26"/>
  <c r="S13" i="26"/>
  <c r="M13" i="26"/>
  <c r="L13" i="26"/>
  <c r="F13" i="26"/>
  <c r="E13" i="26"/>
  <c r="AA12" i="26"/>
  <c r="Z12" i="26"/>
  <c r="T12" i="26"/>
  <c r="S12" i="26"/>
  <c r="K12" i="26"/>
  <c r="K68" i="26" s="1"/>
  <c r="J12" i="26"/>
  <c r="J61" i="26" s="1"/>
  <c r="I12" i="26"/>
  <c r="I68" i="26" s="1"/>
  <c r="D12" i="26"/>
  <c r="C12" i="26"/>
  <c r="C68" i="26" s="1"/>
  <c r="B12" i="26"/>
  <c r="AA11" i="26"/>
  <c r="Z11" i="26"/>
  <c r="T11" i="26"/>
  <c r="S11" i="26"/>
  <c r="M11" i="26"/>
  <c r="L11" i="26"/>
  <c r="F11" i="26"/>
  <c r="E11" i="26"/>
  <c r="AA9" i="26"/>
  <c r="Z9" i="26"/>
  <c r="T9" i="26"/>
  <c r="S9" i="26"/>
  <c r="M9" i="26"/>
  <c r="L9" i="26"/>
  <c r="F9" i="26"/>
  <c r="E9" i="26"/>
  <c r="K6" i="26"/>
  <c r="R6" i="26" s="1"/>
  <c r="Y6" i="26" s="1"/>
  <c r="J6" i="26"/>
  <c r="Q6" i="26" s="1"/>
  <c r="X6" i="26" s="1"/>
  <c r="I6" i="26"/>
  <c r="P6" i="26" s="1"/>
  <c r="W6" i="26" s="1"/>
  <c r="G58" i="28"/>
  <c r="G55" i="28"/>
  <c r="F55" i="28"/>
  <c r="E55" i="28"/>
  <c r="C54" i="28"/>
  <c r="C53" i="28"/>
  <c r="C52" i="28"/>
  <c r="G51" i="28"/>
  <c r="F51" i="28"/>
  <c r="E51" i="28"/>
  <c r="A49" i="28"/>
  <c r="A48" i="28"/>
  <c r="A47" i="28"/>
  <c r="A46" i="28"/>
  <c r="A45" i="28"/>
  <c r="A44" i="28"/>
  <c r="A43" i="28"/>
  <c r="A42" i="28"/>
  <c r="A41" i="28"/>
  <c r="A40" i="28"/>
  <c r="J35" i="29"/>
  <c r="J34" i="29"/>
  <c r="J33" i="29"/>
  <c r="J32" i="29"/>
  <c r="J31" i="29"/>
  <c r="J30" i="29"/>
  <c r="J29" i="29"/>
  <c r="J28" i="29"/>
  <c r="J27" i="29"/>
  <c r="J26" i="29"/>
  <c r="J25" i="29"/>
  <c r="J24" i="29"/>
  <c r="J23" i="29"/>
  <c r="J22" i="29"/>
  <c r="J21" i="29"/>
  <c r="J20" i="29"/>
  <c r="J19" i="29"/>
  <c r="J18" i="29"/>
  <c r="J17" i="29"/>
  <c r="J16" i="29"/>
  <c r="Y64" i="26" l="1"/>
  <c r="S66" i="26"/>
  <c r="T63" i="26" s="1"/>
  <c r="Q73" i="26"/>
  <c r="P9" i="27"/>
  <c r="Q9" i="27" s="1"/>
  <c r="R9" i="27" s="1"/>
  <c r="E30" i="27"/>
  <c r="P35" i="27"/>
  <c r="Q35" i="27" s="1"/>
  <c r="E44" i="27"/>
  <c r="B69" i="27"/>
  <c r="L64" i="26"/>
  <c r="M60" i="26" s="1"/>
  <c r="I69" i="26"/>
  <c r="Y69" i="26"/>
  <c r="Y72" i="26" s="1"/>
  <c r="I44" i="26"/>
  <c r="I45" i="26" s="1"/>
  <c r="Y44" i="26"/>
  <c r="D53" i="27"/>
  <c r="L66" i="26"/>
  <c r="M63" i="26" s="1"/>
  <c r="I73" i="26"/>
  <c r="L69" i="26" s="1"/>
  <c r="M65" i="26" s="1"/>
  <c r="E38" i="27"/>
  <c r="W44" i="26"/>
  <c r="W45" i="26" s="1"/>
  <c r="D64" i="26"/>
  <c r="B35" i="27"/>
  <c r="B52" i="27"/>
  <c r="B60" i="27" s="1"/>
  <c r="C12" i="15"/>
  <c r="D22" i="27"/>
  <c r="F22" i="27" s="1"/>
  <c r="D23" i="27"/>
  <c r="J28" i="26"/>
  <c r="L28" i="26" s="1"/>
  <c r="K62" i="26"/>
  <c r="Y62" i="26"/>
  <c r="S59" i="26"/>
  <c r="R69" i="26"/>
  <c r="R72" i="26" s="1"/>
  <c r="W73" i="26"/>
  <c r="Z69" i="26" s="1"/>
  <c r="AA65" i="26" s="1"/>
  <c r="R64" i="26"/>
  <c r="K15" i="26"/>
  <c r="K16" i="26" s="1"/>
  <c r="M16" i="26" s="1"/>
  <c r="S69" i="26"/>
  <c r="T65" i="26" s="1"/>
  <c r="D35" i="27"/>
  <c r="F35" i="27" s="1"/>
  <c r="P64" i="26"/>
  <c r="X64" i="26"/>
  <c r="Z60" i="26" s="1"/>
  <c r="D52" i="27"/>
  <c r="K69" i="26"/>
  <c r="K72" i="26" s="1"/>
  <c r="E63" i="26"/>
  <c r="F59" i="26" s="1"/>
  <c r="Z63" i="26"/>
  <c r="AA59" i="26" s="1"/>
  <c r="E64" i="26"/>
  <c r="F60" i="26" s="1"/>
  <c r="Z64" i="26"/>
  <c r="AA60" i="26" s="1"/>
  <c r="Z66" i="26"/>
  <c r="AA63" i="26" s="1"/>
  <c r="D10" i="27"/>
  <c r="D67" i="27" s="1"/>
  <c r="I15" i="26"/>
  <c r="I16" i="26" s="1"/>
  <c r="B22" i="27"/>
  <c r="B11" i="21" s="1"/>
  <c r="B63" i="26"/>
  <c r="L59" i="26"/>
  <c r="C35" i="27"/>
  <c r="E35" i="27" s="1"/>
  <c r="B53" i="27"/>
  <c r="K61" i="26"/>
  <c r="S62" i="26"/>
  <c r="K63" i="26"/>
  <c r="Q64" i="26"/>
  <c r="P69" i="26"/>
  <c r="K73" i="26"/>
  <c r="B69" i="26"/>
  <c r="E66" i="26"/>
  <c r="F63" i="26" s="1"/>
  <c r="C69" i="26"/>
  <c r="C72" i="26" s="1"/>
  <c r="F49" i="27"/>
  <c r="D64" i="27"/>
  <c r="B8" i="15"/>
  <c r="F29" i="27"/>
  <c r="F47" i="27"/>
  <c r="E51" i="27"/>
  <c r="E50" i="27"/>
  <c r="E47" i="27"/>
  <c r="E37" i="27"/>
  <c r="E29" i="27"/>
  <c r="E18" i="27"/>
  <c r="E12" i="27"/>
  <c r="F51" i="27"/>
  <c r="E49" i="27"/>
  <c r="F50" i="27"/>
  <c r="F37" i="27"/>
  <c r="F27" i="26"/>
  <c r="F25" i="26"/>
  <c r="P31" i="27"/>
  <c r="Q31" i="27" s="1"/>
  <c r="R31" i="27" s="1"/>
  <c r="F12" i="26"/>
  <c r="B9" i="15"/>
  <c r="I72" i="26"/>
  <c r="W72" i="26"/>
  <c r="P72" i="26"/>
  <c r="S68" i="26" s="1"/>
  <c r="S65" i="26"/>
  <c r="T62" i="26" s="1"/>
  <c r="B76" i="27"/>
  <c r="B74" i="27"/>
  <c r="K45" i="26"/>
  <c r="M44" i="26"/>
  <c r="Q45" i="26"/>
  <c r="S44" i="26"/>
  <c r="Y45" i="26"/>
  <c r="AA44" i="26"/>
  <c r="L12" i="26"/>
  <c r="M15" i="26"/>
  <c r="L25" i="26"/>
  <c r="M27" i="26"/>
  <c r="L33" i="26"/>
  <c r="T33" i="26"/>
  <c r="Z33" i="26"/>
  <c r="F38" i="26"/>
  <c r="T38" i="26"/>
  <c r="Z38" i="26"/>
  <c r="L43" i="26"/>
  <c r="T43" i="26"/>
  <c r="Z43" i="26"/>
  <c r="B44" i="26"/>
  <c r="J44" i="26"/>
  <c r="P44" i="26"/>
  <c r="P45" i="26" s="1"/>
  <c r="R44" i="26"/>
  <c r="X44" i="26"/>
  <c r="J59" i="26"/>
  <c r="C60" i="26"/>
  <c r="J60" i="26"/>
  <c r="J68" i="26"/>
  <c r="J69" i="26"/>
  <c r="X69" i="26"/>
  <c r="X72" i="26" s="1"/>
  <c r="J71" i="26"/>
  <c r="L67" i="26" s="1"/>
  <c r="M64" i="26" s="1"/>
  <c r="X71" i="26"/>
  <c r="Z67" i="26" s="1"/>
  <c r="AA64" i="26" s="1"/>
  <c r="M12" i="26"/>
  <c r="J15" i="26"/>
  <c r="F24" i="26"/>
  <c r="E27" i="26"/>
  <c r="C31" i="27"/>
  <c r="M33" i="26"/>
  <c r="S33" i="26"/>
  <c r="AA33" i="26"/>
  <c r="E38" i="26"/>
  <c r="C40" i="27"/>
  <c r="E40" i="27" s="1"/>
  <c r="C52" i="27"/>
  <c r="E55" i="26"/>
  <c r="C53" i="27"/>
  <c r="E53" i="27" s="1"/>
  <c r="I59" i="26"/>
  <c r="K59" i="26"/>
  <c r="I60" i="26"/>
  <c r="K60" i="26"/>
  <c r="B62" i="26"/>
  <c r="L62" i="26"/>
  <c r="Z62" i="26"/>
  <c r="D63" i="26"/>
  <c r="B64" i="26"/>
  <c r="E67" i="26"/>
  <c r="F64" i="26" s="1"/>
  <c r="B75" i="27"/>
  <c r="B12" i="15"/>
  <c r="B23" i="15"/>
  <c r="B33" i="15"/>
  <c r="B14" i="21"/>
  <c r="E17" i="27"/>
  <c r="B63" i="27"/>
  <c r="E63" i="27" s="1"/>
  <c r="F63" i="27" s="1"/>
  <c r="C9" i="15"/>
  <c r="E16" i="27"/>
  <c r="C8" i="15"/>
  <c r="C11" i="15" s="1"/>
  <c r="B15" i="15" s="1"/>
  <c r="B62" i="27"/>
  <c r="C64" i="27"/>
  <c r="B4" i="21"/>
  <c r="B18" i="21" s="1"/>
  <c r="B4" i="23"/>
  <c r="B10" i="23" s="1"/>
  <c r="B5" i="15"/>
  <c r="P33" i="27"/>
  <c r="Q33" i="27" s="1"/>
  <c r="P10" i="27"/>
  <c r="Q10" i="27" s="1"/>
  <c r="R10" i="27" s="1"/>
  <c r="R37" i="27" s="1"/>
  <c r="P14" i="27"/>
  <c r="Q14" i="27" s="1"/>
  <c r="R14" i="27" s="1"/>
  <c r="R35" i="27"/>
  <c r="F56" i="26"/>
  <c r="F55" i="26"/>
  <c r="E56" i="26"/>
  <c r="D40" i="27"/>
  <c r="C62" i="26"/>
  <c r="F43" i="26"/>
  <c r="E43" i="26"/>
  <c r="C44" i="26"/>
  <c r="F33" i="26"/>
  <c r="C64" i="26"/>
  <c r="E33" i="26"/>
  <c r="D31" i="27"/>
  <c r="D44" i="26"/>
  <c r="F23" i="27"/>
  <c r="C22" i="27"/>
  <c r="E22" i="27" s="1"/>
  <c r="D25" i="27"/>
  <c r="B23" i="27"/>
  <c r="E23" i="27" s="1"/>
  <c r="E25" i="26"/>
  <c r="C28" i="26"/>
  <c r="C61" i="26" s="1"/>
  <c r="C63" i="26"/>
  <c r="E59" i="26" s="1"/>
  <c r="E19" i="27"/>
  <c r="C25" i="27"/>
  <c r="D28" i="26"/>
  <c r="D61" i="26" s="1"/>
  <c r="B28" i="26"/>
  <c r="B26" i="27" s="1"/>
  <c r="B71" i="27" s="1"/>
  <c r="A3" i="27"/>
  <c r="B25" i="27"/>
  <c r="B65" i="27"/>
  <c r="E65" i="27" s="1"/>
  <c r="F65" i="27" s="1"/>
  <c r="D66" i="27"/>
  <c r="F11" i="27"/>
  <c r="C66" i="27"/>
  <c r="E66" i="27" s="1"/>
  <c r="F66" i="27" s="1"/>
  <c r="D69" i="26"/>
  <c r="E11" i="27"/>
  <c r="C10" i="27"/>
  <c r="D15" i="26"/>
  <c r="D59" i="26" s="1"/>
  <c r="C15" i="26"/>
  <c r="C59" i="26" s="1"/>
  <c r="D60" i="26"/>
  <c r="F7" i="27"/>
  <c r="D68" i="26"/>
  <c r="E62" i="26"/>
  <c r="B70" i="27"/>
  <c r="B10" i="27"/>
  <c r="E12" i="26"/>
  <c r="B68" i="26"/>
  <c r="B64" i="27"/>
  <c r="B15" i="26"/>
  <c r="B60" i="26"/>
  <c r="E7" i="27"/>
  <c r="P12" i="27"/>
  <c r="Q12" i="27" s="1"/>
  <c r="R12" i="27" s="1"/>
  <c r="P18" i="27"/>
  <c r="Q18" i="27" s="1"/>
  <c r="R18" i="27" s="1"/>
  <c r="P22" i="27"/>
  <c r="Q22" i="27" s="1"/>
  <c r="R22" i="27" s="1"/>
  <c r="P13" i="27"/>
  <c r="Q13" i="27" s="1"/>
  <c r="R13" i="27" s="1"/>
  <c r="P25" i="27"/>
  <c r="Q25" i="27" s="1"/>
  <c r="R25" i="27" s="1"/>
  <c r="P27" i="27"/>
  <c r="Q27" i="27" s="1"/>
  <c r="R27" i="27" s="1"/>
  <c r="P11" i="27"/>
  <c r="Q11" i="27" s="1"/>
  <c r="R11" i="27" s="1"/>
  <c r="P16" i="27"/>
  <c r="Q16" i="27" s="1"/>
  <c r="R16" i="27" s="1"/>
  <c r="P17" i="27"/>
  <c r="Q17" i="27" s="1"/>
  <c r="R17" i="27" s="1"/>
  <c r="P24" i="27"/>
  <c r="Q24" i="27" s="1"/>
  <c r="R24" i="27" s="1"/>
  <c r="P30" i="27"/>
  <c r="Q30" i="27" s="1"/>
  <c r="R30" i="27" s="1"/>
  <c r="P34" i="27"/>
  <c r="Q34" i="27" s="1"/>
  <c r="R34" i="27" s="1"/>
  <c r="R29" i="27"/>
  <c r="R33" i="27"/>
  <c r="P19" i="27"/>
  <c r="Q19" i="27" s="1"/>
  <c r="R19" i="27" s="1"/>
  <c r="P23" i="27"/>
  <c r="Q23" i="27" s="1"/>
  <c r="R23" i="27" s="1"/>
  <c r="P26" i="27"/>
  <c r="Q26" i="27" s="1"/>
  <c r="R26" i="27" s="1"/>
  <c r="P28" i="27"/>
  <c r="Q28" i="27" s="1"/>
  <c r="R28" i="27" s="1"/>
  <c r="P32" i="27"/>
  <c r="Q32" i="27" s="1"/>
  <c r="R32" i="27" s="1"/>
  <c r="C75" i="27" l="1"/>
  <c r="E75" i="27" s="1"/>
  <c r="F75" i="27" s="1"/>
  <c r="F10" i="27"/>
  <c r="D58" i="27"/>
  <c r="D68" i="27"/>
  <c r="E52" i="27"/>
  <c r="D61" i="27"/>
  <c r="D73" i="27"/>
  <c r="B11" i="15"/>
  <c r="B14" i="15" s="1"/>
  <c r="C76" i="27"/>
  <c r="E76" i="27" s="1"/>
  <c r="F76" i="27" s="1"/>
  <c r="C62" i="27"/>
  <c r="E64" i="27"/>
  <c r="F64" i="27" s="1"/>
  <c r="S60" i="26"/>
  <c r="B73" i="26"/>
  <c r="E65" i="26"/>
  <c r="F62" i="26" s="1"/>
  <c r="B72" i="26"/>
  <c r="E68" i="26" s="1"/>
  <c r="E60" i="26"/>
  <c r="C74" i="27"/>
  <c r="E74" i="27" s="1"/>
  <c r="F74" i="27" s="1"/>
  <c r="C60" i="27"/>
  <c r="E60" i="27" s="1"/>
  <c r="F60" i="27" s="1"/>
  <c r="E31" i="27"/>
  <c r="B61" i="26"/>
  <c r="C69" i="27"/>
  <c r="E69" i="27" s="1"/>
  <c r="F69" i="27" s="1"/>
  <c r="F52" i="27"/>
  <c r="F53" i="27"/>
  <c r="F25" i="27"/>
  <c r="D72" i="26"/>
  <c r="X45" i="26"/>
  <c r="Z44" i="26"/>
  <c r="B41" i="27"/>
  <c r="B45" i="26"/>
  <c r="J72" i="26"/>
  <c r="L68" i="26" s="1"/>
  <c r="Z65" i="26"/>
  <c r="AA62" i="26" s="1"/>
  <c r="L65" i="26"/>
  <c r="M62" i="26" s="1"/>
  <c r="L15" i="26"/>
  <c r="J16" i="26"/>
  <c r="L16" i="26" s="1"/>
  <c r="R45" i="26"/>
  <c r="T44" i="26"/>
  <c r="J45" i="26"/>
  <c r="L44" i="26"/>
  <c r="Z68" i="26"/>
  <c r="C61" i="27"/>
  <c r="B6" i="23"/>
  <c r="B7" i="23" s="1"/>
  <c r="D74" i="27"/>
  <c r="D69" i="27"/>
  <c r="D70" i="27" s="1"/>
  <c r="D60" i="27"/>
  <c r="F40" i="27"/>
  <c r="F31" i="27"/>
  <c r="D75" i="27"/>
  <c r="D76" i="27"/>
  <c r="D62" i="27"/>
  <c r="E44" i="26"/>
  <c r="C45" i="26"/>
  <c r="C41" i="27"/>
  <c r="D41" i="27"/>
  <c r="D45" i="26"/>
  <c r="F44" i="26"/>
  <c r="B61" i="27"/>
  <c r="B72" i="27"/>
  <c r="E25" i="27"/>
  <c r="B16" i="15"/>
  <c r="B18" i="15" s="1"/>
  <c r="D26" i="27"/>
  <c r="D59" i="27" s="1"/>
  <c r="D73" i="26"/>
  <c r="F28" i="26"/>
  <c r="C73" i="26"/>
  <c r="E69" i="26" s="1"/>
  <c r="F65" i="26" s="1"/>
  <c r="E28" i="26"/>
  <c r="C26" i="27"/>
  <c r="C59" i="27" s="1"/>
  <c r="C13" i="27"/>
  <c r="C57" i="27" s="1"/>
  <c r="C16" i="26"/>
  <c r="C73" i="27"/>
  <c r="C68" i="27"/>
  <c r="C67" i="27"/>
  <c r="C58" i="27"/>
  <c r="D13" i="27"/>
  <c r="D16" i="26"/>
  <c r="F15" i="26"/>
  <c r="B13" i="27"/>
  <c r="B57" i="27" s="1"/>
  <c r="B16" i="26"/>
  <c r="E15" i="26"/>
  <c r="B67" i="27"/>
  <c r="E67" i="27" s="1"/>
  <c r="F67" i="27" s="1"/>
  <c r="B59" i="27"/>
  <c r="B68" i="27"/>
  <c r="E10" i="27"/>
  <c r="A2" i="27" s="1"/>
  <c r="B73" i="27"/>
  <c r="B58" i="27"/>
  <c r="B59" i="26"/>
  <c r="C14" i="27" l="1"/>
  <c r="E61" i="27"/>
  <c r="F61" i="27" s="1"/>
  <c r="C70" i="27"/>
  <c r="E70" i="27" s="1"/>
  <c r="F70" i="27" s="1"/>
  <c r="E58" i="27"/>
  <c r="F58" i="27" s="1"/>
  <c r="F13" i="27"/>
  <c r="D57" i="27"/>
  <c r="B54" i="27"/>
  <c r="B42" i="27"/>
  <c r="E59" i="27"/>
  <c r="F59" i="27" s="1"/>
  <c r="E68" i="27"/>
  <c r="F68" i="27" s="1"/>
  <c r="C42" i="27"/>
  <c r="C54" i="27"/>
  <c r="E41" i="27"/>
  <c r="D42" i="27"/>
  <c r="D54" i="27"/>
  <c r="F41" i="27"/>
  <c r="B29" i="15"/>
  <c r="B30" i="15" s="1"/>
  <c r="B32" i="15" s="1"/>
  <c r="B34" i="15" s="1"/>
  <c r="B35" i="15" s="1"/>
  <c r="B37" i="15" s="1"/>
  <c r="B19" i="15"/>
  <c r="B20" i="15" s="1"/>
  <c r="B21" i="15" s="1"/>
  <c r="B22" i="15" s="1"/>
  <c r="B24" i="15" s="1"/>
  <c r="B25" i="15" s="1"/>
  <c r="B27" i="15" s="1"/>
  <c r="D71" i="27"/>
  <c r="F26" i="27"/>
  <c r="E73" i="27"/>
  <c r="F73" i="27" s="1"/>
  <c r="E26" i="27"/>
  <c r="C71" i="27"/>
  <c r="E71" i="27" s="1"/>
  <c r="F71" i="27" s="1"/>
  <c r="E57" i="27"/>
  <c r="F57" i="27" s="1"/>
  <c r="D14" i="27"/>
  <c r="F14" i="27" s="1"/>
  <c r="F16" i="26"/>
  <c r="E13" i="27"/>
  <c r="B7" i="21"/>
  <c r="B8" i="21"/>
  <c r="E16" i="26"/>
  <c r="B14" i="27"/>
  <c r="E14" i="27" s="1"/>
  <c r="B8" i="23"/>
  <c r="B9" i="23" s="1"/>
  <c r="B11" i="23" s="1"/>
  <c r="B9" i="21" l="1"/>
  <c r="B10" i="21" s="1"/>
  <c r="B12" i="21" s="1"/>
  <c r="B13" i="21" s="1"/>
  <c r="B15" i="21" s="1"/>
  <c r="B17" i="21" s="1"/>
  <c r="B19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gaurav sangal</author>
  </authors>
  <commentList>
    <comment ref="B7" authorId="0" shapeId="0" xr:uid="{00000000-0006-0000-0300-000001000000}">
      <text>
        <r>
          <rPr>
            <sz val="9"/>
            <rFont val="Tahoma"/>
            <family val="2"/>
          </rPr>
          <t>Enter date in MM/DD/YY format</t>
        </r>
      </text>
    </comment>
    <comment ref="C7" authorId="0" shapeId="0" xr:uid="{00000000-0006-0000-0300-000002000000}">
      <text>
        <r>
          <rPr>
            <sz val="9"/>
            <rFont val="Tahoma"/>
            <family val="2"/>
          </rPr>
          <t>Enter date in MM/DD/YY format</t>
        </r>
      </text>
    </comment>
    <comment ref="D7" authorId="0" shapeId="0" xr:uid="{00000000-0006-0000-0300-000003000000}">
      <text>
        <r>
          <rPr>
            <sz val="9"/>
            <rFont val="Tahoma"/>
            <family val="2"/>
          </rPr>
          <t>Enter date in MM/DD/YY format</t>
        </r>
      </text>
    </comment>
    <comment ref="I7" authorId="0" shapeId="0" xr:uid="{00000000-0006-0000-0300-000004000000}">
      <text>
        <r>
          <rPr>
            <sz val="9"/>
            <rFont val="Tahoma"/>
            <family val="2"/>
          </rPr>
          <t>Enter date in MM/DD/YY format</t>
        </r>
      </text>
    </comment>
    <comment ref="J7" authorId="0" shapeId="0" xr:uid="{00000000-0006-0000-0300-000005000000}">
      <text>
        <r>
          <rPr>
            <sz val="9"/>
            <rFont val="Tahoma"/>
            <family val="2"/>
          </rPr>
          <t>Enter date in MM/DD/YY format</t>
        </r>
      </text>
    </comment>
    <comment ref="K7" authorId="0" shapeId="0" xr:uid="{00000000-0006-0000-0300-000006000000}">
      <text>
        <r>
          <rPr>
            <sz val="9"/>
            <rFont val="Tahoma"/>
            <family val="2"/>
          </rPr>
          <t>Enter date in MM/DD/YY format</t>
        </r>
      </text>
    </comment>
    <comment ref="P7" authorId="0" shapeId="0" xr:uid="{00000000-0006-0000-0300-000007000000}">
      <text>
        <r>
          <rPr>
            <sz val="9"/>
            <rFont val="Tahoma"/>
            <family val="2"/>
          </rPr>
          <t>Enter date in MM/DD/YY format</t>
        </r>
      </text>
    </comment>
    <comment ref="Q7" authorId="0" shapeId="0" xr:uid="{00000000-0006-0000-0300-000008000000}">
      <text>
        <r>
          <rPr>
            <sz val="9"/>
            <rFont val="Tahoma"/>
            <family val="2"/>
          </rPr>
          <t>Enter date in MM/DD/YY format</t>
        </r>
      </text>
    </comment>
    <comment ref="R7" authorId="0" shapeId="0" xr:uid="{00000000-0006-0000-0300-000009000000}">
      <text>
        <r>
          <rPr>
            <sz val="9"/>
            <rFont val="Tahoma"/>
            <family val="2"/>
          </rPr>
          <t>Enter date in MM/DD/YY format</t>
        </r>
      </text>
    </comment>
    <comment ref="W7" authorId="0" shapeId="0" xr:uid="{00000000-0006-0000-0300-00000A000000}">
      <text>
        <r>
          <rPr>
            <sz val="9"/>
            <rFont val="Tahoma"/>
            <family val="2"/>
          </rPr>
          <t>Enter date in MM/DD/YY format</t>
        </r>
      </text>
    </comment>
    <comment ref="X7" authorId="0" shapeId="0" xr:uid="{00000000-0006-0000-0300-00000B000000}">
      <text>
        <r>
          <rPr>
            <sz val="9"/>
            <rFont val="Tahoma"/>
            <family val="2"/>
          </rPr>
          <t>Enter date in MM/DD/YY format</t>
        </r>
      </text>
    </comment>
    <comment ref="Y7" authorId="0" shapeId="0" xr:uid="{00000000-0006-0000-0300-00000C000000}">
      <text>
        <r>
          <rPr>
            <sz val="9"/>
            <rFont val="Tahoma"/>
            <family val="2"/>
          </rPr>
          <t>Enter date in MM/DD/YY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tc={6DC13E27-7FA7-46B9-80B3-FA4CF74EBC3D}</author>
  </authors>
  <commentList>
    <comment ref="A6" authorId="0" shapeId="0" xr:uid="{6DC13E27-7FA7-46B9-80B3-FA4CF74EBC3D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exclusion of CC/OD</t>
      </text>
    </comment>
  </commentList>
</comments>
</file>

<file path=xl/sharedStrings.xml><?xml version="1.0" encoding="utf-8"?>
<sst xmlns="http://schemas.openxmlformats.org/spreadsheetml/2006/main" count="4682" uniqueCount="1453">
  <si>
    <t>Industry</t>
  </si>
  <si>
    <t>Sub-Industry</t>
  </si>
  <si>
    <t>HEADER</t>
  </si>
  <si>
    <t>Concatenate</t>
  </si>
  <si>
    <t>TOTAL</t>
  </si>
  <si>
    <t>Automobiles</t>
  </si>
  <si>
    <t>Auto Ancillaries</t>
  </si>
  <si>
    <t>Manufacturing</t>
  </si>
  <si>
    <t>AutomobilesAuto AncillariesManufacturing</t>
  </si>
  <si>
    <t>Wholesale</t>
  </si>
  <si>
    <t>AutomobilesAuto AncillariesWholesale</t>
  </si>
  <si>
    <t>Cement</t>
  </si>
  <si>
    <t>Cement (manufacturer)</t>
  </si>
  <si>
    <t>Retail</t>
  </si>
  <si>
    <t>AutomobilesAuto AncillariesRetail</t>
  </si>
  <si>
    <t>Chemicals</t>
  </si>
  <si>
    <t>Cement products &amp; asbestos products (trader)</t>
  </si>
  <si>
    <t>CementCement (manufacturer)Manufacturing</t>
  </si>
  <si>
    <t>Computers</t>
  </si>
  <si>
    <t>Polymers</t>
  </si>
  <si>
    <t>CementCement (manufacturer)Wholesale</t>
  </si>
  <si>
    <t>Electronics</t>
  </si>
  <si>
    <t>2 &amp; 3 Wheelers</t>
  </si>
  <si>
    <t>CementCement (manufacturer)Retail</t>
  </si>
  <si>
    <t>Household Products</t>
  </si>
  <si>
    <t>Passenger Cars</t>
  </si>
  <si>
    <t>CementCement products &amp; asbestos products (trader)Manufacturing</t>
  </si>
  <si>
    <t>Jewellery</t>
  </si>
  <si>
    <t>Tyres (manufacturing)</t>
  </si>
  <si>
    <t>CementCement products &amp; asbestos products (trader)Wholesale</t>
  </si>
  <si>
    <t>Transportation Logistics</t>
  </si>
  <si>
    <t>Refractories &amp; Intermediates</t>
  </si>
  <si>
    <t>CementCement products &amp; asbestos products (trader)Retail</t>
  </si>
  <si>
    <t>Containers &amp; Packaging</t>
  </si>
  <si>
    <t>Computers - Hardware</t>
  </si>
  <si>
    <t>ChemicalsPolymersManufacturing</t>
  </si>
  <si>
    <t>Construction</t>
  </si>
  <si>
    <t>Consumer Electronics</t>
  </si>
  <si>
    <t>ChemicalsPolymersWholesale</t>
  </si>
  <si>
    <t>FMCG</t>
  </si>
  <si>
    <t>Domestic Appliances</t>
  </si>
  <si>
    <t>ChemicalsPolymersRetail</t>
  </si>
  <si>
    <t>Industrial equipment</t>
  </si>
  <si>
    <t>Gems &amp; Jewellery</t>
  </si>
  <si>
    <t>Automobiles2 &amp; 3 WheelersManufacturing</t>
  </si>
  <si>
    <t>Metals</t>
  </si>
  <si>
    <t>Courier</t>
  </si>
  <si>
    <t>Automobiles2 &amp; 3 WheelersWholesale</t>
  </si>
  <si>
    <t>Beverages</t>
  </si>
  <si>
    <t>Cycle &amp; Accessories</t>
  </si>
  <si>
    <t>Automobiles2 &amp; 3 WheelersRetail</t>
  </si>
  <si>
    <t>Food &amp; Beverages</t>
  </si>
  <si>
    <t>Tractors Dlr</t>
  </si>
  <si>
    <t>AutomobilesPassenger CarsManufacturing</t>
  </si>
  <si>
    <t>NA</t>
  </si>
  <si>
    <t>Food Processing</t>
  </si>
  <si>
    <t>Packaging</t>
  </si>
  <si>
    <t>AutomobilesPassenger CarsWholesale</t>
  </si>
  <si>
    <t>Hardware Equipment</t>
  </si>
  <si>
    <t>Inorganic chemicals</t>
  </si>
  <si>
    <t>AutomobilesPassenger CarsRetail</t>
  </si>
  <si>
    <t>Healthcare</t>
  </si>
  <si>
    <t>Organic Chemicals</t>
  </si>
  <si>
    <t>AutomobilesTyres (manufacturing)Manufacturing</t>
  </si>
  <si>
    <t>Paints</t>
  </si>
  <si>
    <t>Construction Equipment</t>
  </si>
  <si>
    <t>AutomobilesTyres (manufacturing)Wholesale</t>
  </si>
  <si>
    <t>Agriculture</t>
  </si>
  <si>
    <t>AutomobilesTyres (manufacturing)Retail</t>
  </si>
  <si>
    <t>Broadline/ Multiline</t>
  </si>
  <si>
    <t>Abrasives And Grinding</t>
  </si>
  <si>
    <t>ChemicalsRefractories &amp; IntermediatesManufacturing</t>
  </si>
  <si>
    <t>Healthcare Providers</t>
  </si>
  <si>
    <t>Compressors</t>
  </si>
  <si>
    <t>ChemicalsRefractories &amp; IntermediatesWholesale</t>
  </si>
  <si>
    <t>Petroleum Products</t>
  </si>
  <si>
    <t>Copper &amp; copper products</t>
  </si>
  <si>
    <t>ChemicalsRefractories &amp; IntermediatesRetail</t>
  </si>
  <si>
    <t>Rubber</t>
  </si>
  <si>
    <t>Goods Transport Services (Road)</t>
  </si>
  <si>
    <t>ComputersComputers - HardwareManufacturing</t>
  </si>
  <si>
    <t>Speciality</t>
  </si>
  <si>
    <t>Liquors</t>
  </si>
  <si>
    <t>ComputersComputers - HardwareWholesale</t>
  </si>
  <si>
    <t>Plastics</t>
  </si>
  <si>
    <t>Soft Drinks</t>
  </si>
  <si>
    <t>ComputersComputers - HardwareRetail</t>
  </si>
  <si>
    <t>Textiles</t>
  </si>
  <si>
    <t>Fertilizers (other than nitrogeneous &amp; phosphatic fertilisers)</t>
  </si>
  <si>
    <t>ElectronicsConsumer ElectronicsManufacturing</t>
  </si>
  <si>
    <t>Entertainment &amp; Leisure</t>
  </si>
  <si>
    <t>Ceramic Tiles &amp; Sanitaryware</t>
  </si>
  <si>
    <t>ElectronicsConsumer ElectronicsWholesale</t>
  </si>
  <si>
    <t>Apparels</t>
  </si>
  <si>
    <t>Beer, Wine &amp; Distilled Alcoholic Beverages</t>
  </si>
  <si>
    <t>ElectronicsConsumer ElectronicsRetail</t>
  </si>
  <si>
    <t>Paper</t>
  </si>
  <si>
    <t>Breweries &amp; Distilleries(bottling plants)</t>
  </si>
  <si>
    <t>Household ProductsDomestic AppliancesManufacturing</t>
  </si>
  <si>
    <t>Photographic &amp; Allied Products</t>
  </si>
  <si>
    <t>Bottled Water</t>
  </si>
  <si>
    <t>Household ProductsDomestic AppliancesWholesale</t>
  </si>
  <si>
    <t>Media</t>
  </si>
  <si>
    <t>Machine Tools</t>
  </si>
  <si>
    <t>Household ProductsDomestic AppliancesRetail</t>
  </si>
  <si>
    <t>Others</t>
  </si>
  <si>
    <t>Material handling equipments</t>
  </si>
  <si>
    <t>JewelleryGems &amp; JewelleryManufacturing</t>
  </si>
  <si>
    <t>Professional Services</t>
  </si>
  <si>
    <t>Motors And generators</t>
  </si>
  <si>
    <t>JewelleryGems &amp; JewelleryWholesale</t>
  </si>
  <si>
    <t>Software</t>
  </si>
  <si>
    <t>Aluminum &amp; Aluminium Products(manufacturer)</t>
  </si>
  <si>
    <t>JewelleryGems &amp; JewelleryRetail</t>
  </si>
  <si>
    <t>Institutions &amp; Trusts</t>
  </si>
  <si>
    <t>Pesticides</t>
  </si>
  <si>
    <t>Transportation LogisticsCourierManufacturing</t>
  </si>
  <si>
    <t>Financial Services</t>
  </si>
  <si>
    <t>Office Equipment</t>
  </si>
  <si>
    <t>Transportation LogisticsCourierWholesale</t>
  </si>
  <si>
    <t>Food Products</t>
  </si>
  <si>
    <t>Medical Equipment</t>
  </si>
  <si>
    <t>Transportation LogisticsCourierRetail</t>
  </si>
  <si>
    <t>SPECIALITY PRODUCTS</t>
  </si>
  <si>
    <t>Medical Supplies</t>
  </si>
  <si>
    <t>AutomobilesCycle &amp; AccessoriesManufacturing</t>
  </si>
  <si>
    <t>TRAVEL SERVIES</t>
  </si>
  <si>
    <t>Bearings</t>
  </si>
  <si>
    <t>AutomobilesCycle &amp; AccessoriesWholesale</t>
  </si>
  <si>
    <t>TRAVEL SERVIES….</t>
  </si>
  <si>
    <t>Electrical Equipments</t>
  </si>
  <si>
    <t>AutomobilesCycle &amp; AccessoriesRetail</t>
  </si>
  <si>
    <t>Durables</t>
  </si>
  <si>
    <t>Steel ( manufacturing)</t>
  </si>
  <si>
    <t>AutomobilesTractors DlrManufacturing</t>
  </si>
  <si>
    <t>Gen Indl Services</t>
  </si>
  <si>
    <t>Paints &amp; Varnishes</t>
  </si>
  <si>
    <t>AutomobilesTractors DlrWholesale</t>
  </si>
  <si>
    <t>Insurance</t>
  </si>
  <si>
    <t>Poultry &amp; Meat Products</t>
  </si>
  <si>
    <t>AutomobilesTractors DlrRetail</t>
  </si>
  <si>
    <t>Non Durables</t>
  </si>
  <si>
    <t>Tobacco Products</t>
  </si>
  <si>
    <t>Containers &amp; PackagingPackagingManufacturing</t>
  </si>
  <si>
    <t>Non Store Retail</t>
  </si>
  <si>
    <t>General Merchandise Stores</t>
  </si>
  <si>
    <t>Containers &amp; PackagingPackagingWholesale</t>
  </si>
  <si>
    <t>Transport</t>
  </si>
  <si>
    <t>Service Providers</t>
  </si>
  <si>
    <t>Containers &amp; PackagingPackagingRetail</t>
  </si>
  <si>
    <t>Drugs &amp; Pharmaceuticals,Drug Proprietaries &amp; Druggists' Sundries</t>
  </si>
  <si>
    <t>ChemicalsInorganic chemicalsManufacturing</t>
  </si>
  <si>
    <t>Clocks &amp; watches</t>
  </si>
  <si>
    <t>ChemicalsInorganic chemicalsWholesale</t>
  </si>
  <si>
    <t>Engineering</t>
  </si>
  <si>
    <t>ChemicalsInorganic chemicalsRetail</t>
  </si>
  <si>
    <t>Fasteners</t>
  </si>
  <si>
    <t>ChemicalsOrganic ChemicalsManufacturing</t>
  </si>
  <si>
    <t>Storage Batteries</t>
  </si>
  <si>
    <t>ChemicalsOrganic ChemicalsWholesale</t>
  </si>
  <si>
    <t>Granite &amp; other Non-Metal minerals</t>
  </si>
  <si>
    <t>ChemicalsOrganic ChemicalsRetail</t>
  </si>
  <si>
    <t>Lubricants etc</t>
  </si>
  <si>
    <t>ConstructionConstruction EquipmentManufacturing</t>
  </si>
  <si>
    <t>Rubber &amp; rubber products</t>
  </si>
  <si>
    <t>ConstructionConstruction EquipmentWholesale</t>
  </si>
  <si>
    <t>Sports Goods</t>
  </si>
  <si>
    <t>ConstructionConstruction EquipmentRetail</t>
  </si>
  <si>
    <t>Coffee</t>
  </si>
  <si>
    <t>FMCGFMCGManufacturing</t>
  </si>
  <si>
    <t>Spices (manufacturing)</t>
  </si>
  <si>
    <t>FMCGFMCGWholesale</t>
  </si>
  <si>
    <t>Plastic packaging goods</t>
  </si>
  <si>
    <t>FMCGFMCGRetail</t>
  </si>
  <si>
    <t>Textiles - Cotton</t>
  </si>
  <si>
    <t>Industrial equipmentAbrasives And GrindingManufacturing</t>
  </si>
  <si>
    <t>Textiles - Synthetic</t>
  </si>
  <si>
    <t>Industrial equipmentAbrasives And GrindingWholesale</t>
  </si>
  <si>
    <t>Recreation &amp; Amusement Parks</t>
  </si>
  <si>
    <t>Industrial equipmentAbrasives And GrindingRetail</t>
  </si>
  <si>
    <t>Electrodes Welding Equipment</t>
  </si>
  <si>
    <t>Industrial equipmentCompressorsManufacturing</t>
  </si>
  <si>
    <t>Books, Office Supplies &amp; Stationery</t>
  </si>
  <si>
    <t>Industrial equipmentCompressorsWholesale</t>
  </si>
  <si>
    <t>Apparels ( Manufacturer)</t>
  </si>
  <si>
    <t>Industrial equipmentCompressorsRetail</t>
  </si>
  <si>
    <t>Footwear</t>
  </si>
  <si>
    <t>MetalsCopper &amp; copper productsManufacturing</t>
  </si>
  <si>
    <t>Home Furniture &amp; Furnishing</t>
  </si>
  <si>
    <t>MetalsCopper &amp; copper productsWholesale</t>
  </si>
  <si>
    <t>Woollen Textiles</t>
  </si>
  <si>
    <t>MetalsCopper &amp; copper productsRetail</t>
  </si>
  <si>
    <t>Storage &amp; Warehousing</t>
  </si>
  <si>
    <t>Transportation LogisticsGoods Transport Services (Road)Manufacturing</t>
  </si>
  <si>
    <t>Paper and Paper Products</t>
  </si>
  <si>
    <t>Transportation LogisticsGoods Transport Services (Road)Wholesale</t>
  </si>
  <si>
    <t>Transportation LogisticsGoods Transport Services (Road)Retail</t>
  </si>
  <si>
    <t>Luggage &amp; Leather Goods</t>
  </si>
  <si>
    <t>BeveragesLiquorsManufacturing</t>
  </si>
  <si>
    <t>Hospitals</t>
  </si>
  <si>
    <t>BeveragesLiquorsWholesale</t>
  </si>
  <si>
    <t>Advertising</t>
  </si>
  <si>
    <t>BeveragesLiquorsRetail</t>
  </si>
  <si>
    <t>Broadcasting</t>
  </si>
  <si>
    <t>BeveragesSoft DrinksManufacturing</t>
  </si>
  <si>
    <t>Glass &amp; Glass Products</t>
  </si>
  <si>
    <t>BeveragesSoft DrinksWholesale</t>
  </si>
  <si>
    <t>IT Consulting</t>
  </si>
  <si>
    <t>BeveragesSoft DrinksRetail</t>
  </si>
  <si>
    <t>ERP</t>
  </si>
  <si>
    <t>ChemicalsFertilizers (other than nitrogeneous &amp; phosphatic fertilisers)Manufacturing</t>
  </si>
  <si>
    <t>ITES/ Call Centers</t>
  </si>
  <si>
    <t>ChemicalsFertilizers (other than nitrogeneous &amp; phosphatic fertilisers)Wholesale</t>
  </si>
  <si>
    <t>Clearing and Forwarding agents</t>
  </si>
  <si>
    <t>ChemicalsFertilizers (other than nitrogeneous &amp; phosphatic fertilisers)Retail</t>
  </si>
  <si>
    <t>Opticians</t>
  </si>
  <si>
    <t>ConstructionCeramic Tiles &amp; SanitarywareManufacturing</t>
  </si>
  <si>
    <t>Computer - Education</t>
  </si>
  <si>
    <t>ConstructionCeramic Tiles &amp; SanitarywareWholesale</t>
  </si>
  <si>
    <t>Post Production &amp; Animation</t>
  </si>
  <si>
    <t>ConstructionCeramic Tiles &amp; SanitarywareRetail</t>
  </si>
  <si>
    <t>Coaching Classes</t>
  </si>
  <si>
    <t>Food &amp; BeveragesBeer, Wine &amp; Distilled Alcoholic BeveragesManufacturing</t>
  </si>
  <si>
    <t>Education Consulting</t>
  </si>
  <si>
    <t>Food &amp; BeveragesBeer, Wine &amp; Distilled Alcoholic BeveragesWholesale</t>
  </si>
  <si>
    <t>Hotels &amp; Restaurants</t>
  </si>
  <si>
    <t>Food &amp; BeveragesBeer, Wine &amp; Distilled Alcoholic BeveragesRetail</t>
  </si>
  <si>
    <t>Tax &amp; Audit</t>
  </si>
  <si>
    <t>Food &amp; BeveragesBreweries &amp; Distilleries(bottling plants)Manufacturing</t>
  </si>
  <si>
    <t>Diagnostic Centers</t>
  </si>
  <si>
    <t>Food &amp; BeveragesBreweries &amp; Distilleries(bottling plants)Wholesale</t>
  </si>
  <si>
    <t>Legal Services</t>
  </si>
  <si>
    <t>Food &amp; BeveragesBreweries &amp; Distilleries(bottling plants)Retail</t>
  </si>
  <si>
    <t>Professionals</t>
  </si>
  <si>
    <t>Food ProcessingBottled WaterManufacturing</t>
  </si>
  <si>
    <t>Public Relations</t>
  </si>
  <si>
    <t>Food ProcessingBottled WaterWholesale</t>
  </si>
  <si>
    <t>Edible Oils</t>
  </si>
  <si>
    <t>Food ProcessingBottled WaterRetail</t>
  </si>
  <si>
    <t>Groceries &amp; Related Products</t>
  </si>
  <si>
    <t>Industrial equipmentMachine ToolsManufacturing</t>
  </si>
  <si>
    <t>Milling Products</t>
  </si>
  <si>
    <t>Industrial equipmentMachine ToolsWholesale</t>
  </si>
  <si>
    <t>Oil cakes &amp; animal feed</t>
  </si>
  <si>
    <t>Industrial equipmentMachine ToolsRetail</t>
  </si>
  <si>
    <t>Starches</t>
  </si>
  <si>
    <t>Industrial equipmentMaterial handling equipmentsManufacturing</t>
  </si>
  <si>
    <t>Sugar</t>
  </si>
  <si>
    <t>Industrial equipmentMaterial handling equipmentsWholesale</t>
  </si>
  <si>
    <t>Industrial Gases</t>
  </si>
  <si>
    <t>Industrial equipmentMaterial handling equipmentsRetail</t>
  </si>
  <si>
    <t>Bakery</t>
  </si>
  <si>
    <t>Industrial equipmentMotors And generatorsManufacturing</t>
  </si>
  <si>
    <t>Industrial equipmentMotors And generatorsWholesale</t>
  </si>
  <si>
    <t>Cocoa products &amp; confectionery</t>
  </si>
  <si>
    <t>Industrial equipmentMotors And generatorsRetail</t>
  </si>
  <si>
    <t>Dairy</t>
  </si>
  <si>
    <t>MetalsAluminum &amp; Aluminium Products(manufacturer)Manufacturing</t>
  </si>
  <si>
    <t>Marine foods</t>
  </si>
  <si>
    <t>MetalsAluminum &amp; Aluminium Products(manufacturer)Wholesale</t>
  </si>
  <si>
    <t>Soyabean products</t>
  </si>
  <si>
    <t>MetalsAluminum &amp; Aluminium Products(manufacturer)Retail</t>
  </si>
  <si>
    <t>Industrial furnaces</t>
  </si>
  <si>
    <t>ChemicalsPesticidesManufacturing</t>
  </si>
  <si>
    <t>Textiles Machinery</t>
  </si>
  <si>
    <t>ChemicalsPesticidesWholesale</t>
  </si>
  <si>
    <t>Transformers</t>
  </si>
  <si>
    <t>ChemicalsPesticidesRetail</t>
  </si>
  <si>
    <t>Transmission Line Towers And Equipment</t>
  </si>
  <si>
    <t>Hardware EquipmentOffice EquipmentManufacturing</t>
  </si>
  <si>
    <t>Castings &amp; forgings</t>
  </si>
  <si>
    <t>Hardware EquipmentOffice EquipmentWholesale</t>
  </si>
  <si>
    <t>Metal Products ( other than steel, aluminium and copper )</t>
  </si>
  <si>
    <t>Hardware EquipmentOffice EquipmentRetail</t>
  </si>
  <si>
    <t>Petroleum</t>
  </si>
  <si>
    <t>HealthcareMedical EquipmentManufacturing</t>
  </si>
  <si>
    <t>DRY FRUITS</t>
  </si>
  <si>
    <t>HealthcareMedical EquipmentWholesale</t>
  </si>
  <si>
    <t>FLORICULTURE</t>
  </si>
  <si>
    <t>HealthcareMedical EquipmentRetail</t>
  </si>
  <si>
    <t>LCVS HCVS - COMMERCIAL VEHICLES</t>
  </si>
  <si>
    <t>HealthcareMedical SuppliesManufacturing</t>
  </si>
  <si>
    <t>BIOTECH PRODUCTS</t>
  </si>
  <si>
    <t>HealthcareMedical SuppliesWholesale</t>
  </si>
  <si>
    <t>PRECISION DYES &amp; PARTS</t>
  </si>
  <si>
    <t>HealthcareMedical SuppliesRetail</t>
  </si>
  <si>
    <t>OTHER INDUSTRIES</t>
  </si>
  <si>
    <t>Industrial equipmentBearingsManufacturing</t>
  </si>
  <si>
    <t>OTHER SERVICES</t>
  </si>
  <si>
    <t>Industrial equipmentBearingsWholesale</t>
  </si>
  <si>
    <t>POLLUTION CONTROL</t>
  </si>
  <si>
    <t>Industrial equipmentBearingsRetail</t>
  </si>
  <si>
    <t>ARCHITECT FIRMS</t>
  </si>
  <si>
    <t>Industrial equipmentElectrical EquipmentsManufacturing</t>
  </si>
  <si>
    <t>EXECUTIVE SEARCH</t>
  </si>
  <si>
    <t>Industrial equipmentElectrical EquipmentsWholesale</t>
  </si>
  <si>
    <t>GLASS AND GLASS PRODUCTS-LAB WARE</t>
  </si>
  <si>
    <t>Industrial equipmentElectrical EquipmentsRetail</t>
  </si>
  <si>
    <t>JUTE TEXTILES</t>
  </si>
  <si>
    <t>MetalsSteel ( manufacturing)Manufacturing</t>
  </si>
  <si>
    <t>COURIER-MNC</t>
  </si>
  <si>
    <t>MetalsSteel ( manufacturing)Wholesale</t>
  </si>
  <si>
    <t>CAR RENTAL SERVICES</t>
  </si>
  <si>
    <t>MetalsSteel ( manufacturing)Retail</t>
  </si>
  <si>
    <t>AIR TICKETING AGENCIES</t>
  </si>
  <si>
    <t>PaintsPaints &amp; VarnishesManufacturing</t>
  </si>
  <si>
    <t>TOUR OPERATORS</t>
  </si>
  <si>
    <t>PaintsPaints &amp; VarnishesWholesale</t>
  </si>
  <si>
    <t>Farm-product Raw Materials</t>
  </si>
  <si>
    <t>PaintsPaints &amp; VarnishesRetail</t>
  </si>
  <si>
    <t>Auto Design</t>
  </si>
  <si>
    <t>AgriculturePoultry &amp; Meat ProductsManufacturing</t>
  </si>
  <si>
    <t>Automotive Dealers &amp; Fuel Dealers (Petrol &amp; Gas)</t>
  </si>
  <si>
    <t>AgriculturePoultry &amp; Meat ProductsWholesale</t>
  </si>
  <si>
    <t>Acetic acid</t>
  </si>
  <si>
    <t>AgriculturePoultry &amp; Meat ProductsRetail</t>
  </si>
  <si>
    <t>Alkalies</t>
  </si>
  <si>
    <t>AgricultureTobacco ProductsManufacturing</t>
  </si>
  <si>
    <t>Carbon black</t>
  </si>
  <si>
    <t>AgricultureTobacco ProductsWholesale</t>
  </si>
  <si>
    <t>Caustic Soda</t>
  </si>
  <si>
    <t>AgricultureTobacco ProductsRetail</t>
  </si>
  <si>
    <t>Chemicals ( not defined elsewhere)</t>
  </si>
  <si>
    <t>Broadline/ MultilineGeneral Merchandise StoresManufacturing</t>
  </si>
  <si>
    <t>Nitrogenous fertilisers</t>
  </si>
  <si>
    <t>Broadline/ MultilineGeneral Merchandise StoresWholesale</t>
  </si>
  <si>
    <t>Other chemicals(other than organic and inorganic)</t>
  </si>
  <si>
    <t>Broadline/ MultilineGeneral Merchandise StoresRetail</t>
  </si>
  <si>
    <t>Petrochemicals</t>
  </si>
  <si>
    <t>Containers &amp; PackagingService ProvidersManufacturing</t>
  </si>
  <si>
    <t>Phosphatic fertilisers</t>
  </si>
  <si>
    <t>Containers &amp; PackagingService ProvidersWholesale</t>
  </si>
  <si>
    <t>Phthalic anhydride</t>
  </si>
  <si>
    <t>Containers &amp; PackagingService ProvidersRetail</t>
  </si>
  <si>
    <t>Computer - Software</t>
  </si>
  <si>
    <t>Healthcare ProvidersDrugs &amp; Pharmaceuticals,Drug Proprietaries &amp; Druggists' SundriesManufacturing</t>
  </si>
  <si>
    <t>Computers &amp; Electronics</t>
  </si>
  <si>
    <t>Healthcare ProvidersDrugs &amp; Pharmaceuticals,Drug Proprietaries &amp; Druggists' SundriesWholesale</t>
  </si>
  <si>
    <t>Healthcare ProvidersDrugs &amp; Pharmaceuticals,Drug Proprietaries &amp; Druggists' SundriesRetail</t>
  </si>
  <si>
    <t>Construction Materials</t>
  </si>
  <si>
    <t>Household ProductsClocks &amp; watchesManufacturing</t>
  </si>
  <si>
    <t>Electrical Goods (manufacturer)</t>
  </si>
  <si>
    <t>Household ProductsClocks &amp; watchesWholesale</t>
  </si>
  <si>
    <t>Furniture &amp; Home Furnishings</t>
  </si>
  <si>
    <t>Household ProductsClocks &amp; watchesRetail</t>
  </si>
  <si>
    <t>Hardware, Plumbing &amp; Heating Equipment</t>
  </si>
  <si>
    <t>Industrial equipmentEngineeringManufacturing</t>
  </si>
  <si>
    <t>Professional &amp; Commercial Equipment</t>
  </si>
  <si>
    <t>Industrial equipmentEngineeringWholesale</t>
  </si>
  <si>
    <t>Travel Services</t>
  </si>
  <si>
    <t>Industrial equipmentEngineeringRetail</t>
  </si>
  <si>
    <t>Asset Management</t>
  </si>
  <si>
    <t>Industrial equipmentFastenersManufacturing</t>
  </si>
  <si>
    <t>Finance &amp; Investment</t>
  </si>
  <si>
    <t>Industrial equipmentFastenersWholesale</t>
  </si>
  <si>
    <t>Food products (other than poultry and meat)</t>
  </si>
  <si>
    <t>Industrial equipmentFastenersRetail</t>
  </si>
  <si>
    <t>Refineries (Eg oil/coconut)</t>
  </si>
  <si>
    <t>Industrial equipmentStorage BatteriesManufacturing</t>
  </si>
  <si>
    <t>Tea</t>
  </si>
  <si>
    <t>Industrial equipmentStorage BatteriesWholesale</t>
  </si>
  <si>
    <t>Industrial Services</t>
  </si>
  <si>
    <t>Industrial equipmentStorage BatteriesRetail</t>
  </si>
  <si>
    <t>Oil drilling &amp; allied services</t>
  </si>
  <si>
    <t>MetalsGranite &amp; other Non-Metal mineralsManufacturing</t>
  </si>
  <si>
    <t>Networking</t>
  </si>
  <si>
    <t>MetalsGranite &amp; other Non-Metal mineralsWholesale</t>
  </si>
  <si>
    <t>Health Centers (Gym-spa)</t>
  </si>
  <si>
    <t>MetalsGranite &amp; other Non-Metal mineralsRetail</t>
  </si>
  <si>
    <t>Medical Practitioners</t>
  </si>
  <si>
    <t>Petroleum ProductsLubricants etcManufacturing</t>
  </si>
  <si>
    <t>Detergents &amp; Intermediates</t>
  </si>
  <si>
    <t>Petroleum ProductsLubricants etcWholesale</t>
  </si>
  <si>
    <t>Dry Cells</t>
  </si>
  <si>
    <t>Petroleum ProductsLubricants etcRetail</t>
  </si>
  <si>
    <t>Electronic Equipment</t>
  </si>
  <si>
    <t>RubberRubber &amp; rubber productsManufacturing</t>
  </si>
  <si>
    <t>Moulded Luggage</t>
  </si>
  <si>
    <t>RubberRubber &amp; rubber productsWholesale</t>
  </si>
  <si>
    <t>Personal Care</t>
  </si>
  <si>
    <t>RubberRubber &amp; rubber productsRetail</t>
  </si>
  <si>
    <t>Electrodes Graphite</t>
  </si>
  <si>
    <t>SpecialitySports GoodsManufacturing</t>
  </si>
  <si>
    <t>Engines</t>
  </si>
  <si>
    <t>SpecialitySports GoodsWholesale</t>
  </si>
  <si>
    <t>Industrial machinery Excl Chem And text</t>
  </si>
  <si>
    <t>SpecialitySports GoodsRetail</t>
  </si>
  <si>
    <t>Industrial machinery- chemical and textiles</t>
  </si>
  <si>
    <t>AgricultureCoffeeManufacturing</t>
  </si>
  <si>
    <t>Prime movers</t>
  </si>
  <si>
    <t>AgricultureCoffeeWholesale</t>
  </si>
  <si>
    <t>Printing machinery</t>
  </si>
  <si>
    <t>AgricultureCoffeeRetail</t>
  </si>
  <si>
    <t>Pumps</t>
  </si>
  <si>
    <t>AgricultureSpices (manufacturing)Manufacturing</t>
  </si>
  <si>
    <t>Structurals</t>
  </si>
  <si>
    <t>AgricultureSpices (manufacturing)Wholesale</t>
  </si>
  <si>
    <t>Switching apparatus</t>
  </si>
  <si>
    <t>AgricultureSpices (manufacturing)Retail</t>
  </si>
  <si>
    <t>Turnkey Services</t>
  </si>
  <si>
    <t>PlasticsPlastic packaging goodsManufacturing</t>
  </si>
  <si>
    <t>Valves</t>
  </si>
  <si>
    <t>PlasticsPlastic packaging goodsWholesale</t>
  </si>
  <si>
    <t>Welding machinery</t>
  </si>
  <si>
    <t>PlasticsPlastic packaging goodsRetail</t>
  </si>
  <si>
    <t>Brokerage Firms</t>
  </si>
  <si>
    <t>TextilesTextiles - CottonManufacturing</t>
  </si>
  <si>
    <t>TextilesTextiles - CottonWholesale</t>
  </si>
  <si>
    <t>Publishing</t>
  </si>
  <si>
    <t>TextilesTextiles - CottonRetail</t>
  </si>
  <si>
    <t>Ferro alloys</t>
  </si>
  <si>
    <t>TextilesTextiles - SyntheticManufacturing</t>
  </si>
  <si>
    <t>Ferrous metals</t>
  </si>
  <si>
    <t>TextilesTextiles - SyntheticWholesale</t>
  </si>
  <si>
    <t>Non-ferrous metals</t>
  </si>
  <si>
    <t>TextilesTextiles - SyntheticRetail</t>
  </si>
  <si>
    <t>Pig iron</t>
  </si>
  <si>
    <t>Entertainment &amp; LeisureRecreation &amp; Amusement ParksManufacturing</t>
  </si>
  <si>
    <t>Steel Plants</t>
  </si>
  <si>
    <t>Entertainment &amp; LeisureRecreation &amp; Amusement ParksWholesale</t>
  </si>
  <si>
    <t>Steel tubes &amp; pipes</t>
  </si>
  <si>
    <t>Entertainment &amp; LeisureRecreation &amp; Amusement ParksRetail</t>
  </si>
  <si>
    <t>Steel wires</t>
  </si>
  <si>
    <t>Industrial equipmentElectrodes Welding EquipmentManufacturing</t>
  </si>
  <si>
    <t>Piece Goods</t>
  </si>
  <si>
    <t>Industrial equipmentElectrodes Welding EquipmentWholesale</t>
  </si>
  <si>
    <t>Automatic Merchandising Machine Operators</t>
  </si>
  <si>
    <t>Industrial equipmentElectrodes Welding EquipmentRetail</t>
  </si>
  <si>
    <t>Catalog &amp; Mail-order Houses</t>
  </si>
  <si>
    <t>SpecialityBooks, Office Supplies &amp; StationeryManufacturing</t>
  </si>
  <si>
    <t>Direct Selling Establishments</t>
  </si>
  <si>
    <t>SpecialityBooks, Office Supplies &amp; StationeryWholesale</t>
  </si>
  <si>
    <t>Commission agents</t>
  </si>
  <si>
    <t>SpecialityBooks, Office Supplies &amp; StationeryRetail</t>
  </si>
  <si>
    <t>Industries not classified elsewhere(manufacturing)</t>
  </si>
  <si>
    <t>ApparelsApparels ( Manufacturer)Manufacturing</t>
  </si>
  <si>
    <t>Industries not classified elsewhere(services)</t>
  </si>
  <si>
    <t>ApparelsApparels ( Manufacturer)Wholesale</t>
  </si>
  <si>
    <t>Industries not classified elsewhere(trading)</t>
  </si>
  <si>
    <t>ApparelsApparels ( Manufacturer)Retail</t>
  </si>
  <si>
    <t>Non-electrical machinery</t>
  </si>
  <si>
    <t>Household ProductsFootwearManufacturing</t>
  </si>
  <si>
    <t>Wholesale traders reporting only commission income</t>
  </si>
  <si>
    <t>Household ProductsFootwearWholesale</t>
  </si>
  <si>
    <t>Paints Equipment</t>
  </si>
  <si>
    <t>Household ProductsFootwearRetail</t>
  </si>
  <si>
    <t>Petroleum By-Products</t>
  </si>
  <si>
    <t>SpecialityHome Furniture &amp; FurnishingManufacturing</t>
  </si>
  <si>
    <t>Plastic Films</t>
  </si>
  <si>
    <t>SpecialityHome Furniture &amp; FurnishingWholesale</t>
  </si>
  <si>
    <t>Plastic resins</t>
  </si>
  <si>
    <t>SpecialityHome Furniture &amp; FurnishingRetail</t>
  </si>
  <si>
    <t>Thermoplastics</t>
  </si>
  <si>
    <t>TextilesWoollen TextilesManufacturing</t>
  </si>
  <si>
    <t>Consultants</t>
  </si>
  <si>
    <t>TextilesWoollen TextilesWholesale</t>
  </si>
  <si>
    <t>Contraceptives</t>
  </si>
  <si>
    <t>TextilesWoollen TextilesRetail</t>
  </si>
  <si>
    <t>Hobby, Toy, Game, Camera &amp; Photographic Supply Stores</t>
  </si>
  <si>
    <t>Transportation LogisticsStorage &amp; WarehousingManufacturing</t>
  </si>
  <si>
    <t>Cotton &amp; blended yarn</t>
  </si>
  <si>
    <t>Transportation LogisticsStorage &amp; WarehousingWholesale</t>
  </si>
  <si>
    <t>Readymade Garments</t>
  </si>
  <si>
    <t>Transportation LogisticsStorage &amp; WarehousingRetail</t>
  </si>
  <si>
    <t>Textiles - Silk</t>
  </si>
  <si>
    <t>PaperPaper and Paper ProductsManufacturing</t>
  </si>
  <si>
    <t>Textiles( other than cotton, jute and yarn, silk and synthetics)</t>
  </si>
  <si>
    <t>PaperPaper and Paper ProductsWholesale</t>
  </si>
  <si>
    <t>Land Transportation Equipment</t>
  </si>
  <si>
    <t>PaperPaper and Paper ProductsRetail</t>
  </si>
  <si>
    <t>Passenger Transport Services (Road)</t>
  </si>
  <si>
    <t>Photographic &amp; Allied ProductsPhotographic &amp; Allied ProductsManufacturing</t>
  </si>
  <si>
    <t>Photographic &amp; Allied ProductsPhotographic &amp; Allied ProductsWholesale</t>
  </si>
  <si>
    <t>Photographic &amp; Allied ProductsPhotographic &amp; Allied ProductsRetail</t>
  </si>
  <si>
    <t>SpecialityLuggage &amp; Leather GoodsManufacturing</t>
  </si>
  <si>
    <t>SpecialityLuggage &amp; Leather GoodsWholesale</t>
  </si>
  <si>
    <t>SpecialityLuggage &amp; Leather GoodsRetail</t>
  </si>
  <si>
    <t>Healthcare ProvidersHospitalsManufacturing</t>
  </si>
  <si>
    <t>Healthcare ProvidersHospitalsWholesale</t>
  </si>
  <si>
    <t>Healthcare ProvidersHospitalsRetail</t>
  </si>
  <si>
    <t>MediaAdvertisingManufacturing</t>
  </si>
  <si>
    <t>MediaAdvertisingWholesale</t>
  </si>
  <si>
    <t>MediaAdvertisingRetail</t>
  </si>
  <si>
    <t>MediaBroadcastingManufacturing</t>
  </si>
  <si>
    <t>MediaBroadcastingWholesale</t>
  </si>
  <si>
    <t>MediaBroadcastingRetail</t>
  </si>
  <si>
    <t>OthersGlass &amp; Glass ProductsManufacturing</t>
  </si>
  <si>
    <t>OthersGlass &amp; Glass ProductsWholesale</t>
  </si>
  <si>
    <t>OthersGlass &amp; Glass ProductsRetail</t>
  </si>
  <si>
    <t>Professional ServicesIT ConsultingManufacturing</t>
  </si>
  <si>
    <t>Professional ServicesIT ConsultingWholesale</t>
  </si>
  <si>
    <t>Professional ServicesIT ConsultingRetail</t>
  </si>
  <si>
    <t>SoftwareERPManufacturing</t>
  </si>
  <si>
    <t>SoftwareERPWholesale</t>
  </si>
  <si>
    <t>SoftwareERPRetail</t>
  </si>
  <si>
    <t>SoftwareITES/ Call CentersManufacturing</t>
  </si>
  <si>
    <t>SoftwareITES/ Call CentersWholesale</t>
  </si>
  <si>
    <t>SoftwareITES/ Call CentersRetail</t>
  </si>
  <si>
    <t>Transportation LogisticsClearing and Forwarding agentsManufacturing</t>
  </si>
  <si>
    <t>Transportation LogisticsClearing and Forwarding agentsWholesale</t>
  </si>
  <si>
    <t>Transportation LogisticsClearing and Forwarding agentsRetail</t>
  </si>
  <si>
    <t>SpecialityOpticiansManufacturing</t>
  </si>
  <si>
    <t>SpecialityOpticiansWholesale</t>
  </si>
  <si>
    <t>SpecialityOpticiansRetail</t>
  </si>
  <si>
    <t>ComputersComputer - EducationManufacturing</t>
  </si>
  <si>
    <t>ComputersComputer - EducationWholesale</t>
  </si>
  <si>
    <t>ComputersComputer - EducationRetail</t>
  </si>
  <si>
    <t>MediaPost Production &amp; AnimationManufacturing</t>
  </si>
  <si>
    <t>MediaPost Production &amp; AnimationWholesale</t>
  </si>
  <si>
    <t>MediaPost Production &amp; AnimationRetail</t>
  </si>
  <si>
    <t>Institutions &amp; TrustsCoaching ClassesManufacturing</t>
  </si>
  <si>
    <t>Institutions &amp; TrustsCoaching ClassesWholesale</t>
  </si>
  <si>
    <t>Institutions &amp; TrustsCoaching ClassesRetail</t>
  </si>
  <si>
    <t>Professional ServicesEducation ConsultingManufacturing</t>
  </si>
  <si>
    <t>Professional ServicesEducation ConsultingWholesale</t>
  </si>
  <si>
    <t>Professional ServicesEducation ConsultingRetail</t>
  </si>
  <si>
    <t>Entertainment &amp; LeisureHotels &amp; RestaurantsManufacturing</t>
  </si>
  <si>
    <t>Entertainment &amp; LeisureHotels &amp; RestaurantsWholesale</t>
  </si>
  <si>
    <t>Entertainment &amp; LeisureHotels &amp; RestaurantsRetail</t>
  </si>
  <si>
    <t>Financial ServicesTax &amp; AuditManufacturing</t>
  </si>
  <si>
    <t>Financial ServicesTax &amp; AuditWholesale</t>
  </si>
  <si>
    <t>Financial ServicesTax &amp; AuditRetail</t>
  </si>
  <si>
    <t>Healthcare ProvidersDiagnostic CentersManufacturing</t>
  </si>
  <si>
    <t>Healthcare ProvidersDiagnostic CentersWholesale</t>
  </si>
  <si>
    <t>Healthcare ProvidersDiagnostic CentersRetail</t>
  </si>
  <si>
    <t>Professional ServicesLegal ServicesManufacturing</t>
  </si>
  <si>
    <t>Professional ServicesLegal ServicesWholesale</t>
  </si>
  <si>
    <t>Professional ServicesLegal ServicesRetail</t>
  </si>
  <si>
    <t>Professional ServicesProfessionalsManufacturing</t>
  </si>
  <si>
    <t>Professional ServicesProfessionalsWholesale</t>
  </si>
  <si>
    <t>Professional ServicesProfessionalsRetail</t>
  </si>
  <si>
    <t>Professional ServicesPublic RelationsManufacturing</t>
  </si>
  <si>
    <t>Professional ServicesPublic RelationsWholesale</t>
  </si>
  <si>
    <t>Professional ServicesPublic RelationsRetail</t>
  </si>
  <si>
    <t>AgricultureEdible OilsManufacturing</t>
  </si>
  <si>
    <t>AgricultureEdible OilsWholesale</t>
  </si>
  <si>
    <t>AgricultureEdible OilsRetail</t>
  </si>
  <si>
    <t>AgricultureGroceries &amp; Related ProductsManufacturing</t>
  </si>
  <si>
    <t>AgricultureGroceries &amp; Related ProductsWholesale</t>
  </si>
  <si>
    <t>AgricultureGroceries &amp; Related ProductsRetail</t>
  </si>
  <si>
    <t>AgricultureMilling ProductsManufacturing</t>
  </si>
  <si>
    <t>AgricultureMilling ProductsWholesale</t>
  </si>
  <si>
    <t>AgricultureMilling ProductsRetail</t>
  </si>
  <si>
    <t>AgricultureOil cakes &amp; animal feedManufacturing</t>
  </si>
  <si>
    <t>AgricultureOil cakes &amp; animal feedWholesale</t>
  </si>
  <si>
    <t>AgricultureOil cakes &amp; animal feedRetail</t>
  </si>
  <si>
    <t>AgricultureStarchesManufacturing</t>
  </si>
  <si>
    <t>AgricultureStarchesWholesale</t>
  </si>
  <si>
    <t>AgricultureStarchesRetail</t>
  </si>
  <si>
    <t>AgricultureSugarManufacturing</t>
  </si>
  <si>
    <t>AgricultureSugarWholesale</t>
  </si>
  <si>
    <t>AgricultureSugarRetail</t>
  </si>
  <si>
    <t>ChemicalsIndustrial GasesManufacturing</t>
  </si>
  <si>
    <t>ChemicalsIndustrial GasesWholesale</t>
  </si>
  <si>
    <t>ChemicalsIndustrial GasesRetail</t>
  </si>
  <si>
    <t>Food ProcessingBakeryManufacturing</t>
  </si>
  <si>
    <t>Food ProcessingBakeryWholesale</t>
  </si>
  <si>
    <t>Food ProcessingBakeryRetail</t>
  </si>
  <si>
    <t>Food ProcessingFood ProcessingManufacturing</t>
  </si>
  <si>
    <t>Food ProcessingFood ProcessingWholesale</t>
  </si>
  <si>
    <t>Food ProcessingFood ProcessingRetail</t>
  </si>
  <si>
    <t>Food ProductsCocoa products &amp; confectioneryManufacturing</t>
  </si>
  <si>
    <t>Food ProductsCocoa products &amp; confectioneryWholesale</t>
  </si>
  <si>
    <t>Food ProductsCocoa products &amp; confectioneryRetail</t>
  </si>
  <si>
    <t>Food ProductsDairyManufacturing</t>
  </si>
  <si>
    <t>Food ProductsDairyWholesale</t>
  </si>
  <si>
    <t>Food ProductsDairyRetail</t>
  </si>
  <si>
    <t>Food ProductsMarine foodsManufacturing</t>
  </si>
  <si>
    <t>Food ProductsMarine foodsWholesale</t>
  </si>
  <si>
    <t>Food ProductsMarine foodsRetail</t>
  </si>
  <si>
    <t>Food ProductsSoyabean productsManufacturing</t>
  </si>
  <si>
    <t>Food ProductsSoyabean productsWholesale</t>
  </si>
  <si>
    <t>Food ProductsSoyabean productsRetail</t>
  </si>
  <si>
    <t>Industrial equipmentIndustrial furnacesManufacturing</t>
  </si>
  <si>
    <t>Industrial equipmentIndustrial furnacesWholesale</t>
  </si>
  <si>
    <t>Industrial equipmentIndustrial furnacesRetail</t>
  </si>
  <si>
    <t>Industrial equipmentTextiles MachineryManufacturing</t>
  </si>
  <si>
    <t>Industrial equipmentTextiles MachineryWholesale</t>
  </si>
  <si>
    <t>Industrial equipmentTextiles MachineryRetail</t>
  </si>
  <si>
    <t>Industrial equipmentTransformersManufacturing</t>
  </si>
  <si>
    <t>Industrial equipmentTransformersWholesale</t>
  </si>
  <si>
    <t>Industrial equipmentTransformersRetail</t>
  </si>
  <si>
    <t>Industrial equipmentTransmission Line Towers And EquipmentManufacturing</t>
  </si>
  <si>
    <t>Industrial equipmentTransmission Line Towers And EquipmentWholesale</t>
  </si>
  <si>
    <t>Industrial equipmentTransmission Line Towers And EquipmentRetail</t>
  </si>
  <si>
    <t>MetalsCastings &amp; forgingsManufacturing</t>
  </si>
  <si>
    <t>MetalsCastings &amp; forgingsWholesale</t>
  </si>
  <si>
    <t>MetalsCastings &amp; forgingsRetail</t>
  </si>
  <si>
    <t>MetalsMetal Products ( other than steel, aluminium and copper )Manufacturing</t>
  </si>
  <si>
    <t>MetalsMetal Products ( other than steel, aluminium and copper )Wholesale</t>
  </si>
  <si>
    <t>MetalsMetal Products ( other than steel, aluminium and copper )Retail</t>
  </si>
  <si>
    <t>Petroleum ProductsPetroleumManufacturing</t>
  </si>
  <si>
    <t>Petroleum ProductsPetroleumWholesale</t>
  </si>
  <si>
    <t>Petroleum ProductsPetroleumRetail</t>
  </si>
  <si>
    <t>AGRICULTURE</t>
  </si>
  <si>
    <t>AGRICULTUREDRY FRUITSManufacturing</t>
  </si>
  <si>
    <t>AGRICULTUREDRY FRUITSWholesale</t>
  </si>
  <si>
    <t>AGRICULTUREDRY FRUITSRetail</t>
  </si>
  <si>
    <t>AGRICULTUREFLORICULTUREManufacturing</t>
  </si>
  <si>
    <t>AGRICULTUREFLORICULTUREWholesale</t>
  </si>
  <si>
    <t>AGRICULTUREFLORICULTURERetail</t>
  </si>
  <si>
    <t>AUTOMOBILES</t>
  </si>
  <si>
    <t>AUTOMOBILESLCVS HCVS - COMMERCIAL VEHICLESManufacturing</t>
  </si>
  <si>
    <t>AUTOMOBILESLCVS HCVS - COMMERCIAL VEHICLESWholesale</t>
  </si>
  <si>
    <t>AUTOMOBILESLCVS HCVS - COMMERCIAL VEHICLESRetail</t>
  </si>
  <si>
    <t>HEALTHCARE</t>
  </si>
  <si>
    <t>HEALTHCAREBIOTECH PRODUCTSManufacturing</t>
  </si>
  <si>
    <t>HEALTHCAREBIOTECH PRODUCTSWholesale</t>
  </si>
  <si>
    <t>HEALTHCAREBIOTECH PRODUCTSRetail</t>
  </si>
  <si>
    <t>INDUSTRIAL EQUIPMENT</t>
  </si>
  <si>
    <t>INDUSTRIAL EQUIPMENTPRECISION DYES &amp; PARTSManufacturing</t>
  </si>
  <si>
    <t>INDUSTRIAL EQUIPMENTPRECISION DYES &amp; PARTSWholesale</t>
  </si>
  <si>
    <t>INDUSTRIAL EQUIPMENTPRECISION DYES &amp; PARTSRetail</t>
  </si>
  <si>
    <t>OTHERS</t>
  </si>
  <si>
    <t>OTHERSOTHER INDUSTRIESManufacturing</t>
  </si>
  <si>
    <t>OTHERSOTHER INDUSTRIESWholesale</t>
  </si>
  <si>
    <t>OTHERSOTHER INDUSTRIESRetail</t>
  </si>
  <si>
    <t>OTHERSOTHER SERVICESManufacturing</t>
  </si>
  <si>
    <t>OTHERSOTHER SERVICESWholesale</t>
  </si>
  <si>
    <t>OTHERSOTHER SERVICESRetail</t>
  </si>
  <si>
    <t>OTHERSPOLLUTION CONTROLManufacturing</t>
  </si>
  <si>
    <t>OTHERSPOLLUTION CONTROLWholesale</t>
  </si>
  <si>
    <t>OTHERSPOLLUTION CONTROLRetail</t>
  </si>
  <si>
    <t>PROFESSIONAL SERVICES</t>
  </si>
  <si>
    <t>PROFESSIONAL SERVICESARCHITECT FIRMSManufacturing</t>
  </si>
  <si>
    <t>PROFESSIONAL SERVICESARCHITECT FIRMSWholesale</t>
  </si>
  <si>
    <t>PROFESSIONAL SERVICESARCHITECT FIRMSRetail</t>
  </si>
  <si>
    <t>PROFESSIONAL SERVICESEXECUTIVE SEARCHManufacturing</t>
  </si>
  <si>
    <t>PROFESSIONAL SERVICESEXECUTIVE SEARCHWholesale</t>
  </si>
  <si>
    <t>PROFESSIONAL SERVICESEXECUTIVE SEARCHRetail</t>
  </si>
  <si>
    <t>SPECIALITY PRODUCTSGLASS AND GLASS PRODUCTS-LAB WAREManufacturing</t>
  </si>
  <si>
    <t>SPECIALITY PRODUCTSGLASS AND GLASS PRODUCTS-LAB WAREWholesale</t>
  </si>
  <si>
    <t>SPECIALITY PRODUCTSGLASS AND GLASS PRODUCTS-LAB WARERetail</t>
  </si>
  <si>
    <t>TEXTILES</t>
  </si>
  <si>
    <t>TEXTILESJUTE TEXTILESManufacturing</t>
  </si>
  <si>
    <t>TEXTILESJUTE TEXTILESWholesale</t>
  </si>
  <si>
    <t>TEXTILESJUTE TEXTILESRetail</t>
  </si>
  <si>
    <t>TRANSPORTATION LOGISTICS</t>
  </si>
  <si>
    <t>TRANSPORTATION LOGISTICSCOURIER-MNCManufacturing</t>
  </si>
  <si>
    <t>TRANSPORTATION LOGISTICSCOURIER-MNCWholesale</t>
  </si>
  <si>
    <t>TRANSPORTATION LOGISTICSCOURIER-MNCRetail</t>
  </si>
  <si>
    <t>TRAVEL SERVIESCAR RENTAL SERVICESManufacturing</t>
  </si>
  <si>
    <t>TRAVEL SERVIESCAR RENTAL SERVICESWholesale</t>
  </si>
  <si>
    <t>TRAVEL SERVIESCAR RENTAL SERVICESRetail</t>
  </si>
  <si>
    <t>TRAVEL SERVIESAIR TICKETING AGENCIESManufacturing</t>
  </si>
  <si>
    <t>TRAVEL SERVIESAIR TICKETING AGENCIESWholesale</t>
  </si>
  <si>
    <t>TRAVEL SERVIESAIR TICKETING AGENCIESRetail</t>
  </si>
  <si>
    <t>TRAVEL SERVIES….TOUR OPERATORSManufacturing</t>
  </si>
  <si>
    <t>TRAVEL SERVIES….TOUR OPERATORSWholesale</t>
  </si>
  <si>
    <t>TRAVEL SERVIES….TOUR OPERATORSRetail</t>
  </si>
  <si>
    <t>AgricultureFarm-product Raw MaterialsManufacturing</t>
  </si>
  <si>
    <t>AgricultureFarm-product Raw MaterialsWholesale</t>
  </si>
  <si>
    <t>AgricultureFarm-product Raw MaterialsRetail</t>
  </si>
  <si>
    <t>AutomobilesAuto DesignManufacturing</t>
  </si>
  <si>
    <t>AutomobilesAuto DesignWholesale</t>
  </si>
  <si>
    <t>AutomobilesAuto DesignRetail</t>
  </si>
  <si>
    <t>AutomobilesAutomotive Dealers &amp; Fuel Dealers (Petrol &amp; Gas)Manufacturing</t>
  </si>
  <si>
    <t>AutomobilesAutomotive Dealers &amp; Fuel Dealers (Petrol &amp; Gas)Wholesale</t>
  </si>
  <si>
    <t>AutomobilesAutomotive Dealers &amp; Fuel Dealers (Petrol &amp; Gas)Retail</t>
  </si>
  <si>
    <t>ChemicalsAcetic acidManufacturing</t>
  </si>
  <si>
    <t>ChemicalsAcetic acidWholesale</t>
  </si>
  <si>
    <t>ChemicalsAcetic acidRetail</t>
  </si>
  <si>
    <t>ChemicalsAlkaliesManufacturing</t>
  </si>
  <si>
    <t>ChemicalsAlkaliesWholesale</t>
  </si>
  <si>
    <t>ChemicalsAlkaliesRetail</t>
  </si>
  <si>
    <t>ChemicalsCarbon blackManufacturing</t>
  </si>
  <si>
    <t>ChemicalsCarbon blackWholesale</t>
  </si>
  <si>
    <t>ChemicalsCarbon blackRetail</t>
  </si>
  <si>
    <t>ChemicalsCaustic SodaManufacturing</t>
  </si>
  <si>
    <t>ChemicalsCaustic SodaWholesale</t>
  </si>
  <si>
    <t>ChemicalsCaustic SodaRetail</t>
  </si>
  <si>
    <t>ChemicalsChemicals ( not defined elsewhere)Manufacturing</t>
  </si>
  <si>
    <t>ChemicalsChemicals ( not defined elsewhere)Wholesale</t>
  </si>
  <si>
    <t>ChemicalsChemicals ( not defined elsewhere)Retail</t>
  </si>
  <si>
    <t>ChemicalsNitrogenous fertilisersManufacturing</t>
  </si>
  <si>
    <t>ChemicalsNitrogenous fertilisersWholesale</t>
  </si>
  <si>
    <t>ChemicalsNitrogenous fertilisersRetail</t>
  </si>
  <si>
    <t>ChemicalsOther chemicals(other than organic and inorganic)Manufacturing</t>
  </si>
  <si>
    <t>ChemicalsOther chemicals(other than organic and inorganic)Wholesale</t>
  </si>
  <si>
    <t>ChemicalsOther chemicals(other than organic and inorganic)Retail</t>
  </si>
  <si>
    <t>ChemicalsPetrochemicalsManufacturing</t>
  </si>
  <si>
    <t>ChemicalsPetrochemicalsWholesale</t>
  </si>
  <si>
    <t>ChemicalsPetrochemicalsRetail</t>
  </si>
  <si>
    <t>ChemicalsPhosphatic fertilisersManufacturing</t>
  </si>
  <si>
    <t>ChemicalsPhosphatic fertilisersWholesale</t>
  </si>
  <si>
    <t>ChemicalsPhosphatic fertilisersRetail</t>
  </si>
  <si>
    <t>ChemicalsPhthalic anhydrideManufacturing</t>
  </si>
  <si>
    <t>ChemicalsPhthalic anhydrideWholesale</t>
  </si>
  <si>
    <t>ChemicalsPhthalic anhydrideRetail</t>
  </si>
  <si>
    <t>ComputersComputer - SoftwareManufacturing</t>
  </si>
  <si>
    <t>ComputersComputer - SoftwareWholesale</t>
  </si>
  <si>
    <t>ComputersComputer - SoftwareRetail</t>
  </si>
  <si>
    <t>ComputersComputers &amp; ElectronicsManufacturing</t>
  </si>
  <si>
    <t>ComputersComputers &amp; ElectronicsWholesale</t>
  </si>
  <si>
    <t>ComputersComputers &amp; ElectronicsRetail</t>
  </si>
  <si>
    <t>ConstructionConstructionManufacturing</t>
  </si>
  <si>
    <t>ConstructionConstructionWholesale</t>
  </si>
  <si>
    <t>ConstructionConstructionRetail</t>
  </si>
  <si>
    <t>ConstructionConstruction MaterialsManufacturing</t>
  </si>
  <si>
    <t>ConstructionConstruction MaterialsWholesale</t>
  </si>
  <si>
    <t>ConstructionConstruction MaterialsRetail</t>
  </si>
  <si>
    <t>DurablesElectrical Goods (manufacturer)Manufacturing</t>
  </si>
  <si>
    <t>DurablesElectrical Goods (manufacturer)Wholesale</t>
  </si>
  <si>
    <t>DurablesElectrical Goods (manufacturer)Retail</t>
  </si>
  <si>
    <t>DurablesFurniture &amp; Home FurnishingsManufacturing</t>
  </si>
  <si>
    <t>DurablesFurniture &amp; Home FurnishingsWholesale</t>
  </si>
  <si>
    <t>DurablesFurniture &amp; Home FurnishingsRetail</t>
  </si>
  <si>
    <t>DurablesHardware, Plumbing &amp; Heating EquipmentManufacturing</t>
  </si>
  <si>
    <t>DurablesHardware, Plumbing &amp; Heating EquipmentWholesale</t>
  </si>
  <si>
    <t>DurablesHardware, Plumbing &amp; Heating EquipmentRetail</t>
  </si>
  <si>
    <t>DurablesProfessional &amp; Commercial EquipmentManufacturing</t>
  </si>
  <si>
    <t>DurablesProfessional &amp; Commercial EquipmentWholesale</t>
  </si>
  <si>
    <t>DurablesProfessional &amp; Commercial EquipmentRetail</t>
  </si>
  <si>
    <t>Entertainment &amp; LeisureTravel ServicesManufacturing</t>
  </si>
  <si>
    <t>Entertainment &amp; LeisureTravel ServicesWholesale</t>
  </si>
  <si>
    <t>Entertainment &amp; LeisureTravel ServicesRetail</t>
  </si>
  <si>
    <t>Financial ServicesAsset ManagementManufacturing</t>
  </si>
  <si>
    <t>Financial ServicesAsset ManagementWholesale</t>
  </si>
  <si>
    <t>Financial ServicesAsset ManagementRetail</t>
  </si>
  <si>
    <t>Financial ServicesFinance &amp; InvestmentManufacturing</t>
  </si>
  <si>
    <t>Financial ServicesFinance &amp; InvestmentWholesale</t>
  </si>
  <si>
    <t>Financial ServicesFinance &amp; InvestmentRetail</t>
  </si>
  <si>
    <t>Food ProductsFood products (other than poultry and meat)Manufacturing</t>
  </si>
  <si>
    <t>Food ProductsFood products (other than poultry and meat)Wholesale</t>
  </si>
  <si>
    <t>Food ProductsFood products (other than poultry and meat)Retail</t>
  </si>
  <si>
    <t>Food ProductsRefineries (Eg oil/coconut)Manufacturing</t>
  </si>
  <si>
    <t>Food ProductsRefineries (Eg oil/coconut)Wholesale</t>
  </si>
  <si>
    <t>Food ProductsRefineries (Eg oil/coconut)Retail</t>
  </si>
  <si>
    <t>Food ProductsTeaManufacturing</t>
  </si>
  <si>
    <t>Food ProductsTeaWholesale</t>
  </si>
  <si>
    <t>Food ProductsTeaRetail</t>
  </si>
  <si>
    <t>Gen Indl ServicesIndustrial ServicesManufacturing</t>
  </si>
  <si>
    <t>Gen Indl ServicesIndustrial ServicesWholesale</t>
  </si>
  <si>
    <t>Gen Indl ServicesIndustrial ServicesRetail</t>
  </si>
  <si>
    <t>Gen Indl ServicesOil drilling &amp; allied servicesManufacturing</t>
  </si>
  <si>
    <t>Gen Indl ServicesOil drilling &amp; allied servicesWholesale</t>
  </si>
  <si>
    <t>Gen Indl ServicesOil drilling &amp; allied servicesRetail</t>
  </si>
  <si>
    <t>Hardware EquipmentNetworkingManufacturing</t>
  </si>
  <si>
    <t>Hardware EquipmentNetworkingWholesale</t>
  </si>
  <si>
    <t>Hardware EquipmentNetworkingRetail</t>
  </si>
  <si>
    <t>Healthcare ProvidersHealth Centers (Gym-spa)Manufacturing</t>
  </si>
  <si>
    <t>Healthcare ProvidersHealth Centers (Gym-spa)Wholesale</t>
  </si>
  <si>
    <t>Healthcare ProvidersHealth Centers (Gym-spa)Retail</t>
  </si>
  <si>
    <t>Healthcare ProvidersMedical PractitionersManufacturing</t>
  </si>
  <si>
    <t>Healthcare ProvidersMedical PractitionersWholesale</t>
  </si>
  <si>
    <t>Healthcare ProvidersMedical PractitionersRetail</t>
  </si>
  <si>
    <t>Household ProductsDetergents &amp; IntermediatesManufacturing</t>
  </si>
  <si>
    <t>Household ProductsDetergents &amp; IntermediatesWholesale</t>
  </si>
  <si>
    <t>Household ProductsDetergents &amp; IntermediatesRetail</t>
  </si>
  <si>
    <t>Household ProductsDry CellsManufacturing</t>
  </si>
  <si>
    <t>Household ProductsDry CellsWholesale</t>
  </si>
  <si>
    <t>Household ProductsDry CellsRetail</t>
  </si>
  <si>
    <t>Household ProductsElectronic EquipmentManufacturing</t>
  </si>
  <si>
    <t>Household ProductsElectronic EquipmentWholesale</t>
  </si>
  <si>
    <t>Household ProductsElectronic EquipmentRetail</t>
  </si>
  <si>
    <t>Household ProductsMoulded LuggageManufacturing</t>
  </si>
  <si>
    <t>Household ProductsMoulded LuggageWholesale</t>
  </si>
  <si>
    <t>Household ProductsMoulded LuggageRetail</t>
  </si>
  <si>
    <t>Household ProductsPersonal CareManufacturing</t>
  </si>
  <si>
    <t>Household ProductsPersonal CareWholesale</t>
  </si>
  <si>
    <t>Household ProductsPersonal CareRetail</t>
  </si>
  <si>
    <t>Industrial equipmentElectrodes GraphiteManufacturing</t>
  </si>
  <si>
    <t>Industrial equipmentElectrodes GraphiteWholesale</t>
  </si>
  <si>
    <t>Industrial equipmentElectrodes GraphiteRetail</t>
  </si>
  <si>
    <t>Industrial equipmentEnginesManufacturing</t>
  </si>
  <si>
    <t>Industrial equipmentEnginesWholesale</t>
  </si>
  <si>
    <t>Industrial equipmentEnginesRetail</t>
  </si>
  <si>
    <t>Industrial equipmentIndustrial machinery Excl Chem And textManufacturing</t>
  </si>
  <si>
    <t>Industrial equipmentIndustrial machinery Excl Chem And textWholesale</t>
  </si>
  <si>
    <t>Industrial equipmentIndustrial machinery Excl Chem And textRetail</t>
  </si>
  <si>
    <t>Industrial equipmentIndustrial machinery- chemical and textilesManufacturing</t>
  </si>
  <si>
    <t>Industrial equipmentIndustrial machinery- chemical and textilesWholesale</t>
  </si>
  <si>
    <t>Industrial equipmentIndustrial machinery- chemical and textilesRetail</t>
  </si>
  <si>
    <t>Industrial equipmentPrime moversManufacturing</t>
  </si>
  <si>
    <t>Industrial equipmentPrime moversWholesale</t>
  </si>
  <si>
    <t>Industrial equipmentPrime moversRetail</t>
  </si>
  <si>
    <t>Industrial equipmentPrinting machineryManufacturing</t>
  </si>
  <si>
    <t>Industrial equipmentPrinting machineryWholesale</t>
  </si>
  <si>
    <t>Industrial equipmentPrinting machineryRetail</t>
  </si>
  <si>
    <t>Industrial equipmentPumpsManufacturing</t>
  </si>
  <si>
    <t>Industrial equipmentPumpsWholesale</t>
  </si>
  <si>
    <t>Industrial equipmentPumpsRetail</t>
  </si>
  <si>
    <t>Industrial equipmentStructuralsManufacturing</t>
  </si>
  <si>
    <t>Industrial equipmentStructuralsWholesale</t>
  </si>
  <si>
    <t>Industrial equipmentStructuralsRetail</t>
  </si>
  <si>
    <t>Industrial equipmentSwitching apparatusManufacturing</t>
  </si>
  <si>
    <t>Industrial equipmentSwitching apparatusWholesale</t>
  </si>
  <si>
    <t>Industrial equipmentSwitching apparatusRetail</t>
  </si>
  <si>
    <t>Industrial equipmentTurnkey ServicesManufacturing</t>
  </si>
  <si>
    <t>Industrial equipmentTurnkey ServicesWholesale</t>
  </si>
  <si>
    <t>Industrial equipmentTurnkey ServicesRetail</t>
  </si>
  <si>
    <t>Industrial equipmentValvesManufacturing</t>
  </si>
  <si>
    <t>Industrial equipmentValvesWholesale</t>
  </si>
  <si>
    <t>Industrial equipmentValvesRetail</t>
  </si>
  <si>
    <t>Industrial equipmentWelding machineryManufacturing</t>
  </si>
  <si>
    <t>Industrial equipmentWelding machineryWholesale</t>
  </si>
  <si>
    <t>Industrial equipmentWelding machineryRetail</t>
  </si>
  <si>
    <t>InsuranceBrokerage FirmsManufacturing</t>
  </si>
  <si>
    <t>InsuranceBrokerage FirmsWholesale</t>
  </si>
  <si>
    <t>InsuranceBrokerage FirmsRetail</t>
  </si>
  <si>
    <t>JewelleryJewelleryManufacturing</t>
  </si>
  <si>
    <t>JewelleryJewelleryWholesale</t>
  </si>
  <si>
    <t>JewelleryJewelleryRetail</t>
  </si>
  <si>
    <t>MediaPublishingManufacturing</t>
  </si>
  <si>
    <t>MediaPublishingWholesale</t>
  </si>
  <si>
    <t>MediaPublishingRetail</t>
  </si>
  <si>
    <t>MetalsFerro alloysManufacturing</t>
  </si>
  <si>
    <t>MetalsFerro alloysWholesale</t>
  </si>
  <si>
    <t>MetalsFerro alloysRetail</t>
  </si>
  <si>
    <t>MetalsFerrous metalsManufacturing</t>
  </si>
  <si>
    <t>MetalsFerrous metalsWholesale</t>
  </si>
  <si>
    <t>MetalsFerrous metalsRetail</t>
  </si>
  <si>
    <t>MetalsNon-ferrous metalsManufacturing</t>
  </si>
  <si>
    <t>MetalsNon-ferrous metalsWholesale</t>
  </si>
  <si>
    <t>MetalsNon-ferrous metalsRetail</t>
  </si>
  <si>
    <t>MetalsPig ironManufacturing</t>
  </si>
  <si>
    <t>MetalsPig ironWholesale</t>
  </si>
  <si>
    <t>MetalsPig ironRetail</t>
  </si>
  <si>
    <t>MetalsSteel PlantsManufacturing</t>
  </si>
  <si>
    <t>MetalsSteel PlantsWholesale</t>
  </si>
  <si>
    <t>MetalsSteel PlantsRetail</t>
  </si>
  <si>
    <t>MetalsSteel tubes &amp; pipesManufacturing</t>
  </si>
  <si>
    <t>MetalsSteel tubes &amp; pipesWholesale</t>
  </si>
  <si>
    <t>MetalsSteel tubes &amp; pipesRetail</t>
  </si>
  <si>
    <t>MetalsSteel wiresManufacturing</t>
  </si>
  <si>
    <t>MetalsSteel wiresWholesale</t>
  </si>
  <si>
    <t>MetalsSteel wiresRetail</t>
  </si>
  <si>
    <t>Non DurablesPiece GoodsManufacturing</t>
  </si>
  <si>
    <t>Non DurablesPiece GoodsWholesale</t>
  </si>
  <si>
    <t>Non DurablesPiece GoodsRetail</t>
  </si>
  <si>
    <t>Non Store RetailAutomatic Merchandising Machine OperatorsManufacturing</t>
  </si>
  <si>
    <t>Non Store RetailAutomatic Merchandising Machine OperatorsWholesale</t>
  </si>
  <si>
    <t>Non Store RetailAutomatic Merchandising Machine OperatorsRetail</t>
  </si>
  <si>
    <t>Non Store RetailCatalog &amp; Mail-order HousesManufacturing</t>
  </si>
  <si>
    <t>Non Store RetailCatalog &amp; Mail-order HousesWholesale</t>
  </si>
  <si>
    <t>Non Store RetailCatalog &amp; Mail-order HousesRetail</t>
  </si>
  <si>
    <t>Non Store RetailDirect Selling EstablishmentsManufacturing</t>
  </si>
  <si>
    <t>Non Store RetailDirect Selling EstablishmentsWholesale</t>
  </si>
  <si>
    <t>Non Store RetailDirect Selling EstablishmentsRetail</t>
  </si>
  <si>
    <t>OthersCommission agentsManufacturing</t>
  </si>
  <si>
    <t>OthersCommission agentsWholesale</t>
  </si>
  <si>
    <t>OthersCommission agentsRetail</t>
  </si>
  <si>
    <t>OthersIndustries not classified elsewhere(manufacturing)Manufacturing</t>
  </si>
  <si>
    <t>OthersIndustries not classified elsewhere(manufacturing)Wholesale</t>
  </si>
  <si>
    <t>OthersIndustries not classified elsewhere(manufacturing)Retail</t>
  </si>
  <si>
    <t>OthersIndustries not classified elsewhere(services)Manufacturing</t>
  </si>
  <si>
    <t>OthersIndustries not classified elsewhere(services)Wholesale</t>
  </si>
  <si>
    <t>OthersIndustries not classified elsewhere(services)Retail</t>
  </si>
  <si>
    <t>OthersIndustries not classified elsewhere(trading)Manufacturing</t>
  </si>
  <si>
    <t>OthersIndustries not classified elsewhere(trading)Wholesale</t>
  </si>
  <si>
    <t>OthersIndustries not classified elsewhere(trading)Retail</t>
  </si>
  <si>
    <t>OthersNon-electrical machineryManufacturing</t>
  </si>
  <si>
    <t>OthersNon-electrical machineryWholesale</t>
  </si>
  <si>
    <t>OthersNon-electrical machineryRetail</t>
  </si>
  <si>
    <t>OthersWholesale traders reporting only commission incomeManufacturing</t>
  </si>
  <si>
    <t>OthersWholesale traders reporting only commission incomeWholesale</t>
  </si>
  <si>
    <t>OthersWholesale traders reporting only commission incomeRetail</t>
  </si>
  <si>
    <t>PaintsPaints EquipmentManufacturing</t>
  </si>
  <si>
    <t>PaintsPaints EquipmentWholesale</t>
  </si>
  <si>
    <t>PaintsPaints EquipmentRetail</t>
  </si>
  <si>
    <t>Petroleum ProductsPetroleum By-ProductsManufacturing</t>
  </si>
  <si>
    <t>Petroleum ProductsPetroleum By-ProductsWholesale</t>
  </si>
  <si>
    <t>Petroleum ProductsPetroleum By-ProductsRetail</t>
  </si>
  <si>
    <t>PlasticsPlastic FilmsManufacturing</t>
  </si>
  <si>
    <t>PlasticsPlastic FilmsWholesale</t>
  </si>
  <si>
    <t>PlasticsPlastic FilmsRetail</t>
  </si>
  <si>
    <t>PlasticsPlastic resinsManufacturing</t>
  </si>
  <si>
    <t>PlasticsPlastic resinsWholesale</t>
  </si>
  <si>
    <t>PlasticsPlastic resinsRetail</t>
  </si>
  <si>
    <t>PlasticsThermoplasticsManufacturing</t>
  </si>
  <si>
    <t>PlasticsThermoplasticsWholesale</t>
  </si>
  <si>
    <t>PlasticsThermoplasticsRetail</t>
  </si>
  <si>
    <t>Professional ServicesConsultantsManufacturing</t>
  </si>
  <si>
    <t>Professional ServicesConsultantsWholesale</t>
  </si>
  <si>
    <t>Professional ServicesConsultantsRetail</t>
  </si>
  <si>
    <t>Executive Search</t>
  </si>
  <si>
    <t>Professional ServicesExecutive SearchManufacturing</t>
  </si>
  <si>
    <t>Professional ServicesExecutive SearchWholesale</t>
  </si>
  <si>
    <t>Professional ServicesExecutive SearchRetail</t>
  </si>
  <si>
    <t>SpecialityContraceptivesManufacturing</t>
  </si>
  <si>
    <t>SpecialityContraceptivesWholesale</t>
  </si>
  <si>
    <t>SpecialityContraceptivesRetail</t>
  </si>
  <si>
    <t>SpecialityHobby, Toy, Game, Camera &amp; Photographic Supply StoresManufacturing</t>
  </si>
  <si>
    <t>SpecialityHobby, Toy, Game, Camera &amp; Photographic Supply StoresWholesale</t>
  </si>
  <si>
    <t>SpecialityHobby, Toy, Game, Camera &amp; Photographic Supply StoresRetail</t>
  </si>
  <si>
    <t>TextilesCotton &amp; blended yarnManufacturing</t>
  </si>
  <si>
    <t>TextilesCotton &amp; blended yarnWholesale</t>
  </si>
  <si>
    <t>TextilesCotton &amp; blended yarnRetail</t>
  </si>
  <si>
    <t>TextilesReadymade GarmentsManufacturing</t>
  </si>
  <si>
    <t>TextilesReadymade GarmentsWholesale</t>
  </si>
  <si>
    <t>TextilesReadymade GarmentsRetail</t>
  </si>
  <si>
    <t>TextilesTextiles - SilkManufacturing</t>
  </si>
  <si>
    <t>TextilesTextiles - SilkWholesale</t>
  </si>
  <si>
    <t>TextilesTextiles - SilkRetail</t>
  </si>
  <si>
    <t>TextilesTextiles( other than cotton, jute and yarn, silk and synthetics)Manufacturing</t>
  </si>
  <si>
    <t>TextilesTextiles( other than cotton, jute and yarn, silk and synthetics)Wholesale</t>
  </si>
  <si>
    <t>TextilesTextiles( other than cotton, jute and yarn, silk and synthetics)Retail</t>
  </si>
  <si>
    <t>TransportLand Transportation EquipmentManufacturing</t>
  </si>
  <si>
    <t>TransportLand Transportation EquipmentWholesale</t>
  </si>
  <si>
    <t>TransportLand Transportation EquipmentRetail</t>
  </si>
  <si>
    <t>Transportation LogisticsPassenger Transport Services (Road)Manufacturing</t>
  </si>
  <si>
    <t>Transportation LogisticsPassenger Transport Services (Road)Wholesale</t>
  </si>
  <si>
    <t>Transportation LogisticsPassenger Transport Services (Road)Retail</t>
  </si>
  <si>
    <t>Deviation</t>
  </si>
  <si>
    <t>Rental Income</t>
  </si>
  <si>
    <t>Agriculture Income</t>
  </si>
  <si>
    <t>Commission Income- Regular</t>
  </si>
  <si>
    <t>Commission Income- Irregular</t>
  </si>
  <si>
    <t>Interest/ Dividend</t>
  </si>
  <si>
    <t>Property Type</t>
  </si>
  <si>
    <t>Nature of Property</t>
  </si>
  <si>
    <t>Property Purpose</t>
  </si>
  <si>
    <t>LTV</t>
  </si>
  <si>
    <t>Ratio</t>
  </si>
  <si>
    <t>Residential</t>
  </si>
  <si>
    <t>Independent</t>
  </si>
  <si>
    <t>Vacant</t>
  </si>
  <si>
    <t>Self Employed Professional</t>
  </si>
  <si>
    <t>Commerical</t>
  </si>
  <si>
    <t>Row Houses</t>
  </si>
  <si>
    <t>Rented</t>
  </si>
  <si>
    <t>Institutional</t>
  </si>
  <si>
    <t>Apartment</t>
  </si>
  <si>
    <t>Mixed Use</t>
  </si>
  <si>
    <t>Self Employed Non Professional</t>
  </si>
  <si>
    <t>Agricultural</t>
  </si>
  <si>
    <t>Factory</t>
  </si>
  <si>
    <t>Multi Tenanted</t>
  </si>
  <si>
    <t>Industrial</t>
  </si>
  <si>
    <t>Godown</t>
  </si>
  <si>
    <t>Self- Occupied</t>
  </si>
  <si>
    <t>Turonover</t>
  </si>
  <si>
    <t>Plot</t>
  </si>
  <si>
    <t>Hospital/Institutions</t>
  </si>
  <si>
    <t>Self Occupied</t>
  </si>
  <si>
    <t>Restaturant</t>
  </si>
  <si>
    <t>Leased</t>
  </si>
  <si>
    <t>Gross Profit</t>
  </si>
  <si>
    <t>Commercial complex/Mall</t>
  </si>
  <si>
    <t>shop</t>
  </si>
  <si>
    <t>Gross Margin</t>
  </si>
  <si>
    <t>Colleages</t>
  </si>
  <si>
    <t>Schools</t>
  </si>
  <si>
    <t>Acadamy</t>
  </si>
  <si>
    <t>Dry Agriculture</t>
  </si>
  <si>
    <t>Banking Surrogate</t>
  </si>
  <si>
    <t>Wet Agriculture</t>
  </si>
  <si>
    <t>Shead</t>
  </si>
  <si>
    <t>PD Based Assessed Income</t>
  </si>
  <si>
    <t>Industrial Estate</t>
  </si>
  <si>
    <t>Residential plot</t>
  </si>
  <si>
    <t>Liquid Income Program</t>
  </si>
  <si>
    <t>Commericial plot</t>
  </si>
  <si>
    <t>GST Turonover</t>
  </si>
  <si>
    <t>Type of Loan</t>
  </si>
  <si>
    <t>FY 2017</t>
  </si>
  <si>
    <t>Gold Loan</t>
  </si>
  <si>
    <t>FY 2018</t>
  </si>
  <si>
    <t>Car Loan</t>
  </si>
  <si>
    <t>FY 2019</t>
  </si>
  <si>
    <t>Home Loan</t>
  </si>
  <si>
    <t>FY 2020</t>
  </si>
  <si>
    <t>Property Loan</t>
  </si>
  <si>
    <t>FY 2021</t>
  </si>
  <si>
    <t>Personal Loan</t>
  </si>
  <si>
    <t>FY 2022</t>
  </si>
  <si>
    <t>Business Loan</t>
  </si>
  <si>
    <t>FY 2023</t>
  </si>
  <si>
    <t>Money Lender</t>
  </si>
  <si>
    <t>FY 2024</t>
  </si>
  <si>
    <t>FOIR</t>
  </si>
  <si>
    <t>Program</t>
  </si>
  <si>
    <t>SENP</t>
  </si>
  <si>
    <t>Doctor- Practising- Salaried</t>
  </si>
  <si>
    <t>Doctor- Consultation</t>
  </si>
  <si>
    <t>CA</t>
  </si>
  <si>
    <t>Architects</t>
  </si>
  <si>
    <t>Salaried 20000 to 50000</t>
  </si>
  <si>
    <t>Salaried 50000 to 1 Lakh</t>
  </si>
  <si>
    <t>Salaried 1 Lakh&amp; Above</t>
  </si>
  <si>
    <t>Income Deviation Matrix</t>
  </si>
  <si>
    <t>Standard Deduction on P&amp;L Expenses</t>
  </si>
  <si>
    <t>Manf./Retail/Service</t>
  </si>
  <si>
    <t>Location</t>
  </si>
  <si>
    <t>Branch</t>
  </si>
  <si>
    <t>Loan Against Property Calculator</t>
  </si>
  <si>
    <t>Date</t>
  </si>
  <si>
    <t xml:space="preserve">Name &amp; MP Code of CM </t>
  </si>
  <si>
    <t>Name of the Applicant</t>
  </si>
  <si>
    <t>Name of the Co-applicants</t>
  </si>
  <si>
    <t>Application No</t>
  </si>
  <si>
    <t>Loan No (If Availalble)</t>
  </si>
  <si>
    <t>Mobile</t>
  </si>
  <si>
    <t>Property Address Details</t>
  </si>
  <si>
    <t>Type of Program Applied</t>
  </si>
  <si>
    <t>Applied Loan</t>
  </si>
  <si>
    <t>ROI</t>
  </si>
  <si>
    <t>Tenure (Months)</t>
  </si>
  <si>
    <t>EMI</t>
  </si>
  <si>
    <t>Property Value</t>
  </si>
  <si>
    <t>LTV as per Policy</t>
  </si>
  <si>
    <t>Total LTV</t>
  </si>
  <si>
    <t>Property Valuation</t>
  </si>
  <si>
    <t>Name of the Valuer</t>
  </si>
  <si>
    <t>Valuation Rs</t>
  </si>
  <si>
    <t>Financier Name</t>
  </si>
  <si>
    <t>Loan Amount</t>
  </si>
  <si>
    <t>Balance Tenure</t>
  </si>
  <si>
    <t>Total</t>
  </si>
  <si>
    <t>EMI Clearance</t>
  </si>
  <si>
    <t>Month 1</t>
  </si>
  <si>
    <t>Month 2</t>
  </si>
  <si>
    <t>Month 3</t>
  </si>
  <si>
    <t>Month 4</t>
  </si>
  <si>
    <t>Month 5</t>
  </si>
  <si>
    <t>Month 6</t>
  </si>
  <si>
    <t>Other Income (Rs)</t>
  </si>
  <si>
    <t>Description</t>
  </si>
  <si>
    <t>Final Weight</t>
  </si>
  <si>
    <t>If Rental Income</t>
  </si>
  <si>
    <t>100% of Gross rental as per Agreement Annual Amount</t>
  </si>
  <si>
    <t>if Banking</t>
  </si>
  <si>
    <t>ABB (as per Bank Upload)</t>
  </si>
  <si>
    <t>EMI Per Lakh/120 Months @21%</t>
  </si>
  <si>
    <t>FIRM 1</t>
  </si>
  <si>
    <t>FIRM 2</t>
  </si>
  <si>
    <t>FIRM 3</t>
  </si>
  <si>
    <t>FIRM 4</t>
  </si>
  <si>
    <t>Firm Name</t>
  </si>
  <si>
    <t>Firm Type</t>
  </si>
  <si>
    <t>Proprietorship</t>
  </si>
  <si>
    <t xml:space="preserve"> </t>
  </si>
  <si>
    <t>Profit &amp; Loss Account:</t>
  </si>
  <si>
    <t>2018-19</t>
  </si>
  <si>
    <t>2011-12</t>
  </si>
  <si>
    <t>Financial Year</t>
  </si>
  <si>
    <t>Trend 1</t>
  </si>
  <si>
    <t>Trend 2</t>
  </si>
  <si>
    <t>2017-18</t>
  </si>
  <si>
    <t>2012-13</t>
  </si>
  <si>
    <t>Filing Date (MM/DD/YY)</t>
  </si>
  <si>
    <t>Filing Date Check</t>
  </si>
  <si>
    <t/>
  </si>
  <si>
    <t>Total Sales</t>
  </si>
  <si>
    <t>2013-14</t>
  </si>
  <si>
    <t>Non Operating Business Income</t>
  </si>
  <si>
    <t>Operating Business Income</t>
  </si>
  <si>
    <t>2014-15</t>
  </si>
  <si>
    <t>Total Sales including other income</t>
  </si>
  <si>
    <t>2015-16</t>
  </si>
  <si>
    <t>Cost of goods sold</t>
  </si>
  <si>
    <t>2016-17</t>
  </si>
  <si>
    <t>Direct Expenses</t>
  </si>
  <si>
    <t>Other Expenses (include depriciation &amp; interest paid &amp; partner/director salary , partner interest)</t>
  </si>
  <si>
    <t>2019-20</t>
  </si>
  <si>
    <t>Taxes as per P&amp;L Account</t>
  </si>
  <si>
    <t>Partners / Directors Salary</t>
  </si>
  <si>
    <t>Private Limited</t>
  </si>
  <si>
    <t>Partners interest on capital</t>
  </si>
  <si>
    <t>Unlisted Public Limited</t>
  </si>
  <si>
    <t>NP (Net Profit) / PBT (Profit before tax) (exclude partner/director salary , partner interest)</t>
  </si>
  <si>
    <t>Depreciation</t>
  </si>
  <si>
    <t>Partnership</t>
  </si>
  <si>
    <t>Interest Paid- Loans &gt;12 months</t>
  </si>
  <si>
    <t>Interest Paid- Loans &lt;12 months</t>
  </si>
  <si>
    <t>Interest Paid</t>
  </si>
  <si>
    <t>PBDIT</t>
  </si>
  <si>
    <t>Tax as per IT return</t>
  </si>
  <si>
    <t>Tax</t>
  </si>
  <si>
    <t>(Profit after tax) PAT</t>
  </si>
  <si>
    <t>Cash Profits (PAT + depreiciation + partner/director salary + partner interest)</t>
  </si>
  <si>
    <t>Cash Profits (PAT + depreciation + partner/director salary + partner interest)</t>
  </si>
  <si>
    <t>Cash Profits (PAT + depriciation + partner/director salary + partner interest)</t>
  </si>
  <si>
    <t>Gross Receipts</t>
  </si>
  <si>
    <t>Liabilities:</t>
  </si>
  <si>
    <t>Equity Share Capital</t>
  </si>
  <si>
    <t>Reserves (excluding revaluation reserves)</t>
  </si>
  <si>
    <t>Tangible Networth</t>
  </si>
  <si>
    <t>Long Term Debt (Term loans for more than one year repayment incl secured &amp; unsecured loans from banks &amp; FI)</t>
  </si>
  <si>
    <t>Unsecured loans from Promoters</t>
  </si>
  <si>
    <t>Unsecured loans from Friends, Relatives &amp; Within Group</t>
  </si>
  <si>
    <t>Total Funds in business</t>
  </si>
  <si>
    <t>Short Term Debt (CC/ OD/ less than 1 year)</t>
  </si>
  <si>
    <t>Sundry Creditors</t>
  </si>
  <si>
    <t>Other Liability</t>
  </si>
  <si>
    <t>Provisions</t>
  </si>
  <si>
    <t xml:space="preserve">Total Current Liabilities </t>
  </si>
  <si>
    <t>Total Liabilities:</t>
  </si>
  <si>
    <t>Validation</t>
  </si>
  <si>
    <t>Assets:</t>
  </si>
  <si>
    <t>Net Fixed Assets</t>
  </si>
  <si>
    <t>Investments</t>
  </si>
  <si>
    <t>Loans &amp; Advances</t>
  </si>
  <si>
    <t>Sundry Debtors (&lt; 6 months)</t>
  </si>
  <si>
    <t>Sundry Debtors (&gt;= 6 months)</t>
  </si>
  <si>
    <t>Inventories / Closing Stock</t>
  </si>
  <si>
    <t>Cash &amp; Bank balances</t>
  </si>
  <si>
    <t>Other Current Assets</t>
  </si>
  <si>
    <t>Total Current Assets</t>
  </si>
  <si>
    <t>Total Assets:</t>
  </si>
  <si>
    <t>Financial Ratios:</t>
  </si>
  <si>
    <t>Net Profit</t>
  </si>
  <si>
    <t>Cash Profit</t>
  </si>
  <si>
    <t>Current Ratio</t>
  </si>
  <si>
    <t>Interest Coverage</t>
  </si>
  <si>
    <r>
      <rPr>
        <sz val="8"/>
        <color rgb="FFFF0000"/>
        <rFont val="Verdana"/>
        <family val="2"/>
      </rPr>
      <t>Leverage (</t>
    </r>
    <r>
      <rPr>
        <b/>
        <sz val="8"/>
        <color rgb="FFFF0000"/>
        <rFont val="Verdana"/>
        <family val="2"/>
      </rPr>
      <t xml:space="preserve">PRE </t>
    </r>
    <r>
      <rPr>
        <sz val="8"/>
        <color rgb="FFFF0000"/>
        <rFont val="Verdana"/>
        <family val="2"/>
      </rPr>
      <t>MFL Loan)</t>
    </r>
  </si>
  <si>
    <r>
      <rPr>
        <sz val="8"/>
        <color rgb="FF000000"/>
        <rFont val="Verdana"/>
        <family val="2"/>
      </rPr>
      <t>Leverage (</t>
    </r>
    <r>
      <rPr>
        <b/>
        <sz val="8"/>
        <color rgb="FF000000"/>
        <rFont val="Verdana"/>
        <family val="2"/>
      </rPr>
      <t xml:space="preserve">PRE </t>
    </r>
    <r>
      <rPr>
        <sz val="8"/>
        <color rgb="FF000000"/>
        <rFont val="Verdana"/>
        <family val="2"/>
      </rPr>
      <t>MFL Loan)</t>
    </r>
  </si>
  <si>
    <t>Debtor Days</t>
  </si>
  <si>
    <t>Stock Days</t>
  </si>
  <si>
    <t>Creditors Days</t>
  </si>
  <si>
    <t>Cash Credit Days</t>
  </si>
  <si>
    <t>Working Capital Days</t>
  </si>
  <si>
    <t>Working Capital Gap</t>
  </si>
  <si>
    <t>Net Working Capital</t>
  </si>
  <si>
    <t>Net Working Capital Days</t>
  </si>
  <si>
    <t>ROE (Post Tax)</t>
  </si>
  <si>
    <t>Month</t>
  </si>
  <si>
    <t>Credits (Nos)</t>
  </si>
  <si>
    <t>Credits (Value)</t>
  </si>
  <si>
    <t>Chq Returns (I/w)</t>
  </si>
  <si>
    <t>Average</t>
  </si>
  <si>
    <t>Withdrawal Amount</t>
  </si>
  <si>
    <t>Chq Returns(O/w)</t>
  </si>
  <si>
    <t>Debit(Nos)</t>
  </si>
  <si>
    <t>Expense to Income Ratio</t>
  </si>
  <si>
    <t>Maximum Credit</t>
  </si>
  <si>
    <t>Number of Transactions</t>
  </si>
  <si>
    <t>Salary Credits</t>
  </si>
  <si>
    <t>Maximum Balance</t>
  </si>
  <si>
    <t>Minimum Balance</t>
  </si>
  <si>
    <t>Maximum Debit</t>
  </si>
  <si>
    <t>Minimum Credit</t>
  </si>
  <si>
    <t>Minimum Debit</t>
  </si>
  <si>
    <t>Customer Name</t>
  </si>
  <si>
    <t>Customer Address</t>
  </si>
  <si>
    <t>PAN</t>
  </si>
  <si>
    <t>Mobile Number</t>
  </si>
  <si>
    <t>Landline</t>
  </si>
  <si>
    <t>Email</t>
  </si>
  <si>
    <t>Bank Name</t>
  </si>
  <si>
    <t>Bank Code</t>
  </si>
  <si>
    <t>Account Number</t>
  </si>
  <si>
    <t>Account Type</t>
  </si>
  <si>
    <t>Start Date</t>
  </si>
  <si>
    <t>End Date</t>
  </si>
  <si>
    <t>Duration in Months</t>
  </si>
  <si>
    <t>Source of Data</t>
  </si>
  <si>
    <t>Filling Date Check</t>
  </si>
  <si>
    <t>LA</t>
  </si>
  <si>
    <t>Tenor</t>
  </si>
  <si>
    <t>MOB</t>
  </si>
  <si>
    <t>Tax as per IT Return</t>
  </si>
  <si>
    <t>Short Term Debt (CC/ OD facility which gets renewed year on year)</t>
  </si>
  <si>
    <t>Cash &amp; Bank Balances</t>
  </si>
  <si>
    <t>Gross Profit %</t>
  </si>
  <si>
    <t>Net Profit %</t>
  </si>
  <si>
    <t>Cash Profit %</t>
  </si>
  <si>
    <t>Current Ratio (Times)</t>
  </si>
  <si>
    <t>Interest Coverage (Times)</t>
  </si>
  <si>
    <r>
      <rPr>
        <sz val="8"/>
        <color indexed="8"/>
        <rFont val="Verdana"/>
        <family val="2"/>
      </rPr>
      <t>Leverage (</t>
    </r>
    <r>
      <rPr>
        <b/>
        <sz val="8"/>
        <color theme="1"/>
        <rFont val="Verdana"/>
        <family val="2"/>
      </rPr>
      <t xml:space="preserve">PRE </t>
    </r>
    <r>
      <rPr>
        <sz val="8"/>
        <color theme="1"/>
        <rFont val="Verdana"/>
        <family val="2"/>
      </rPr>
      <t>MFL Loan)</t>
    </r>
  </si>
  <si>
    <t>Leverage (Post MFL Loan) (Times)</t>
  </si>
  <si>
    <t>Debtors to Sales Ratio %</t>
  </si>
  <si>
    <t>Inventory Turnover Ratio %</t>
  </si>
  <si>
    <t>Current DSCR (Times)</t>
  </si>
  <si>
    <t>Operating Profit Margin %</t>
  </si>
  <si>
    <t>Liquidity Ratio (Times)</t>
  </si>
  <si>
    <t>Debt Equity Ratio</t>
  </si>
  <si>
    <t>Total Liabilities to Net-worth Ratio</t>
  </si>
  <si>
    <t>TYPE</t>
  </si>
  <si>
    <t>SENP1</t>
  </si>
  <si>
    <t>Computation of Eligibility based on Property Value</t>
  </si>
  <si>
    <t>Technical value of Property</t>
  </si>
  <si>
    <t xml:space="preserve">LTV </t>
  </si>
  <si>
    <t>Eligibility as per LTV</t>
  </si>
  <si>
    <t>Cash Profit Calculation</t>
  </si>
  <si>
    <t>Profit After Tax</t>
  </si>
  <si>
    <t>Add: Dep. 2/3 of Avg. 2Yr</t>
  </si>
  <si>
    <t>Add: Remu. Avg. 2Yr</t>
  </si>
  <si>
    <t>Interest on Capital</t>
  </si>
  <si>
    <t>Cash Profit from Business</t>
  </si>
  <si>
    <t>Other Income</t>
  </si>
  <si>
    <t>Eligible Income Consideration (Least of the below)</t>
  </si>
  <si>
    <t>Eligible Income</t>
  </si>
  <si>
    <t>100% of latest profit/Receipts (Cash Profit as above)</t>
  </si>
  <si>
    <t>150% of Previous Year Profits</t>
  </si>
  <si>
    <t xml:space="preserve">Avg. of last 2 Yr. profits/receipts. </t>
  </si>
  <si>
    <t>Eligibility Calculation</t>
  </si>
  <si>
    <t>Amount</t>
  </si>
  <si>
    <t>Eligible Income as per Policy (Ref.above calculation)</t>
  </si>
  <si>
    <t>Total Income of the customer</t>
  </si>
  <si>
    <t>FOIR 65%</t>
  </si>
  <si>
    <t>Per Month Profit</t>
  </si>
  <si>
    <t>Less: Obligations</t>
  </si>
  <si>
    <t>Balance for our Proposed EMI</t>
  </si>
  <si>
    <t>Loan Eligibility Based on Financials</t>
  </si>
  <si>
    <t>Eligibility based on Property Value (Ref. above Table)</t>
  </si>
  <si>
    <t xml:space="preserve">Eligible Loan Amount least of the above </t>
  </si>
  <si>
    <t>Eligibility Calculation (Double Whammy)</t>
  </si>
  <si>
    <t>FOIR for Double Whammy</t>
  </si>
  <si>
    <t>Amount to be considered for Eligibility</t>
  </si>
  <si>
    <t>Eligibility based on Property Value (Ref. Cal. Table)</t>
  </si>
  <si>
    <t>Policy Parameters for Profit</t>
  </si>
  <si>
    <t>other Income not to exceed 100% of core income</t>
  </si>
  <si>
    <t>Drop in net profit should not be more than 20% of PY.</t>
  </si>
  <si>
    <t>Depreciation 2/3 of Avg. of 2Yr.</t>
  </si>
  <si>
    <t>Remuneration 100% of Avg. of 2Yr.</t>
  </si>
  <si>
    <r>
      <rPr>
        <b/>
        <u/>
        <sz val="9"/>
        <color rgb="FFFF0000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3 Yr financials need to be collected from all the customers for calculation of Dep &amp; Remuneration.  </t>
    </r>
  </si>
  <si>
    <r>
      <rPr>
        <b/>
        <u/>
        <sz val="9"/>
        <color rgb="FFFF0000"/>
        <rFont val="Calibri"/>
        <family val="2"/>
        <scheme val="minor"/>
      </rPr>
      <t>Suggestions:</t>
    </r>
    <r>
      <rPr>
        <sz val="9"/>
        <color theme="1"/>
        <rFont val="Calibri"/>
        <family val="2"/>
        <scheme val="minor"/>
      </rPr>
      <t xml:space="preserve"> We will collect latest 2Yr financials mandatorly and PY financials will be copied in previous to previous Yr column.</t>
    </r>
  </si>
  <si>
    <t>Double Whammy norms not factored - FOIR is allowed upto 90%</t>
  </si>
  <si>
    <t>CM Signature</t>
  </si>
  <si>
    <t>Eligible EMI</t>
  </si>
  <si>
    <t>Eligible Loan Amount based on Financials</t>
  </si>
  <si>
    <t>Eligibility based on the property</t>
  </si>
  <si>
    <t>Type of Business</t>
  </si>
  <si>
    <t>Eligibility Calculations</t>
  </si>
  <si>
    <t>Gross Profit of Current FY</t>
  </si>
  <si>
    <t>Avg. Gross Profit of last 2Yr</t>
  </si>
  <si>
    <t xml:space="preserve">Standard Deduction </t>
  </si>
  <si>
    <t>Balance</t>
  </si>
  <si>
    <t>Less: Interest Paid</t>
  </si>
  <si>
    <t xml:space="preserve">Eligible Income </t>
  </si>
  <si>
    <t>Computation of Eligibility</t>
  </si>
  <si>
    <t>Avg.Bank Balance</t>
  </si>
  <si>
    <t>Less: 50% of ABB</t>
  </si>
  <si>
    <t>Eligibility (Bal. as above/EMI per Lakh)</t>
  </si>
  <si>
    <t>Disb Date</t>
  </si>
  <si>
    <t>Remarks</t>
  </si>
  <si>
    <t>Repayment Trak</t>
  </si>
  <si>
    <t>Tenure</t>
  </si>
  <si>
    <t xml:space="preserve">Adriod </t>
  </si>
  <si>
    <t xml:space="preserve">Creative </t>
  </si>
  <si>
    <t>IDFC bank</t>
  </si>
  <si>
    <t>Consumer Loan</t>
  </si>
  <si>
    <t>Balance O/C</t>
  </si>
  <si>
    <t>Closed</t>
  </si>
  <si>
    <t>PNB</t>
  </si>
  <si>
    <t>Kotak Mahindra</t>
  </si>
  <si>
    <t>Emi debit from Saving A/C. Yes Bank Banking not provided As Cibil Track Clean</t>
  </si>
  <si>
    <t>Total Credit Card Payment</t>
  </si>
  <si>
    <t>Exclude - Loan Credit, internal Transfers</t>
  </si>
  <si>
    <t>Total Debits</t>
  </si>
  <si>
    <t>Company Profile</t>
  </si>
  <si>
    <t xml:space="preserve">CIN </t>
  </si>
  <si>
    <t>Company Name</t>
  </si>
  <si>
    <t>ROC Code</t>
  </si>
  <si>
    <t>Registration Number</t>
  </si>
  <si>
    <t>Company Category</t>
  </si>
  <si>
    <t>Company SubCategory</t>
  </si>
  <si>
    <t xml:space="preserve">Class of Company </t>
  </si>
  <si>
    <t>Authorised Capital (Rs)</t>
  </si>
  <si>
    <t>Paid up Capital (Rs)</t>
  </si>
  <si>
    <t>Number of Members(If Co. w/o Share Capital)</t>
  </si>
  <si>
    <t>Date of Incorporation</t>
  </si>
  <si>
    <t>Vintage:</t>
  </si>
  <si>
    <t xml:space="preserve">Registered Address </t>
  </si>
  <si>
    <t>Address other than R/o where all or any books of account and papers are maintained</t>
  </si>
  <si>
    <t>Email Id</t>
  </si>
  <si>
    <t>Whether Listed or not</t>
  </si>
  <si>
    <t>ACTIVE compliance</t>
  </si>
  <si>
    <t>Suspended at stock exchange</t>
  </si>
  <si>
    <t>Date of last AGM</t>
  </si>
  <si>
    <t>Date of Balance Sheet</t>
  </si>
  <si>
    <t>Company Status(for efiling)</t>
  </si>
  <si>
    <t>Verified on</t>
  </si>
  <si>
    <t>Loan Details</t>
  </si>
  <si>
    <t>Active Loans</t>
  </si>
  <si>
    <t>Closed Loans</t>
  </si>
  <si>
    <t>Charges Registered</t>
  </si>
  <si>
    <t>Sl. No</t>
  </si>
  <si>
    <t>SRN</t>
  </si>
  <si>
    <t>Charge Id</t>
  </si>
  <si>
    <t>Charge Holder Name</t>
  </si>
  <si>
    <t>Date of Creation</t>
  </si>
  <si>
    <t>Date of Modification</t>
  </si>
  <si>
    <t>Date of Satisfaction</t>
  </si>
  <si>
    <t>Address</t>
  </si>
  <si>
    <t>Signatory / Director Details</t>
  </si>
  <si>
    <t>DIN</t>
  </si>
  <si>
    <t>Name</t>
  </si>
  <si>
    <t>Position</t>
  </si>
  <si>
    <t>Registration Date</t>
  </si>
  <si>
    <t>DSC Registered</t>
  </si>
  <si>
    <t>Expiry Date</t>
  </si>
  <si>
    <t>Associated Companies</t>
  </si>
  <si>
    <t>Goods &amp; Service Tax</t>
  </si>
  <si>
    <t>GSTIN/UIN</t>
  </si>
  <si>
    <t>Legal Name of Business</t>
  </si>
  <si>
    <t>Trade Name</t>
  </si>
  <si>
    <t>Effective Date of registration</t>
  </si>
  <si>
    <t>Constitution of Business</t>
  </si>
  <si>
    <t>GSTIN / UIN Status</t>
  </si>
  <si>
    <t>Taxpayer Type</t>
  </si>
  <si>
    <t>Principal Place of Business</t>
  </si>
  <si>
    <t>Administrative Office</t>
  </si>
  <si>
    <t>Other Office</t>
  </si>
  <si>
    <t>Effective Date of Cancellation</t>
  </si>
  <si>
    <t>Return Type</t>
  </si>
  <si>
    <t>Tax Period</t>
  </si>
  <si>
    <t>Date of filing</t>
  </si>
  <si>
    <t>Status</t>
  </si>
  <si>
    <t>GST Returns</t>
  </si>
  <si>
    <t>Legal Name</t>
  </si>
  <si>
    <t>GST Return Type:</t>
  </si>
  <si>
    <t>GSTIN:</t>
  </si>
  <si>
    <t>Return Type:</t>
  </si>
  <si>
    <t>Outward Supplies</t>
  </si>
  <si>
    <t xml:space="preserve">Total </t>
  </si>
  <si>
    <t>Taxable</t>
  </si>
  <si>
    <t>Zero Rated</t>
  </si>
  <si>
    <t>Nil Rated / Exempted</t>
  </si>
  <si>
    <t>Grand Total</t>
  </si>
  <si>
    <t>Individual Verification</t>
  </si>
  <si>
    <t>Firm / Company Name</t>
  </si>
  <si>
    <t>No. of Individuals</t>
  </si>
  <si>
    <t>Individual Name</t>
  </si>
  <si>
    <t>UIN/DIN</t>
  </si>
  <si>
    <t>DL</t>
  </si>
  <si>
    <t>Voter ID</t>
  </si>
  <si>
    <t>Document</t>
  </si>
  <si>
    <t>Name as per Document</t>
  </si>
  <si>
    <t>ID No.</t>
  </si>
  <si>
    <t>Name as per Database</t>
  </si>
  <si>
    <t>DOB / Age</t>
  </si>
  <si>
    <t>Issued Date</t>
  </si>
  <si>
    <t>CA Firm</t>
  </si>
  <si>
    <t>Name as per document</t>
  </si>
  <si>
    <t>Firm ID</t>
  </si>
  <si>
    <t>Regd Location</t>
  </si>
  <si>
    <t>Other Locations</t>
  </si>
  <si>
    <t>ID</t>
  </si>
  <si>
    <t>Members Name</t>
  </si>
  <si>
    <t>CA Membership Status</t>
  </si>
  <si>
    <t>CA Membership No.</t>
  </si>
  <si>
    <t>Name as per ICAI database</t>
  </si>
  <si>
    <t>Google Check</t>
  </si>
  <si>
    <t>Sl.No</t>
  </si>
  <si>
    <t>Title</t>
  </si>
  <si>
    <t>Link</t>
  </si>
  <si>
    <t>Crime Check</t>
  </si>
  <si>
    <t>Name:</t>
  </si>
  <si>
    <t>Summary:</t>
  </si>
  <si>
    <t>Risk Indicator:</t>
  </si>
  <si>
    <t>Risk Interpretation:</t>
  </si>
  <si>
    <t>Verified on:</t>
  </si>
  <si>
    <t>Case Summary</t>
  </si>
  <si>
    <t>Case No</t>
  </si>
  <si>
    <t>Case Against</t>
  </si>
  <si>
    <t>Case Type</t>
  </si>
  <si>
    <t>Matching Criteria</t>
  </si>
  <si>
    <t>Act and
Section</t>
  </si>
  <si>
    <t>Risk Score</t>
  </si>
  <si>
    <t>Petitioner</t>
  </si>
  <si>
    <t>Respondent</t>
  </si>
  <si>
    <t>Court</t>
  </si>
  <si>
    <t>Risk/Judgement/Order
Summary</t>
  </si>
  <si>
    <t>Order
Link</t>
  </si>
  <si>
    <t>Credit Information Report</t>
  </si>
  <si>
    <t>Particulars</t>
  </si>
  <si>
    <t>Applicant</t>
  </si>
  <si>
    <t>Co-Applicant 1</t>
  </si>
  <si>
    <t>Co-Applicant 2</t>
  </si>
  <si>
    <t>Co-Applicant 3</t>
  </si>
  <si>
    <t>Co-Applicant 4</t>
  </si>
  <si>
    <t>Co-Applicant 5</t>
  </si>
  <si>
    <t>Credit Information Company</t>
  </si>
  <si>
    <t>DOB/DOI</t>
  </si>
  <si>
    <t>PAN No</t>
  </si>
  <si>
    <t>Credit Score</t>
  </si>
  <si>
    <t>No of Loan Accounts</t>
  </si>
  <si>
    <t>No of Active Loans</t>
  </si>
  <si>
    <t>Principal Outstanding (POS) as per Credit Report</t>
  </si>
  <si>
    <t>High Credit as per Credit Report</t>
  </si>
  <si>
    <t>POS to High Credit (%)</t>
  </si>
  <si>
    <t>Wilful Defaulter\Suit Filed</t>
  </si>
  <si>
    <t>SMA\SUB\DBT\LSS accounts</t>
  </si>
  <si>
    <t>No of Enquiries - No of Loans Sanctioned in Last 30 Days</t>
  </si>
  <si>
    <t>No of Enquiries - No of Loans Sanctioned in Last 3 Months</t>
  </si>
  <si>
    <t>No of Enquiries - No of Loans Sanctioned in Last 6 Months</t>
  </si>
  <si>
    <t>No of Enquiries - No of Loans Sanctioned in Last 12 Months</t>
  </si>
  <si>
    <t>No of Enquiries - No of Loans Sanctioned in Last 24 Months</t>
  </si>
  <si>
    <t>Per Lac Emi</t>
  </si>
  <si>
    <t>EMI for Propose Loan Amount</t>
  </si>
  <si>
    <t>Propose Loan Amount</t>
  </si>
  <si>
    <t>Loan Eligibility Based on Monthly Cash Flow</t>
  </si>
  <si>
    <t>Less - Existing Obligations</t>
  </si>
  <si>
    <t>FOIR wise Per Month Profit</t>
  </si>
  <si>
    <t xml:space="preserve">FOIR </t>
  </si>
  <si>
    <t>Office Expenses (Salary, Rent, other operating expenses)</t>
  </si>
  <si>
    <t>Total Gross Income</t>
  </si>
  <si>
    <t>Other income (Documented proof)</t>
  </si>
  <si>
    <t>Rent Income (50% of Rental Documented Proof)</t>
  </si>
  <si>
    <t>Monthly Purchases</t>
  </si>
  <si>
    <t>Estimated Monthly Sales</t>
  </si>
  <si>
    <t>Considered Amount</t>
  </si>
  <si>
    <t>Components</t>
  </si>
  <si>
    <t>Main Applicant</t>
  </si>
  <si>
    <t>Mr. Nazir Gulam Pathan</t>
  </si>
  <si>
    <t>Monthly Eligibility Calculator</t>
  </si>
  <si>
    <t>Cash flow Program</t>
  </si>
  <si>
    <t>Self Occupied – Residential</t>
  </si>
  <si>
    <t>Self Occupied -Commercial</t>
  </si>
  <si>
    <t>Land/ Plot</t>
  </si>
  <si>
    <t>Rented – Residential / Commercial</t>
  </si>
  <si>
    <t>LTV %</t>
  </si>
  <si>
    <t>Automation from NCRTR</t>
  </si>
  <si>
    <t>Repayment-Track</t>
  </si>
  <si>
    <t>Loan Type - Ownership</t>
  </si>
  <si>
    <t>Financier/Source</t>
  </si>
  <si>
    <t>Loan Credit/ Sanction Amt</t>
  </si>
  <si>
    <t>Loan Debit</t>
  </si>
  <si>
    <t>Start on</t>
  </si>
  <si>
    <t>Outstanding Bal</t>
  </si>
  <si>
    <t>Tenor Left</t>
  </si>
  <si>
    <t>EMI Obligation</t>
  </si>
  <si>
    <t>Bank Name (EMI running)</t>
  </si>
  <si>
    <t>Last 12 Months</t>
  </si>
  <si>
    <t>Remarks (Bounces/ DPD etc)</t>
  </si>
  <si>
    <t>EMI Paid</t>
  </si>
  <si>
    <t>EMI Bounce</t>
  </si>
  <si>
    <t>EMI Amt Paid</t>
  </si>
  <si>
    <t>Avg Previous Day Balance</t>
  </si>
  <si>
    <t>Previous Day Balance</t>
  </si>
  <si>
    <t>Previous Bal</t>
  </si>
  <si>
    <t>LEI Data</t>
  </si>
  <si>
    <t>Legal Entity Identifier</t>
  </si>
  <si>
    <t>Not available</t>
  </si>
  <si>
    <t>Country/Region</t>
  </si>
  <si>
    <t>Business Registry Code</t>
  </si>
  <si>
    <t>Registry's Identifier</t>
  </si>
  <si>
    <t>Jurisdiction Ctry/Region</t>
  </si>
  <si>
    <t>Legal Form</t>
  </si>
  <si>
    <t>Entity Status</t>
  </si>
  <si>
    <t>LEI registration Status</t>
  </si>
  <si>
    <t>Last Updated</t>
  </si>
  <si>
    <t>Successor Entity</t>
  </si>
  <si>
    <t>LEI Next Renewal Date</t>
  </si>
  <si>
    <t>Udyam Verification</t>
  </si>
  <si>
    <t>Udyam Number</t>
  </si>
  <si>
    <t>Name of Enterprise</t>
  </si>
  <si>
    <t>Type of Enterprise</t>
  </si>
  <si>
    <t xml:space="preserve">Major Activity	</t>
  </si>
  <si>
    <t xml:space="preserve">Organisation Type	</t>
  </si>
  <si>
    <t xml:space="preserve">Date of Incorporation	</t>
  </si>
  <si>
    <t xml:space="preserve">Date of Commencement of Production/Business	</t>
  </si>
  <si>
    <t>DIC</t>
  </si>
  <si>
    <t xml:space="preserve">MSME-DFO	</t>
  </si>
  <si>
    <t xml:space="preserve">Date of Udyam Registration	</t>
  </si>
  <si>
    <t>National Industry Classification Code(S)</t>
  </si>
  <si>
    <t>Sno</t>
  </si>
  <si>
    <t xml:space="preserve">Nic 2 Digit	</t>
  </si>
  <si>
    <t xml:space="preserve">Nic 4 Digit	</t>
  </si>
  <si>
    <t xml:space="preserve">Nic 5 Digit	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</si>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</sst>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&quot;₹&quot;\ #,##0;&quot;₹&quot;\ \-#,##0"/>
    <numFmt numFmtId="165" formatCode="&quot;₹&quot;\ #,##0;[Red]&quot;₹&quot;\ \-#,##0"/>
    <numFmt numFmtId="166" formatCode="_ * #,##0.00_ ;_ * \-#,##0.00_ ;_ * &quot;-&quot;??_ ;_ @_ "/>
    <numFmt numFmtId="167" formatCode="_(* #,##0_);_(* \(#,##0\);_(* &quot;-&quot;??_);_(@_)"/>
    <numFmt numFmtId="168" formatCode="0;[Red]0"/>
    <numFmt numFmtId="169" formatCode="0_);[Red]\(0\)"/>
    <numFmt numFmtId="170" formatCode="0.0"/>
    <numFmt numFmtId="171" formatCode="0.0%"/>
    <numFmt numFmtId="172" formatCode="0.0000000000000000%"/>
    <numFmt numFmtId="173" formatCode="[$-409]d\-mmm\-yy;@"/>
    <numFmt numFmtId="174" formatCode="General;General;\-"/>
    <numFmt numFmtId="175" formatCode="&quot;₹&quot;\ #,##0;&quot;₹&quot;\ \-#,##0;\-"/>
    <numFmt numFmtId="176" formatCode="_-* dd/mm/yyyy\ hh:mm;\-*dd/mm/yyyy\ hh:mm;\-"/>
    <numFmt numFmtId="177" formatCode="dd/mmm/yyyy"/>
    <numFmt numFmtId="178" formatCode="_ * #,##0_ ;_ * \-#,##0_ ;_ * &quot;-&quot;??_ ;_ @_ "/>
    <numFmt numFmtId="179" formatCode="mmmm/yyyy"/>
    <numFmt numFmtId="180" formatCode="0;;;@"/>
    <numFmt numFmtId="181" formatCode="dd/mm/yyyy"/>
  </numFmts>
  <fonts count="6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4"/>
      <color rgb="FFFF0000"/>
      <name val="Verdana"/>
      <family val="2"/>
    </font>
    <font>
      <sz val="14"/>
      <color theme="0"/>
      <name val="Verdana"/>
      <family val="2"/>
    </font>
    <font>
      <sz val="14"/>
      <name val="Verdana"/>
      <family val="2"/>
    </font>
    <font>
      <b/>
      <sz val="8"/>
      <color indexed="8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.5"/>
      <name val="Calibri"/>
      <family val="2"/>
      <scheme val="minor"/>
    </font>
    <font>
      <sz val="11"/>
      <color rgb="FF1F497D"/>
      <name val="Calibri"/>
      <family val="2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0000"/>
      <name val="Verdana"/>
      <family val="2"/>
    </font>
    <font>
      <b/>
      <sz val="8"/>
      <color rgb="FF000000"/>
      <name val="Verdan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b/>
      <sz val="13"/>
      <color theme="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name val="MS Sans Serif"/>
      <family val="2"/>
    </font>
    <font>
      <b/>
      <sz val="11"/>
      <color rgb="FFFFFFFF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41"/>
      </patternFill>
    </fill>
    <fill>
      <patternFill patternType="solid">
        <fgColor rgb="FF00B050"/>
        <bgColor indexed="41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8D8D8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theme="3" tint="-0.499984740745262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9">
    <xf numFmtId="0" fontId="0" fillId="0" borderId="0"/>
    <xf numFmtId="43" fontId="43" fillId="0" borderId="0" applyFont="0" applyFill="0" applyBorder="0" applyAlignment="0" applyProtection="0"/>
    <xf numFmtId="0" fontId="21" fillId="0" borderId="0"/>
    <xf numFmtId="0" fontId="43" fillId="0" borderId="0">
      <alignment vertical="center"/>
    </xf>
    <xf numFmtId="0" fontId="21" fillId="0" borderId="0"/>
    <xf numFmtId="9" fontId="43" fillId="0" borderId="0" applyFont="0" applyFill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5" fillId="0" borderId="0"/>
    <xf numFmtId="0" fontId="53" fillId="0" borderId="0"/>
    <xf numFmtId="0" fontId="5" fillId="0" borderId="0"/>
    <xf numFmtId="0" fontId="5" fillId="0" borderId="0"/>
    <xf numFmtId="0" fontId="5" fillId="0" borderId="0"/>
    <xf numFmtId="0" fontId="56" fillId="0" borderId="0" applyNumberFormat="0" applyFill="0" applyBorder="0" applyAlignment="0" applyProtection="0"/>
    <xf numFmtId="0" fontId="21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</cellStyleXfs>
  <cellXfs count="757">
    <xf numFmtId="0" fontId="0" fillId="0" borderId="0" xfId="0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0" fontId="8" fillId="0" borderId="3" xfId="0" applyFont="1" applyBorder="1"/>
    <xf numFmtId="1" fontId="0" fillId="0" borderId="4" xfId="0" applyNumberFormat="1" applyBorder="1"/>
    <xf numFmtId="0" fontId="9" fillId="3" borderId="3" xfId="0" applyFont="1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11" fillId="0" borderId="3" xfId="0" applyFont="1" applyBorder="1"/>
    <xf numFmtId="3" fontId="8" fillId="0" borderId="4" xfId="0" applyNumberFormat="1" applyFont="1" applyBorder="1" applyAlignment="1">
      <alignment horizontal="right"/>
    </xf>
    <xf numFmtId="3" fontId="0" fillId="0" borderId="4" xfId="0" applyNumberForma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/>
    </xf>
    <xf numFmtId="168" fontId="0" fillId="0" borderId="4" xfId="1" applyNumberFormat="1" applyFont="1" applyFill="1" applyBorder="1" applyAlignment="1"/>
    <xf numFmtId="0" fontId="9" fillId="0" borderId="8" xfId="0" applyFont="1" applyBorder="1"/>
    <xf numFmtId="0" fontId="9" fillId="0" borderId="9" xfId="0" applyFont="1" applyBorder="1"/>
    <xf numFmtId="0" fontId="0" fillId="0" borderId="0" xfId="0" applyAlignment="1">
      <alignment horizontal="right"/>
    </xf>
    <xf numFmtId="0" fontId="8" fillId="0" borderId="1" xfId="0" applyFont="1" applyBorder="1"/>
    <xf numFmtId="0" fontId="7" fillId="2" borderId="3" xfId="0" applyFont="1" applyFill="1" applyBorder="1"/>
    <xf numFmtId="0" fontId="7" fillId="2" borderId="19" xfId="0" applyFont="1" applyFill="1" applyBorder="1"/>
    <xf numFmtId="0" fontId="7" fillId="2" borderId="4" xfId="0" applyFont="1" applyFill="1" applyBorder="1"/>
    <xf numFmtId="3" fontId="0" fillId="0" borderId="19" xfId="0" applyNumberFormat="1" applyBorder="1"/>
    <xf numFmtId="1" fontId="0" fillId="0" borderId="19" xfId="0" applyNumberFormat="1" applyBorder="1"/>
    <xf numFmtId="0" fontId="0" fillId="0" borderId="19" xfId="0" applyBorder="1"/>
    <xf numFmtId="0" fontId="0" fillId="0" borderId="3" xfId="0" applyBorder="1" applyAlignment="1">
      <alignment horizontal="left" wrapText="1"/>
    </xf>
    <xf numFmtId="9" fontId="0" fillId="0" borderId="0" xfId="0" applyNumberFormat="1"/>
    <xf numFmtId="0" fontId="10" fillId="0" borderId="3" xfId="0" applyFont="1" applyBorder="1"/>
    <xf numFmtId="0" fontId="8" fillId="0" borderId="0" xfId="0" applyFont="1"/>
    <xf numFmtId="0" fontId="17" fillId="0" borderId="0" xfId="3" applyFont="1" applyAlignment="1">
      <alignment horizontal="left" vertical="center" wrapText="1"/>
    </xf>
    <xf numFmtId="0" fontId="17" fillId="5" borderId="0" xfId="3" applyFont="1" applyFill="1" applyAlignment="1">
      <alignment horizontal="left" vertical="center" wrapText="1"/>
    </xf>
    <xf numFmtId="0" fontId="18" fillId="6" borderId="1" xfId="3" applyFont="1" applyFill="1" applyBorder="1" applyAlignment="1">
      <alignment horizontal="left" vertical="center" wrapText="1"/>
    </xf>
    <xf numFmtId="0" fontId="17" fillId="5" borderId="7" xfId="3" applyFont="1" applyFill="1" applyBorder="1" applyAlignment="1">
      <alignment horizontal="left" vertical="center"/>
    </xf>
    <xf numFmtId="0" fontId="17" fillId="5" borderId="21" xfId="3" applyFont="1" applyFill="1" applyBorder="1" applyAlignment="1">
      <alignment horizontal="left" vertical="center" wrapText="1"/>
    </xf>
    <xf numFmtId="0" fontId="18" fillId="5" borderId="0" xfId="3" applyFont="1" applyFill="1" applyAlignment="1">
      <alignment horizontal="left" vertical="center" wrapText="1"/>
    </xf>
    <xf numFmtId="0" fontId="18" fillId="6" borderId="3" xfId="3" applyFont="1" applyFill="1" applyBorder="1" applyAlignment="1">
      <alignment horizontal="left" vertical="center" wrapText="1"/>
    </xf>
    <xf numFmtId="0" fontId="17" fillId="0" borderId="3" xfId="3" applyFont="1" applyBorder="1" applyAlignment="1">
      <alignment horizontal="left" vertical="center" wrapText="1"/>
    </xf>
    <xf numFmtId="0" fontId="18" fillId="0" borderId="19" xfId="3" applyFont="1" applyBorder="1" applyAlignment="1">
      <alignment horizontal="left" vertical="center" wrapText="1"/>
    </xf>
    <xf numFmtId="0" fontId="18" fillId="0" borderId="4" xfId="3" applyFont="1" applyBorder="1" applyAlignment="1">
      <alignment horizontal="left" vertical="center" wrapText="1"/>
    </xf>
    <xf numFmtId="3" fontId="17" fillId="0" borderId="19" xfId="3" applyNumberFormat="1" applyFont="1" applyBorder="1" applyAlignment="1">
      <alignment horizontal="left" vertical="center" wrapText="1"/>
    </xf>
    <xf numFmtId="171" fontId="17" fillId="0" borderId="19" xfId="3" applyNumberFormat="1" applyFont="1" applyBorder="1" applyAlignment="1">
      <alignment horizontal="left" vertical="center" wrapText="1"/>
    </xf>
    <xf numFmtId="171" fontId="17" fillId="0" borderId="4" xfId="3" applyNumberFormat="1" applyFont="1" applyBorder="1" applyAlignment="1">
      <alignment horizontal="left" vertical="center" wrapText="1"/>
    </xf>
    <xf numFmtId="0" fontId="19" fillId="0" borderId="3" xfId="3" applyFont="1" applyBorder="1" applyAlignment="1" applyProtection="1">
      <alignment horizontal="left" vertical="center" wrapText="1"/>
      <protection hidden="1"/>
    </xf>
    <xf numFmtId="171" fontId="17" fillId="5" borderId="0" xfId="3" applyNumberFormat="1" applyFont="1" applyFill="1" applyAlignment="1">
      <alignment horizontal="left" vertical="center" wrapText="1"/>
    </xf>
    <xf numFmtId="0" fontId="17" fillId="5" borderId="7" xfId="3" applyFont="1" applyFill="1" applyBorder="1" applyAlignment="1">
      <alignment horizontal="left" vertical="center" wrapText="1"/>
    </xf>
    <xf numFmtId="3" fontId="17" fillId="5" borderId="0" xfId="3" applyNumberFormat="1" applyFont="1" applyFill="1" applyAlignment="1">
      <alignment horizontal="left" vertical="center" wrapText="1"/>
    </xf>
    <xf numFmtId="171" fontId="17" fillId="5" borderId="21" xfId="3" applyNumberFormat="1" applyFont="1" applyFill="1" applyBorder="1" applyAlignment="1">
      <alignment horizontal="left" vertical="center" wrapText="1"/>
    </xf>
    <xf numFmtId="0" fontId="18" fillId="0" borderId="3" xfId="3" applyFont="1" applyBorder="1" applyAlignment="1">
      <alignment horizontal="left" vertical="center" wrapText="1"/>
    </xf>
    <xf numFmtId="3" fontId="20" fillId="5" borderId="19" xfId="3" applyNumberFormat="1" applyFont="1" applyFill="1" applyBorder="1" applyAlignment="1" applyProtection="1">
      <alignment horizontal="left" vertical="center" wrapText="1"/>
      <protection hidden="1"/>
    </xf>
    <xf numFmtId="171" fontId="17" fillId="5" borderId="19" xfId="3" applyNumberFormat="1" applyFont="1" applyFill="1" applyBorder="1" applyAlignment="1">
      <alignment horizontal="left" vertical="center" wrapText="1"/>
    </xf>
    <xf numFmtId="0" fontId="18" fillId="5" borderId="7" xfId="3" applyFont="1" applyFill="1" applyBorder="1" applyAlignment="1">
      <alignment horizontal="left" vertical="center" wrapText="1"/>
    </xf>
    <xf numFmtId="3" fontId="20" fillId="5" borderId="0" xfId="3" applyNumberFormat="1" applyFont="1" applyFill="1" applyAlignment="1">
      <alignment horizontal="left" vertical="center" wrapText="1"/>
    </xf>
    <xf numFmtId="0" fontId="19" fillId="0" borderId="19" xfId="3" applyFont="1" applyBorder="1" applyAlignment="1" applyProtection="1">
      <alignment horizontal="left" vertical="center" wrapText="1"/>
      <protection hidden="1"/>
    </xf>
    <xf numFmtId="172" fontId="17" fillId="5" borderId="0" xfId="3" applyNumberFormat="1" applyFont="1" applyFill="1" applyAlignment="1">
      <alignment horizontal="left" vertical="center" wrapText="1"/>
    </xf>
    <xf numFmtId="2" fontId="17" fillId="0" borderId="19" xfId="3" applyNumberFormat="1" applyFont="1" applyBorder="1" applyAlignment="1">
      <alignment horizontal="left" vertical="center" wrapText="1"/>
    </xf>
    <xf numFmtId="1" fontId="17" fillId="0" borderId="19" xfId="3" applyNumberFormat="1" applyFont="1" applyBorder="1" applyAlignment="1">
      <alignment horizontal="left" vertical="center" wrapText="1"/>
    </xf>
    <xf numFmtId="8" fontId="17" fillId="0" borderId="0" xfId="3" applyNumberFormat="1" applyFont="1" applyAlignment="1">
      <alignment horizontal="left" vertical="center" wrapText="1"/>
    </xf>
    <xf numFmtId="3" fontId="17" fillId="0" borderId="0" xfId="3" applyNumberFormat="1" applyFont="1" applyAlignment="1">
      <alignment horizontal="left" vertical="center" wrapText="1"/>
    </xf>
    <xf numFmtId="1" fontId="17" fillId="0" borderId="0" xfId="3" applyNumberFormat="1" applyFont="1" applyAlignment="1">
      <alignment horizontal="left" vertical="center" wrapText="1"/>
    </xf>
    <xf numFmtId="0" fontId="24" fillId="0" borderId="0" xfId="3" applyFont="1" applyAlignment="1" applyProtection="1">
      <alignment horizontal="center" vertical="center" wrapText="1"/>
      <protection hidden="1"/>
    </xf>
    <xf numFmtId="0" fontId="20" fillId="5" borderId="0" xfId="3" applyFont="1" applyFill="1" applyAlignment="1" applyProtection="1">
      <alignment horizontal="left" vertical="center" wrapText="1"/>
      <protection hidden="1"/>
    </xf>
    <xf numFmtId="0" fontId="17" fillId="0" borderId="0" xfId="3" applyFont="1" applyAlignment="1" applyProtection="1">
      <alignment horizontal="left" vertical="center" wrapText="1"/>
      <protection hidden="1"/>
    </xf>
    <xf numFmtId="0" fontId="17" fillId="5" borderId="0" xfId="3" applyFont="1" applyFill="1" applyAlignment="1" applyProtection="1">
      <alignment horizontal="left" vertical="center" wrapText="1"/>
      <protection hidden="1"/>
    </xf>
    <xf numFmtId="0" fontId="20" fillId="0" borderId="0" xfId="3" applyFont="1" applyAlignment="1" applyProtection="1">
      <alignment horizontal="left" vertical="center" wrapText="1"/>
      <protection hidden="1"/>
    </xf>
    <xf numFmtId="0" fontId="26" fillId="5" borderId="28" xfId="3" applyFont="1" applyFill="1" applyBorder="1" applyAlignment="1" applyProtection="1">
      <alignment horizontal="center" vertical="center" wrapText="1"/>
      <protection hidden="1"/>
    </xf>
    <xf numFmtId="0" fontId="27" fillId="6" borderId="3" xfId="3" applyFont="1" applyFill="1" applyBorder="1" applyAlignment="1" applyProtection="1">
      <alignment horizontal="left" vertical="center" wrapText="1"/>
      <protection hidden="1"/>
    </xf>
    <xf numFmtId="0" fontId="19" fillId="5" borderId="0" xfId="3" applyFont="1" applyFill="1" applyAlignment="1" applyProtection="1">
      <alignment horizontal="left" vertical="center" wrapText="1"/>
      <protection hidden="1"/>
    </xf>
    <xf numFmtId="0" fontId="27" fillId="0" borderId="7" xfId="3" applyFont="1" applyBorder="1" applyAlignment="1" applyProtection="1">
      <alignment horizontal="left" vertical="center" wrapText="1"/>
      <protection hidden="1"/>
    </xf>
    <xf numFmtId="0" fontId="19" fillId="5" borderId="21" xfId="3" applyFont="1" applyFill="1" applyBorder="1" applyAlignment="1" applyProtection="1">
      <alignment horizontal="left" vertical="center" wrapText="1"/>
      <protection hidden="1"/>
    </xf>
    <xf numFmtId="0" fontId="27" fillId="9" borderId="19" xfId="3" applyFont="1" applyFill="1" applyBorder="1" applyAlignment="1">
      <alignment horizontal="left" vertical="center"/>
    </xf>
    <xf numFmtId="0" fontId="27" fillId="0" borderId="19" xfId="3" applyFont="1" applyBorder="1" applyAlignment="1" applyProtection="1">
      <alignment horizontal="left" vertical="center" wrapText="1"/>
      <protection hidden="1"/>
    </xf>
    <xf numFmtId="0" fontId="27" fillId="0" borderId="4" xfId="3" applyFont="1" applyBorder="1" applyAlignment="1" applyProtection="1">
      <alignment horizontal="left" vertical="center" wrapText="1"/>
      <protection hidden="1"/>
    </xf>
    <xf numFmtId="14" fontId="19" fillId="10" borderId="19" xfId="3" applyNumberFormat="1" applyFont="1" applyFill="1" applyBorder="1" applyAlignment="1" applyProtection="1">
      <alignment horizontal="left" vertical="center" wrapText="1"/>
      <protection locked="0"/>
    </xf>
    <xf numFmtId="0" fontId="19" fillId="0" borderId="4" xfId="3" applyFont="1" applyBorder="1" applyAlignment="1" applyProtection="1">
      <alignment horizontal="left" vertical="center" wrapText="1"/>
      <protection hidden="1"/>
    </xf>
    <xf numFmtId="3" fontId="19" fillId="10" borderId="19" xfId="3" applyNumberFormat="1" applyFont="1" applyFill="1" applyBorder="1" applyAlignment="1" applyProtection="1">
      <alignment horizontal="left" vertical="center" wrapText="1"/>
      <protection locked="0"/>
    </xf>
    <xf numFmtId="171" fontId="28" fillId="0" borderId="19" xfId="3" applyNumberFormat="1" applyFont="1" applyBorder="1" applyAlignment="1" applyProtection="1">
      <alignment horizontal="left" vertical="center" wrapText="1"/>
      <protection hidden="1"/>
    </xf>
    <xf numFmtId="171" fontId="19" fillId="0" borderId="4" xfId="3" applyNumberFormat="1" applyFont="1" applyBorder="1" applyAlignment="1" applyProtection="1">
      <alignment horizontal="left" vertical="center" wrapText="1"/>
      <protection hidden="1"/>
    </xf>
    <xf numFmtId="3" fontId="19" fillId="0" borderId="19" xfId="3" applyNumberFormat="1" applyFont="1" applyBorder="1" applyAlignment="1" applyProtection="1">
      <alignment horizontal="left" vertical="center" wrapText="1"/>
      <protection hidden="1"/>
    </xf>
    <xf numFmtId="4" fontId="19" fillId="0" borderId="19" xfId="3" applyNumberFormat="1" applyFont="1" applyBorder="1" applyAlignment="1" applyProtection="1">
      <alignment horizontal="left" vertical="center" wrapText="1"/>
      <protection hidden="1"/>
    </xf>
    <xf numFmtId="3" fontId="19" fillId="8" borderId="19" xfId="3" applyNumberFormat="1" applyFont="1" applyFill="1" applyBorder="1" applyAlignment="1" applyProtection="1">
      <alignment horizontal="left" vertical="center" wrapText="1"/>
      <protection locked="0"/>
    </xf>
    <xf numFmtId="4" fontId="19" fillId="0" borderId="19" xfId="3" applyNumberFormat="1" applyFont="1" applyBorder="1" applyAlignment="1">
      <alignment horizontal="left" vertical="center" wrapText="1"/>
    </xf>
    <xf numFmtId="0" fontId="19" fillId="5" borderId="19" xfId="3" applyFont="1" applyFill="1" applyBorder="1" applyAlignment="1">
      <alignment horizontal="left" vertical="center" wrapText="1"/>
    </xf>
    <xf numFmtId="0" fontId="19" fillId="5" borderId="0" xfId="3" applyFont="1" applyFill="1" applyAlignment="1" applyProtection="1">
      <alignment horizontal="left" vertical="center" wrapText="1"/>
      <protection locked="0"/>
    </xf>
    <xf numFmtId="3" fontId="19" fillId="5" borderId="0" xfId="3" applyNumberFormat="1" applyFont="1" applyFill="1" applyAlignment="1" applyProtection="1">
      <alignment horizontal="left" vertical="center" wrapText="1"/>
      <protection hidden="1"/>
    </xf>
    <xf numFmtId="171" fontId="19" fillId="5" borderId="0" xfId="3" applyNumberFormat="1" applyFont="1" applyFill="1" applyAlignment="1" applyProtection="1">
      <alignment horizontal="left" vertical="center" wrapText="1"/>
      <protection hidden="1"/>
    </xf>
    <xf numFmtId="0" fontId="27" fillId="0" borderId="3" xfId="3" applyFont="1" applyBorder="1" applyAlignment="1" applyProtection="1">
      <alignment horizontal="left" vertical="center" wrapText="1"/>
      <protection hidden="1"/>
    </xf>
    <xf numFmtId="4" fontId="27" fillId="0" borderId="19" xfId="3" applyNumberFormat="1" applyFont="1" applyBorder="1" applyAlignment="1" applyProtection="1">
      <alignment horizontal="left" vertical="center" wrapText="1"/>
      <protection hidden="1"/>
    </xf>
    <xf numFmtId="0" fontId="19" fillId="5" borderId="19" xfId="3" applyFont="1" applyFill="1" applyBorder="1" applyAlignment="1" applyProtection="1">
      <alignment horizontal="left" vertical="center" wrapText="1"/>
      <protection hidden="1"/>
    </xf>
    <xf numFmtId="0" fontId="27" fillId="6" borderId="31" xfId="3" applyFont="1" applyFill="1" applyBorder="1" applyAlignment="1" applyProtection="1">
      <alignment horizontal="left" vertical="center" wrapText="1"/>
      <protection hidden="1"/>
    </xf>
    <xf numFmtId="3" fontId="27" fillId="0" borderId="19" xfId="3" applyNumberFormat="1" applyFont="1" applyBorder="1" applyAlignment="1" applyProtection="1">
      <alignment horizontal="left" vertical="center" wrapText="1"/>
      <protection hidden="1"/>
    </xf>
    <xf numFmtId="0" fontId="27" fillId="5" borderId="7" xfId="3" applyFont="1" applyFill="1" applyBorder="1" applyAlignment="1" applyProtection="1">
      <alignment horizontal="left" vertical="center" wrapText="1"/>
      <protection hidden="1"/>
    </xf>
    <xf numFmtId="3" fontId="20" fillId="5" borderId="0" xfId="3" applyNumberFormat="1" applyFont="1" applyFill="1" applyAlignment="1" applyProtection="1">
      <alignment horizontal="left" vertical="center" wrapText="1"/>
      <protection hidden="1"/>
    </xf>
    <xf numFmtId="171" fontId="19" fillId="5" borderId="21" xfId="3" applyNumberFormat="1" applyFont="1" applyFill="1" applyBorder="1" applyAlignment="1" applyProtection="1">
      <alignment horizontal="left" vertical="center" wrapText="1"/>
      <protection hidden="1"/>
    </xf>
    <xf numFmtId="171" fontId="19" fillId="0" borderId="19" xfId="3" applyNumberFormat="1" applyFont="1" applyBorder="1" applyAlignment="1" applyProtection="1">
      <alignment horizontal="left" vertical="center" wrapText="1"/>
      <protection hidden="1"/>
    </xf>
    <xf numFmtId="0" fontId="20" fillId="0" borderId="3" xfId="3" applyFont="1" applyBorder="1" applyAlignment="1">
      <alignment horizontal="left" vertical="center" wrapText="1"/>
    </xf>
    <xf numFmtId="0" fontId="29" fillId="0" borderId="3" xfId="3" applyFont="1" applyBorder="1" applyAlignment="1">
      <alignment horizontal="left" vertical="center" wrapText="1"/>
    </xf>
    <xf numFmtId="3" fontId="19" fillId="0" borderId="19" xfId="3" applyNumberFormat="1" applyFont="1" applyBorder="1" applyAlignment="1">
      <alignment horizontal="left" vertical="center" wrapText="1"/>
    </xf>
    <xf numFmtId="0" fontId="24" fillId="5" borderId="0" xfId="3" applyFont="1" applyFill="1" applyAlignment="1" applyProtection="1">
      <alignment horizontal="center" vertical="center" wrapText="1"/>
      <protection hidden="1"/>
    </xf>
    <xf numFmtId="1" fontId="20" fillId="0" borderId="0" xfId="3" applyNumberFormat="1" applyFont="1" applyAlignment="1" applyProtection="1">
      <alignment horizontal="left" vertical="center" wrapText="1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19" fillId="0" borderId="13" xfId="3" applyFont="1" applyBorder="1" applyAlignment="1" applyProtection="1">
      <alignment horizontal="left" vertical="center" wrapText="1"/>
      <protection hidden="1"/>
    </xf>
    <xf numFmtId="0" fontId="17" fillId="0" borderId="3" xfId="3" applyFont="1" applyBorder="1" applyAlignment="1" applyProtection="1">
      <alignment horizontal="left" vertical="center" wrapText="1"/>
      <protection hidden="1"/>
    </xf>
    <xf numFmtId="9" fontId="17" fillId="0" borderId="19" xfId="5" applyFont="1" applyBorder="1" applyAlignment="1" applyProtection="1">
      <alignment horizontal="left" vertical="center" wrapText="1"/>
    </xf>
    <xf numFmtId="0" fontId="19" fillId="5" borderId="7" xfId="3" applyFont="1" applyFill="1" applyBorder="1" applyAlignment="1" applyProtection="1">
      <alignment horizontal="left" vertical="center" wrapText="1"/>
      <protection hidden="1"/>
    </xf>
    <xf numFmtId="0" fontId="17" fillId="5" borderId="5" xfId="3" applyFont="1" applyFill="1" applyBorder="1" applyAlignment="1" applyProtection="1">
      <alignment horizontal="left" vertical="center" wrapText="1"/>
      <protection hidden="1"/>
    </xf>
    <xf numFmtId="0" fontId="17" fillId="5" borderId="32" xfId="3" applyFont="1" applyFill="1" applyBorder="1" applyAlignment="1" applyProtection="1">
      <alignment horizontal="left" vertical="center" wrapText="1"/>
      <protection hidden="1"/>
    </xf>
    <xf numFmtId="0" fontId="17" fillId="5" borderId="6" xfId="3" applyFont="1" applyFill="1" applyBorder="1" applyAlignment="1" applyProtection="1">
      <alignment horizontal="left" vertical="center" wrapText="1"/>
      <protection hidden="1"/>
    </xf>
    <xf numFmtId="0" fontId="19" fillId="5" borderId="32" xfId="3" applyFont="1" applyFill="1" applyBorder="1" applyAlignment="1" applyProtection="1">
      <alignment horizontal="left" vertical="center" wrapText="1"/>
      <protection hidden="1"/>
    </xf>
    <xf numFmtId="0" fontId="30" fillId="5" borderId="0" xfId="0" applyFont="1" applyFill="1"/>
    <xf numFmtId="0" fontId="30" fillId="5" borderId="21" xfId="0" applyFont="1" applyFill="1" applyBorder="1"/>
    <xf numFmtId="0" fontId="33" fillId="11" borderId="3" xfId="0" applyFont="1" applyFill="1" applyBorder="1" applyAlignment="1">
      <alignment horizontal="center"/>
    </xf>
    <xf numFmtId="0" fontId="33" fillId="11" borderId="19" xfId="0" applyFont="1" applyFill="1" applyBorder="1"/>
    <xf numFmtId="0" fontId="30" fillId="0" borderId="19" xfId="0" applyFont="1" applyBorder="1" applyProtection="1">
      <protection locked="0"/>
    </xf>
    <xf numFmtId="0" fontId="30" fillId="0" borderId="4" xfId="0" applyFont="1" applyBorder="1" applyProtection="1">
      <protection locked="0"/>
    </xf>
    <xf numFmtId="0" fontId="31" fillId="2" borderId="3" xfId="0" applyFont="1" applyFill="1" applyBorder="1"/>
    <xf numFmtId="0" fontId="31" fillId="2" borderId="19" xfId="0" applyFont="1" applyFill="1" applyBorder="1"/>
    <xf numFmtId="0" fontId="31" fillId="0" borderId="19" xfId="0" applyFont="1" applyBorder="1"/>
    <xf numFmtId="0" fontId="31" fillId="0" borderId="19" xfId="0" applyFont="1" applyBorder="1" applyAlignment="1">
      <alignment horizontal="center"/>
    </xf>
    <xf numFmtId="0" fontId="33" fillId="2" borderId="3" xfId="0" applyFont="1" applyFill="1" applyBorder="1"/>
    <xf numFmtId="0" fontId="33" fillId="2" borderId="19" xfId="0" applyFont="1" applyFill="1" applyBorder="1"/>
    <xf numFmtId="0" fontId="33" fillId="2" borderId="4" xfId="0" applyFont="1" applyFill="1" applyBorder="1"/>
    <xf numFmtId="0" fontId="30" fillId="0" borderId="3" xfId="0" applyFont="1" applyBorder="1" applyProtection="1">
      <protection locked="0"/>
    </xf>
    <xf numFmtId="9" fontId="30" fillId="0" borderId="19" xfId="0" applyNumberFormat="1" applyFont="1" applyBorder="1" applyProtection="1">
      <protection locked="0"/>
    </xf>
    <xf numFmtId="0" fontId="32" fillId="2" borderId="3" xfId="0" applyFont="1" applyFill="1" applyBorder="1" applyAlignment="1">
      <alignment horizontal="center" vertical="center"/>
    </xf>
    <xf numFmtId="0" fontId="30" fillId="0" borderId="4" xfId="0" applyFont="1" applyBorder="1" applyAlignment="1" applyProtection="1">
      <alignment vertical="center"/>
      <protection locked="0"/>
    </xf>
    <xf numFmtId="1" fontId="30" fillId="0" borderId="4" xfId="0" applyNumberFormat="1" applyFont="1" applyBorder="1"/>
    <xf numFmtId="165" fontId="30" fillId="0" borderId="9" xfId="0" applyNumberFormat="1" applyFont="1" applyBorder="1" applyProtection="1">
      <protection locked="0"/>
    </xf>
    <xf numFmtId="0" fontId="31" fillId="5" borderId="0" xfId="0" applyFont="1" applyFill="1"/>
    <xf numFmtId="0" fontId="12" fillId="4" borderId="37" xfId="0" applyFont="1" applyFill="1" applyBorder="1"/>
    <xf numFmtId="0" fontId="12" fillId="4" borderId="38" xfId="0" applyFont="1" applyFill="1" applyBorder="1"/>
    <xf numFmtId="0" fontId="12" fillId="4" borderId="0" xfId="0" applyFont="1" applyFill="1"/>
    <xf numFmtId="0" fontId="34" fillId="12" borderId="0" xfId="0" applyFont="1" applyFill="1" applyAlignment="1">
      <alignment vertical="center"/>
    </xf>
    <xf numFmtId="0" fontId="34" fillId="0" borderId="0" xfId="0" applyFont="1" applyAlignment="1">
      <alignment vertical="center"/>
    </xf>
    <xf numFmtId="9" fontId="12" fillId="4" borderId="0" xfId="0" applyNumberFormat="1" applyFont="1" applyFill="1"/>
    <xf numFmtId="9" fontId="0" fillId="0" borderId="19" xfId="0" applyNumberFormat="1" applyBorder="1"/>
    <xf numFmtId="0" fontId="0" fillId="0" borderId="0" xfId="0" applyAlignment="1">
      <alignment horizontal="center" vertical="center"/>
    </xf>
    <xf numFmtId="0" fontId="35" fillId="8" borderId="1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8" borderId="19" xfId="0" applyFont="1" applyFill="1" applyBorder="1" applyAlignment="1">
      <alignment horizontal="center" vertical="center"/>
    </xf>
    <xf numFmtId="0" fontId="36" fillId="8" borderId="19" xfId="0" applyFont="1" applyFill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0" fillId="5" borderId="19" xfId="0" applyFont="1" applyFill="1" applyBorder="1"/>
    <xf numFmtId="0" fontId="30" fillId="0" borderId="22" xfId="0" applyFont="1" applyBorder="1" applyProtection="1">
      <protection locked="0"/>
    </xf>
    <xf numFmtId="0" fontId="31" fillId="2" borderId="22" xfId="0" applyFont="1" applyFill="1" applyBorder="1"/>
    <xf numFmtId="0" fontId="31" fillId="13" borderId="19" xfId="0" applyFont="1" applyFill="1" applyBorder="1"/>
    <xf numFmtId="17" fontId="31" fillId="13" borderId="19" xfId="0" applyNumberFormat="1" applyFont="1" applyFill="1" applyBorder="1"/>
    <xf numFmtId="0" fontId="31" fillId="2" borderId="24" xfId="0" applyFont="1" applyFill="1" applyBorder="1"/>
    <xf numFmtId="14" fontId="30" fillId="0" borderId="19" xfId="0" applyNumberFormat="1" applyFont="1" applyBorder="1" applyProtection="1">
      <protection locked="0"/>
    </xf>
    <xf numFmtId="0" fontId="33" fillId="11" borderId="19" xfId="0" applyFont="1" applyFill="1" applyBorder="1" applyAlignment="1">
      <alignment horizontal="center"/>
    </xf>
    <xf numFmtId="0" fontId="30" fillId="0" borderId="15" xfId="0" applyFont="1" applyBorder="1" applyAlignment="1" applyProtection="1">
      <alignment vertical="center"/>
      <protection locked="0"/>
    </xf>
    <xf numFmtId="0" fontId="30" fillId="0" borderId="37" xfId="0" applyFont="1" applyBorder="1" applyAlignment="1" applyProtection="1">
      <alignment vertical="center"/>
      <protection locked="0"/>
    </xf>
    <xf numFmtId="0" fontId="30" fillId="5" borderId="37" xfId="0" applyFont="1" applyFill="1" applyBorder="1" applyAlignment="1">
      <alignment horizontal="center" vertical="center"/>
    </xf>
    <xf numFmtId="0" fontId="0" fillId="0" borderId="16" xfId="0" applyBorder="1"/>
    <xf numFmtId="0" fontId="31" fillId="2" borderId="17" xfId="0" applyFont="1" applyFill="1" applyBorder="1" applyAlignment="1">
      <alignment vertical="center"/>
    </xf>
    <xf numFmtId="0" fontId="31" fillId="2" borderId="39" xfId="0" applyFont="1" applyFill="1" applyBorder="1" applyAlignment="1">
      <alignment vertical="center"/>
    </xf>
    <xf numFmtId="0" fontId="30" fillId="2" borderId="39" xfId="0" applyFont="1" applyFill="1" applyBorder="1" applyAlignment="1">
      <alignment vertical="center"/>
    </xf>
    <xf numFmtId="0" fontId="30" fillId="2" borderId="18" xfId="0" applyFont="1" applyFill="1" applyBorder="1" applyAlignment="1">
      <alignment vertical="center"/>
    </xf>
    <xf numFmtId="0" fontId="30" fillId="0" borderId="31" xfId="0" applyFont="1" applyBorder="1" applyProtection="1">
      <protection locked="0"/>
    </xf>
    <xf numFmtId="0" fontId="30" fillId="0" borderId="29" xfId="0" applyFont="1" applyBorder="1" applyProtection="1">
      <protection locked="0"/>
    </xf>
    <xf numFmtId="14" fontId="30" fillId="0" borderId="29" xfId="0" applyNumberFormat="1" applyFont="1" applyBorder="1" applyProtection="1">
      <protection locked="0"/>
    </xf>
    <xf numFmtId="0" fontId="30" fillId="0" borderId="43" xfId="0" applyFont="1" applyBorder="1" applyProtection="1">
      <protection locked="0"/>
    </xf>
    <xf numFmtId="0" fontId="30" fillId="5" borderId="29" xfId="0" applyFont="1" applyFill="1" applyBorder="1"/>
    <xf numFmtId="0" fontId="0" fillId="0" borderId="30" xfId="0" applyBorder="1"/>
    <xf numFmtId="0" fontId="33" fillId="11" borderId="17" xfId="0" applyFont="1" applyFill="1" applyBorder="1" applyAlignment="1">
      <alignment horizontal="center" vertical="center"/>
    </xf>
    <xf numFmtId="0" fontId="33" fillId="11" borderId="39" xfId="0" applyFont="1" applyFill="1" applyBorder="1" applyAlignment="1">
      <alignment vertical="center"/>
    </xf>
    <xf numFmtId="0" fontId="31" fillId="13" borderId="39" xfId="0" applyFont="1" applyFill="1" applyBorder="1" applyAlignment="1">
      <alignment vertical="center"/>
    </xf>
    <xf numFmtId="17" fontId="31" fillId="13" borderId="39" xfId="0" applyNumberFormat="1" applyFont="1" applyFill="1" applyBorder="1" applyAlignment="1">
      <alignment vertical="center"/>
    </xf>
    <xf numFmtId="17" fontId="31" fillId="13" borderId="18" xfId="0" applyNumberFormat="1" applyFont="1" applyFill="1" applyBorder="1" applyAlignment="1">
      <alignment vertical="center"/>
    </xf>
    <xf numFmtId="0" fontId="30" fillId="5" borderId="19" xfId="0" applyFont="1" applyFill="1" applyBorder="1" applyAlignment="1">
      <alignment horizontal="right"/>
    </xf>
    <xf numFmtId="9" fontId="30" fillId="5" borderId="19" xfId="0" applyNumberFormat="1" applyFont="1" applyFill="1" applyBorder="1"/>
    <xf numFmtId="0" fontId="31" fillId="5" borderId="3" xfId="0" applyFont="1" applyFill="1" applyBorder="1"/>
    <xf numFmtId="0" fontId="30" fillId="5" borderId="4" xfId="0" applyFont="1" applyFill="1" applyBorder="1"/>
    <xf numFmtId="0" fontId="32" fillId="2" borderId="31" xfId="0" applyFont="1" applyFill="1" applyBorder="1"/>
    <xf numFmtId="173" fontId="31" fillId="5" borderId="29" xfId="0" applyNumberFormat="1" applyFont="1" applyFill="1" applyBorder="1"/>
    <xf numFmtId="0" fontId="22" fillId="14" borderId="44" xfId="2" applyFont="1" applyFill="1" applyBorder="1" applyAlignment="1">
      <alignment horizontal="center" wrapText="1"/>
    </xf>
    <xf numFmtId="0" fontId="22" fillId="14" borderId="45" xfId="2" applyFont="1" applyFill="1" applyBorder="1" applyAlignment="1">
      <alignment horizontal="center" wrapText="1"/>
    </xf>
    <xf numFmtId="0" fontId="22" fillId="14" borderId="46" xfId="2" applyFont="1" applyFill="1" applyBorder="1" applyAlignment="1">
      <alignment horizontal="center" wrapText="1"/>
    </xf>
    <xf numFmtId="0" fontId="22" fillId="14" borderId="47" xfId="2" applyFont="1" applyFill="1" applyBorder="1" applyAlignment="1">
      <alignment horizontal="center" wrapText="1"/>
    </xf>
    <xf numFmtId="0" fontId="22" fillId="14" borderId="48" xfId="2" applyFont="1" applyFill="1" applyBorder="1" applyAlignment="1">
      <alignment horizontal="center" wrapText="1"/>
    </xf>
    <xf numFmtId="1" fontId="23" fillId="0" borderId="0" xfId="2" applyNumberFormat="1" applyFont="1" applyAlignment="1" applyProtection="1">
      <alignment horizontal="center"/>
      <protection locked="0"/>
    </xf>
    <xf numFmtId="0" fontId="5" fillId="0" borderId="0" xfId="7"/>
    <xf numFmtId="0" fontId="23" fillId="0" borderId="44" xfId="2" applyFont="1" applyBorder="1" applyAlignment="1" applyProtection="1">
      <alignment horizontal="center"/>
      <protection locked="0"/>
    </xf>
    <xf numFmtId="1" fontId="23" fillId="0" borderId="44" xfId="2" applyNumberFormat="1" applyFont="1" applyBorder="1" applyAlignment="1" applyProtection="1">
      <alignment horizontal="center"/>
      <protection locked="0"/>
    </xf>
    <xf numFmtId="0" fontId="22" fillId="15" borderId="44" xfId="2" applyFont="1" applyFill="1" applyBorder="1" applyAlignment="1">
      <alignment horizontal="center" vertical="center" wrapText="1"/>
    </xf>
    <xf numFmtId="17" fontId="23" fillId="0" borderId="44" xfId="2" applyNumberFormat="1" applyFont="1" applyBorder="1" applyAlignment="1" applyProtection="1">
      <alignment horizontal="center"/>
      <protection locked="0"/>
    </xf>
    <xf numFmtId="1" fontId="23" fillId="0" borderId="52" xfId="2" applyNumberFormat="1" applyFont="1" applyBorder="1" applyAlignment="1" applyProtection="1">
      <alignment horizontal="center"/>
      <protection locked="0"/>
    </xf>
    <xf numFmtId="0" fontId="22" fillId="0" borderId="53" xfId="2" applyFont="1" applyBorder="1" applyAlignment="1" applyProtection="1">
      <alignment horizontal="center"/>
      <protection locked="0"/>
    </xf>
    <xf numFmtId="1" fontId="22" fillId="0" borderId="54" xfId="2" applyNumberFormat="1" applyFont="1" applyBorder="1" applyAlignment="1">
      <alignment horizontal="center"/>
    </xf>
    <xf numFmtId="1" fontId="22" fillId="0" borderId="54" xfId="2" applyNumberFormat="1" applyFont="1" applyBorder="1" applyAlignment="1" applyProtection="1">
      <alignment horizontal="center"/>
      <protection locked="0"/>
    </xf>
    <xf numFmtId="0" fontId="22" fillId="0" borderId="0" xfId="2" applyFont="1" applyAlignment="1">
      <alignment horizontal="center" wrapText="1"/>
    </xf>
    <xf numFmtId="0" fontId="5" fillId="5" borderId="0" xfId="8" applyFill="1"/>
    <xf numFmtId="14" fontId="5" fillId="5" borderId="61" xfId="8" applyNumberFormat="1" applyFill="1" applyBorder="1" applyAlignment="1">
      <alignment horizontal="right" vertical="center"/>
    </xf>
    <xf numFmtId="14" fontId="8" fillId="2" borderId="61" xfId="8" applyNumberFormat="1" applyFont="1" applyFill="1" applyBorder="1" applyAlignment="1">
      <alignment horizontal="left" vertical="center"/>
    </xf>
    <xf numFmtId="1" fontId="5" fillId="5" borderId="62" xfId="8" applyNumberFormat="1" applyFill="1" applyBorder="1" applyAlignment="1">
      <alignment horizontal="right" vertical="center"/>
    </xf>
    <xf numFmtId="174" fontId="45" fillId="5" borderId="61" xfId="8" applyNumberFormat="1" applyFont="1" applyFill="1" applyBorder="1"/>
    <xf numFmtId="175" fontId="45" fillId="5" borderId="62" xfId="8" applyNumberFormat="1" applyFont="1" applyFill="1" applyBorder="1"/>
    <xf numFmtId="174" fontId="45" fillId="17" borderId="75" xfId="8" applyNumberFormat="1" applyFont="1" applyFill="1" applyBorder="1"/>
    <xf numFmtId="175" fontId="45" fillId="17" borderId="76" xfId="8" applyNumberFormat="1" applyFont="1" applyFill="1" applyBorder="1"/>
    <xf numFmtId="0" fontId="8" fillId="2" borderId="77" xfId="8" applyFont="1" applyFill="1" applyBorder="1" applyAlignment="1">
      <alignment horizontal="center" vertical="center" wrapText="1"/>
    </xf>
    <xf numFmtId="0" fontId="8" fillId="2" borderId="78" xfId="8" applyFont="1" applyFill="1" applyBorder="1" applyAlignment="1">
      <alignment horizontal="center" vertical="center" wrapText="1"/>
    </xf>
    <xf numFmtId="0" fontId="8" fillId="2" borderId="79" xfId="8" applyFont="1" applyFill="1" applyBorder="1" applyAlignment="1">
      <alignment horizontal="center" vertical="center" wrapText="1"/>
    </xf>
    <xf numFmtId="0" fontId="16" fillId="5" borderId="74" xfId="8" applyFont="1" applyFill="1" applyBorder="1" applyAlignment="1">
      <alignment horizontal="center" vertical="center" wrapText="1"/>
    </xf>
    <xf numFmtId="0" fontId="16" fillId="5" borderId="75" xfId="8" applyFont="1" applyFill="1" applyBorder="1" applyAlignment="1">
      <alignment horizontal="center" vertical="center" wrapText="1"/>
    </xf>
    <xf numFmtId="14" fontId="16" fillId="5" borderId="75" xfId="8" applyNumberFormat="1" applyFont="1" applyFill="1" applyBorder="1" applyAlignment="1">
      <alignment horizontal="center" vertical="center" wrapText="1"/>
    </xf>
    <xf numFmtId="164" fontId="16" fillId="5" borderId="75" xfId="8" applyNumberFormat="1" applyFont="1" applyFill="1" applyBorder="1" applyAlignment="1">
      <alignment horizontal="center" vertical="center" wrapText="1"/>
    </xf>
    <xf numFmtId="0" fontId="16" fillId="5" borderId="76" xfId="8" applyFont="1" applyFill="1" applyBorder="1" applyAlignment="1">
      <alignment horizontal="center" vertical="center" wrapText="1"/>
    </xf>
    <xf numFmtId="0" fontId="5" fillId="5" borderId="0" xfId="8" applyFill="1" applyAlignment="1">
      <alignment wrapText="1"/>
    </xf>
    <xf numFmtId="0" fontId="8" fillId="2" borderId="83" xfId="8" applyFont="1" applyFill="1" applyBorder="1" applyAlignment="1">
      <alignment horizontal="center" vertical="center" wrapText="1"/>
    </xf>
    <xf numFmtId="0" fontId="8" fillId="2" borderId="84" xfId="8" applyFont="1" applyFill="1" applyBorder="1" applyAlignment="1">
      <alignment horizontal="center" vertical="center" wrapText="1"/>
    </xf>
    <xf numFmtId="0" fontId="5" fillId="5" borderId="0" xfId="8" applyFill="1" applyAlignment="1">
      <alignment horizontal="center"/>
    </xf>
    <xf numFmtId="1" fontId="16" fillId="5" borderId="73" xfId="8" applyNumberFormat="1" applyFont="1" applyFill="1" applyBorder="1" applyAlignment="1">
      <alignment horizontal="center" vertical="center" wrapText="1"/>
    </xf>
    <xf numFmtId="49" fontId="16" fillId="5" borderId="61" xfId="8" applyNumberFormat="1" applyFont="1" applyFill="1" applyBorder="1" applyAlignment="1">
      <alignment horizontal="center" vertical="center" wrapText="1"/>
    </xf>
    <xf numFmtId="0" fontId="16" fillId="5" borderId="61" xfId="8" applyFont="1" applyFill="1" applyBorder="1" applyAlignment="1">
      <alignment horizontal="center" vertical="center" wrapText="1"/>
    </xf>
    <xf numFmtId="14" fontId="16" fillId="5" borderId="61" xfId="8" applyNumberFormat="1" applyFont="1" applyFill="1" applyBorder="1" applyAlignment="1">
      <alignment horizontal="center" vertical="center" wrapText="1"/>
    </xf>
    <xf numFmtId="1" fontId="16" fillId="5" borderId="74" xfId="8" applyNumberFormat="1" applyFont="1" applyFill="1" applyBorder="1" applyAlignment="1">
      <alignment horizontal="center" vertical="center" wrapText="1"/>
    </xf>
    <xf numFmtId="49" fontId="16" fillId="5" borderId="75" xfId="8" applyNumberFormat="1" applyFont="1" applyFill="1" applyBorder="1" applyAlignment="1">
      <alignment horizontal="center" vertical="center" wrapText="1"/>
    </xf>
    <xf numFmtId="0" fontId="45" fillId="5" borderId="0" xfId="9" applyFont="1" applyFill="1"/>
    <xf numFmtId="0" fontId="47" fillId="5" borderId="0" xfId="9" applyFont="1" applyFill="1"/>
    <xf numFmtId="0" fontId="47" fillId="5" borderId="0" xfId="9" applyFont="1" applyFill="1" applyAlignment="1">
      <alignment wrapText="1"/>
    </xf>
    <xf numFmtId="0" fontId="47" fillId="5" borderId="7" xfId="9" applyFont="1" applyFill="1" applyBorder="1"/>
    <xf numFmtId="0" fontId="47" fillId="5" borderId="0" xfId="9" applyFont="1" applyFill="1" applyBorder="1"/>
    <xf numFmtId="0" fontId="47" fillId="5" borderId="21" xfId="9" applyFont="1" applyFill="1" applyBorder="1"/>
    <xf numFmtId="0" fontId="48" fillId="2" borderId="73" xfId="9" applyFont="1" applyFill="1" applyBorder="1" applyAlignment="1">
      <alignment horizontal="center" vertical="center" wrapText="1"/>
    </xf>
    <xf numFmtId="0" fontId="48" fillId="2" borderId="61" xfId="9" applyFont="1" applyFill="1" applyBorder="1" applyAlignment="1">
      <alignment horizontal="center" vertical="center"/>
    </xf>
    <xf numFmtId="0" fontId="48" fillId="2" borderId="62" xfId="9" applyFont="1" applyFill="1" applyBorder="1" applyAlignment="1">
      <alignment horizontal="center" vertical="center"/>
    </xf>
    <xf numFmtId="0" fontId="47" fillId="5" borderId="73" xfId="9" applyFont="1" applyFill="1" applyBorder="1"/>
    <xf numFmtId="0" fontId="45" fillId="5" borderId="61" xfId="9" applyFont="1" applyFill="1" applyBorder="1" applyAlignment="1">
      <alignment horizontal="center" vertical="center"/>
    </xf>
    <xf numFmtId="14" fontId="45" fillId="5" borderId="61" xfId="9" applyNumberFormat="1" applyFont="1" applyFill="1" applyBorder="1" applyAlignment="1">
      <alignment horizontal="center" vertical="center"/>
    </xf>
    <xf numFmtId="0" fontId="45" fillId="5" borderId="62" xfId="9" applyFont="1" applyFill="1" applyBorder="1" applyAlignment="1">
      <alignment horizontal="center" vertical="center"/>
    </xf>
    <xf numFmtId="0" fontId="47" fillId="5" borderId="74" xfId="9" applyFont="1" applyFill="1" applyBorder="1"/>
    <xf numFmtId="0" fontId="45" fillId="5" borderId="75" xfId="9" applyFont="1" applyFill="1" applyBorder="1" applyAlignment="1">
      <alignment horizontal="center" vertical="center"/>
    </xf>
    <xf numFmtId="14" fontId="45" fillId="5" borderId="75" xfId="9" applyNumberFormat="1" applyFont="1" applyFill="1" applyBorder="1" applyAlignment="1">
      <alignment horizontal="center" vertical="center"/>
    </xf>
    <xf numFmtId="0" fontId="45" fillId="5" borderId="76" xfId="9" applyFont="1" applyFill="1" applyBorder="1" applyAlignment="1">
      <alignment horizontal="center" vertical="center"/>
    </xf>
    <xf numFmtId="0" fontId="5" fillId="0" borderId="43" xfId="10" applyFont="1" applyBorder="1" applyAlignment="1">
      <alignment vertical="center"/>
    </xf>
    <xf numFmtId="0" fontId="5" fillId="0" borderId="34" xfId="10" applyFont="1" applyBorder="1" applyAlignment="1">
      <alignment vertical="center"/>
    </xf>
    <xf numFmtId="0" fontId="8" fillId="2" borderId="61" xfId="10" applyFont="1" applyFill="1" applyBorder="1" applyAlignment="1">
      <alignment vertical="center" wrapText="1"/>
    </xf>
    <xf numFmtId="0" fontId="5" fillId="0" borderId="35" xfId="10" applyFont="1" applyBorder="1" applyAlignment="1">
      <alignment vertical="center"/>
    </xf>
    <xf numFmtId="0" fontId="8" fillId="2" borderId="61" xfId="10" applyFont="1" applyFill="1" applyBorder="1" applyAlignment="1">
      <alignment vertical="center"/>
    </xf>
    <xf numFmtId="0" fontId="45" fillId="5" borderId="62" xfId="9" applyFont="1" applyFill="1" applyBorder="1" applyAlignment="1">
      <alignment horizontal="right" vertical="center"/>
    </xf>
    <xf numFmtId="0" fontId="49" fillId="2" borderId="61" xfId="10" applyFont="1" applyFill="1" applyBorder="1" applyAlignment="1">
      <alignment horizontal="center" vertical="center" wrapText="1"/>
    </xf>
    <xf numFmtId="3" fontId="21" fillId="0" borderId="61" xfId="10" applyNumberFormat="1" applyBorder="1" applyAlignment="1">
      <alignment horizontal="right"/>
    </xf>
    <xf numFmtId="3" fontId="21" fillId="0" borderId="62" xfId="10" applyNumberFormat="1" applyBorder="1" applyAlignment="1">
      <alignment horizontal="right"/>
    </xf>
    <xf numFmtId="3" fontId="49" fillId="2" borderId="61" xfId="10" applyNumberFormat="1" applyFont="1" applyFill="1" applyBorder="1" applyAlignment="1">
      <alignment horizontal="right"/>
    </xf>
    <xf numFmtId="3" fontId="8" fillId="2" borderId="62" xfId="10" applyNumberFormat="1" applyFont="1" applyFill="1" applyBorder="1" applyAlignment="1">
      <alignment horizontal="right"/>
    </xf>
    <xf numFmtId="0" fontId="49" fillId="2" borderId="74" xfId="10" applyFont="1" applyFill="1" applyBorder="1"/>
    <xf numFmtId="0" fontId="49" fillId="2" borderId="75" xfId="10" applyFont="1" applyFill="1" applyBorder="1"/>
    <xf numFmtId="3" fontId="49" fillId="2" borderId="75" xfId="10" applyNumberFormat="1" applyFont="1" applyFill="1" applyBorder="1" applyAlignment="1">
      <alignment horizontal="right"/>
    </xf>
    <xf numFmtId="3" fontId="49" fillId="2" borderId="76" xfId="10" applyNumberFormat="1" applyFont="1" applyFill="1" applyBorder="1" applyAlignment="1">
      <alignment horizontal="right"/>
    </xf>
    <xf numFmtId="0" fontId="45" fillId="5" borderId="0" xfId="11" applyFont="1" applyFill="1"/>
    <xf numFmtId="0" fontId="50" fillId="5" borderId="0" xfId="11" applyFont="1" applyFill="1"/>
    <xf numFmtId="0" fontId="45" fillId="5" borderId="86" xfId="11" applyFont="1" applyFill="1" applyBorder="1" applyAlignment="1">
      <alignment horizontal="center" vertical="center"/>
    </xf>
    <xf numFmtId="0" fontId="48" fillId="2" borderId="78" xfId="11" applyFont="1" applyFill="1" applyBorder="1" applyAlignment="1">
      <alignment horizontal="right" vertical="center"/>
    </xf>
    <xf numFmtId="0" fontId="45" fillId="5" borderId="79" xfId="11" applyFont="1" applyFill="1" applyBorder="1" applyAlignment="1">
      <alignment horizontal="center" vertical="center"/>
    </xf>
    <xf numFmtId="0" fontId="50" fillId="0" borderId="0" xfId="11" applyFont="1"/>
    <xf numFmtId="0" fontId="45" fillId="0" borderId="73" xfId="11" applyFont="1" applyBorder="1"/>
    <xf numFmtId="0" fontId="45" fillId="0" borderId="61" xfId="11" applyFont="1" applyBorder="1"/>
    <xf numFmtId="0" fontId="45" fillId="0" borderId="62" xfId="11" applyFont="1" applyBorder="1"/>
    <xf numFmtId="0" fontId="45" fillId="0" borderId="0" xfId="11" applyFont="1"/>
    <xf numFmtId="0" fontId="45" fillId="5" borderId="73" xfId="11" applyFont="1" applyFill="1" applyBorder="1"/>
    <xf numFmtId="0" fontId="48" fillId="2" borderId="61" xfId="11" applyFont="1" applyFill="1" applyBorder="1" applyAlignment="1">
      <alignment horizontal="left" vertical="center"/>
    </xf>
    <xf numFmtId="0" fontId="45" fillId="5" borderId="87" xfId="11" applyFont="1" applyFill="1" applyBorder="1" applyAlignment="1">
      <alignment horizontal="center" vertical="top"/>
    </xf>
    <xf numFmtId="0" fontId="48" fillId="2" borderId="61" xfId="11" applyFont="1" applyFill="1" applyBorder="1" applyAlignment="1">
      <alignment horizontal="right" vertical="center"/>
    </xf>
    <xf numFmtId="49" fontId="45" fillId="5" borderId="62" xfId="11" applyNumberFormat="1" applyFont="1" applyFill="1" applyBorder="1" applyAlignment="1">
      <alignment horizontal="center" vertical="top"/>
    </xf>
    <xf numFmtId="0" fontId="45" fillId="5" borderId="7" xfId="11" applyFont="1" applyFill="1" applyBorder="1"/>
    <xf numFmtId="0" fontId="51" fillId="13" borderId="61" xfId="11" applyFont="1" applyFill="1" applyBorder="1" applyAlignment="1">
      <alignment horizontal="left" vertical="center"/>
    </xf>
    <xf numFmtId="0" fontId="52" fillId="13" borderId="87" xfId="11" applyFont="1" applyFill="1" applyBorder="1" applyAlignment="1">
      <alignment horizontal="center" vertical="center"/>
    </xf>
    <xf numFmtId="0" fontId="52" fillId="13" borderId="61" xfId="11" applyFont="1" applyFill="1" applyBorder="1" applyAlignment="1">
      <alignment horizontal="center" vertical="center"/>
    </xf>
    <xf numFmtId="0" fontId="52" fillId="13" borderId="62" xfId="11" applyFont="1" applyFill="1" applyBorder="1" applyAlignment="1">
      <alignment horizontal="center" vertical="center"/>
    </xf>
    <xf numFmtId="0" fontId="48" fillId="2" borderId="61" xfId="11" applyFont="1" applyFill="1" applyBorder="1" applyAlignment="1">
      <alignment vertical="center"/>
    </xf>
    <xf numFmtId="0" fontId="45" fillId="5" borderId="87" xfId="11" applyFont="1" applyFill="1" applyBorder="1" applyAlignment="1">
      <alignment horizontal="right" vertical="center"/>
    </xf>
    <xf numFmtId="0" fontId="45" fillId="5" borderId="61" xfId="11" applyFont="1" applyFill="1" applyBorder="1" applyAlignment="1">
      <alignment horizontal="right" vertical="center"/>
    </xf>
    <xf numFmtId="0" fontId="45" fillId="5" borderId="62" xfId="11" applyFont="1" applyFill="1" applyBorder="1" applyAlignment="1">
      <alignment horizontal="right" vertical="center"/>
    </xf>
    <xf numFmtId="0" fontId="45" fillId="5" borderId="0" xfId="11" applyFont="1" applyFill="1" applyAlignment="1">
      <alignment wrapText="1"/>
    </xf>
    <xf numFmtId="0" fontId="48" fillId="2" borderId="61" xfId="11" applyFont="1" applyFill="1" applyBorder="1" applyAlignment="1">
      <alignment vertical="center" wrapText="1"/>
    </xf>
    <xf numFmtId="0" fontId="45" fillId="5" borderId="87" xfId="11" applyFont="1" applyFill="1" applyBorder="1" applyAlignment="1">
      <alignment horizontal="right" vertical="center" wrapText="1"/>
    </xf>
    <xf numFmtId="0" fontId="45" fillId="5" borderId="61" xfId="11" applyFont="1" applyFill="1" applyBorder="1" applyAlignment="1">
      <alignment horizontal="right" vertical="center" wrapText="1"/>
    </xf>
    <xf numFmtId="0" fontId="45" fillId="5" borderId="62" xfId="11" applyFont="1" applyFill="1" applyBorder="1" applyAlignment="1">
      <alignment horizontal="right" vertical="center" wrapText="1"/>
    </xf>
    <xf numFmtId="14" fontId="45" fillId="5" borderId="61" xfId="11" applyNumberFormat="1" applyFont="1" applyFill="1" applyBorder="1" applyAlignment="1">
      <alignment horizontal="right" vertical="center"/>
    </xf>
    <xf numFmtId="14" fontId="45" fillId="5" borderId="62" xfId="11" applyNumberFormat="1" applyFont="1" applyFill="1" applyBorder="1" applyAlignment="1">
      <alignment horizontal="right" vertical="center"/>
    </xf>
    <xf numFmtId="14" fontId="45" fillId="5" borderId="87" xfId="11" applyNumberFormat="1" applyFont="1" applyFill="1" applyBorder="1" applyAlignment="1">
      <alignment horizontal="right" vertical="center"/>
    </xf>
    <xf numFmtId="15" fontId="45" fillId="5" borderId="61" xfId="11" applyNumberFormat="1" applyFont="1" applyFill="1" applyBorder="1" applyAlignment="1">
      <alignment horizontal="right" vertical="center"/>
    </xf>
    <xf numFmtId="15" fontId="45" fillId="5" borderId="62" xfId="11" applyNumberFormat="1" applyFont="1" applyFill="1" applyBorder="1" applyAlignment="1">
      <alignment horizontal="right" vertical="center"/>
    </xf>
    <xf numFmtId="22" fontId="45" fillId="5" borderId="61" xfId="11" applyNumberFormat="1" applyFont="1" applyFill="1" applyBorder="1" applyAlignment="1">
      <alignment horizontal="right" vertical="center"/>
    </xf>
    <xf numFmtId="22" fontId="45" fillId="5" borderId="62" xfId="11" applyNumberFormat="1" applyFont="1" applyFill="1" applyBorder="1" applyAlignment="1">
      <alignment horizontal="right" vertical="center"/>
    </xf>
    <xf numFmtId="0" fontId="45" fillId="5" borderId="88" xfId="11" applyFont="1" applyFill="1" applyBorder="1"/>
    <xf numFmtId="22" fontId="45" fillId="5" borderId="87" xfId="11" applyNumberFormat="1" applyFont="1" applyFill="1" applyBorder="1" applyAlignment="1">
      <alignment horizontal="right" vertical="center"/>
    </xf>
    <xf numFmtId="0" fontId="5" fillId="0" borderId="0" xfId="12"/>
    <xf numFmtId="0" fontId="49" fillId="2" borderId="77" xfId="13" applyFont="1" applyFill="1" applyBorder="1" applyAlignment="1">
      <alignment horizontal="left" vertical="center"/>
    </xf>
    <xf numFmtId="0" fontId="45" fillId="0" borderId="79" xfId="14" applyFont="1" applyBorder="1" applyAlignment="1">
      <alignment horizontal="right" vertical="center"/>
    </xf>
    <xf numFmtId="0" fontId="49" fillId="2" borderId="73" xfId="13" applyFont="1" applyFill="1" applyBorder="1" applyAlignment="1">
      <alignment horizontal="left" vertical="center"/>
    </xf>
    <xf numFmtId="174" fontId="45" fillId="0" borderId="62" xfId="14" applyNumberFormat="1" applyFont="1" applyBorder="1" applyAlignment="1">
      <alignment horizontal="right" vertical="center"/>
    </xf>
    <xf numFmtId="0" fontId="49" fillId="2" borderId="73" xfId="13" applyFont="1" applyFill="1" applyBorder="1" applyAlignment="1">
      <alignment horizontal="center" vertical="center"/>
    </xf>
    <xf numFmtId="174" fontId="48" fillId="2" borderId="62" xfId="14" applyNumberFormat="1" applyFont="1" applyFill="1" applyBorder="1" applyAlignment="1">
      <alignment horizontal="center" vertical="center"/>
    </xf>
    <xf numFmtId="0" fontId="21" fillId="0" borderId="73" xfId="13" applyFont="1" applyBorder="1" applyAlignment="1">
      <alignment horizontal="right" vertical="center"/>
    </xf>
    <xf numFmtId="0" fontId="49" fillId="2" borderId="74" xfId="13" applyFont="1" applyFill="1" applyBorder="1" applyAlignment="1">
      <alignment horizontal="left" vertical="center"/>
    </xf>
    <xf numFmtId="176" fontId="45" fillId="0" borderId="76" xfId="14" applyNumberFormat="1" applyFont="1" applyBorder="1" applyAlignment="1">
      <alignment horizontal="right" vertical="center"/>
    </xf>
    <xf numFmtId="0" fontId="47" fillId="0" borderId="89" xfId="12" applyFont="1" applyBorder="1" applyAlignment="1">
      <alignment vertical="center"/>
    </xf>
    <xf numFmtId="0" fontId="49" fillId="2" borderId="83" xfId="13" applyFont="1" applyFill="1" applyBorder="1" applyAlignment="1">
      <alignment horizontal="left" vertical="center"/>
    </xf>
    <xf numFmtId="0" fontId="45" fillId="0" borderId="85" xfId="14" applyFont="1" applyBorder="1" applyAlignment="1">
      <alignment horizontal="right" vertical="center"/>
    </xf>
    <xf numFmtId="0" fontId="48" fillId="2" borderId="73" xfId="16" applyFont="1" applyFill="1" applyBorder="1" applyAlignment="1">
      <alignment horizontal="center" vertical="center" wrapText="1"/>
    </xf>
    <xf numFmtId="0" fontId="48" fillId="2" borderId="61" xfId="16" applyFont="1" applyFill="1" applyBorder="1" applyAlignment="1">
      <alignment horizontal="center" vertical="center" wrapText="1"/>
    </xf>
    <xf numFmtId="0" fontId="48" fillId="2" borderId="62" xfId="16" applyFont="1" applyFill="1" applyBorder="1" applyAlignment="1">
      <alignment horizontal="center" vertical="center" wrapText="1"/>
    </xf>
    <xf numFmtId="0" fontId="21" fillId="0" borderId="61" xfId="12" applyFont="1" applyBorder="1" applyAlignment="1">
      <alignment vertical="center"/>
    </xf>
    <xf numFmtId="0" fontId="5" fillId="0" borderId="62" xfId="12" applyBorder="1" applyAlignment="1">
      <alignment vertical="center" wrapText="1"/>
    </xf>
    <xf numFmtId="0" fontId="56" fillId="0" borderId="62" xfId="17" applyBorder="1" applyAlignment="1" applyProtection="1">
      <alignment vertical="center" wrapText="1"/>
    </xf>
    <xf numFmtId="0" fontId="5" fillId="0" borderId="79" xfId="12" applyBorder="1" applyAlignment="1">
      <alignment vertical="center" wrapText="1"/>
    </xf>
    <xf numFmtId="0" fontId="21" fillId="0" borderId="75" xfId="12" applyFont="1" applyBorder="1" applyAlignment="1">
      <alignment vertical="center"/>
    </xf>
    <xf numFmtId="0" fontId="56" fillId="0" borderId="76" xfId="17" applyBorder="1" applyAlignment="1" applyProtection="1">
      <alignment vertical="center" wrapText="1"/>
    </xf>
    <xf numFmtId="0" fontId="21" fillId="0" borderId="0" xfId="18"/>
    <xf numFmtId="0" fontId="47" fillId="0" borderId="0" xfId="19" applyFont="1"/>
    <xf numFmtId="0" fontId="48" fillId="2" borderId="77" xfId="20" applyFont="1" applyFill="1" applyBorder="1" applyAlignment="1">
      <alignment horizontal="center" vertical="center" wrapText="1"/>
    </xf>
    <xf numFmtId="0" fontId="48" fillId="2" borderId="11" xfId="20" applyFont="1" applyFill="1" applyBorder="1" applyAlignment="1">
      <alignment horizontal="center" vertical="center" wrapText="1"/>
    </xf>
    <xf numFmtId="0" fontId="48" fillId="2" borderId="78" xfId="20" applyFont="1" applyFill="1" applyBorder="1" applyAlignment="1">
      <alignment horizontal="center" vertical="center" wrapText="1"/>
    </xf>
    <xf numFmtId="0" fontId="48" fillId="2" borderId="43" xfId="20" applyFont="1" applyFill="1" applyBorder="1" applyAlignment="1">
      <alignment horizontal="center" vertical="center" wrapText="1"/>
    </xf>
    <xf numFmtId="0" fontId="48" fillId="2" borderId="79" xfId="20" applyFont="1" applyFill="1" applyBorder="1" applyAlignment="1">
      <alignment horizontal="center" vertical="center" wrapText="1"/>
    </xf>
    <xf numFmtId="0" fontId="16" fillId="5" borderId="73" xfId="20" applyFont="1" applyFill="1" applyBorder="1" applyAlignment="1">
      <alignment horizontal="center" vertical="center" wrapText="1"/>
    </xf>
    <xf numFmtId="0" fontId="16" fillId="5" borderId="60" xfId="20" applyFont="1" applyFill="1" applyBorder="1" applyAlignment="1">
      <alignment horizontal="center" vertical="center" wrapText="1"/>
    </xf>
    <xf numFmtId="0" fontId="16" fillId="5" borderId="61" xfId="20" applyFont="1" applyFill="1" applyBorder="1" applyAlignment="1">
      <alignment horizontal="center" vertical="center" wrapText="1"/>
    </xf>
    <xf numFmtId="14" fontId="16" fillId="5" borderId="61" xfId="20" applyNumberFormat="1" applyFont="1" applyFill="1" applyBorder="1" applyAlignment="1">
      <alignment horizontal="center" vertical="center" wrapText="1"/>
    </xf>
    <xf numFmtId="14" fontId="16" fillId="5" borderId="87" xfId="20" applyNumberFormat="1" applyFont="1" applyFill="1" applyBorder="1" applyAlignment="1">
      <alignment horizontal="center" vertical="center" wrapText="1"/>
    </xf>
    <xf numFmtId="164" fontId="56" fillId="5" borderId="62" xfId="17" applyNumberFormat="1" applyFill="1" applyBorder="1" applyAlignment="1">
      <alignment horizontal="right" vertical="center" wrapText="1"/>
    </xf>
    <xf numFmtId="0" fontId="16" fillId="5" borderId="93" xfId="20" applyFont="1" applyFill="1" applyBorder="1" applyAlignment="1">
      <alignment horizontal="center" vertical="center" wrapText="1"/>
    </xf>
    <xf numFmtId="14" fontId="16" fillId="5" borderId="63" xfId="20" applyNumberFormat="1" applyFont="1" applyFill="1" applyBorder="1" applyAlignment="1">
      <alignment horizontal="center" vertical="center" wrapText="1"/>
    </xf>
    <xf numFmtId="14" fontId="16" fillId="5" borderId="94" xfId="20" applyNumberFormat="1" applyFont="1" applyFill="1" applyBorder="1" applyAlignment="1">
      <alignment horizontal="center" vertical="center" wrapText="1"/>
    </xf>
    <xf numFmtId="164" fontId="56" fillId="5" borderId="64" xfId="17" applyNumberFormat="1" applyFill="1" applyBorder="1" applyAlignment="1">
      <alignment horizontal="right" vertical="center" wrapText="1"/>
    </xf>
    <xf numFmtId="0" fontId="16" fillId="5" borderId="37" xfId="20" applyFont="1" applyFill="1" applyBorder="1" applyAlignment="1">
      <alignment horizontal="center" vertical="center" wrapText="1"/>
    </xf>
    <xf numFmtId="14" fontId="16" fillId="5" borderId="37" xfId="20" applyNumberFormat="1" applyFont="1" applyFill="1" applyBorder="1" applyAlignment="1">
      <alignment horizontal="center" vertical="center" wrapText="1"/>
    </xf>
    <xf numFmtId="0" fontId="16" fillId="5" borderId="74" xfId="20" applyFont="1" applyFill="1" applyBorder="1" applyAlignment="1">
      <alignment horizontal="center" vertical="center" wrapText="1"/>
    </xf>
    <xf numFmtId="0" fontId="16" fillId="5" borderId="67" xfId="20" applyFont="1" applyFill="1" applyBorder="1" applyAlignment="1">
      <alignment horizontal="center" vertical="center" wrapText="1"/>
    </xf>
    <xf numFmtId="0" fontId="16" fillId="5" borderId="75" xfId="20" applyFont="1" applyFill="1" applyBorder="1" applyAlignment="1">
      <alignment horizontal="center" vertical="center" wrapText="1"/>
    </xf>
    <xf numFmtId="14" fontId="16" fillId="5" borderId="75" xfId="20" applyNumberFormat="1" applyFont="1" applyFill="1" applyBorder="1" applyAlignment="1">
      <alignment horizontal="center" vertical="center" wrapText="1"/>
    </xf>
    <xf numFmtId="14" fontId="16" fillId="5" borderId="68" xfId="20" applyNumberFormat="1" applyFont="1" applyFill="1" applyBorder="1" applyAlignment="1">
      <alignment horizontal="center" vertical="center" wrapText="1"/>
    </xf>
    <xf numFmtId="164" fontId="58" fillId="5" borderId="76" xfId="20" applyNumberFormat="1" applyFont="1" applyFill="1" applyBorder="1" applyAlignment="1">
      <alignment horizontal="right" vertical="center" wrapText="1"/>
    </xf>
    <xf numFmtId="0" fontId="4" fillId="0" borderId="0" xfId="23"/>
    <xf numFmtId="165" fontId="4" fillId="18" borderId="61" xfId="23" applyNumberFormat="1" applyFill="1" applyBorder="1"/>
    <xf numFmtId="0" fontId="4" fillId="18" borderId="61" xfId="23" applyFill="1" applyBorder="1"/>
    <xf numFmtId="0" fontId="4" fillId="8" borderId="61" xfId="23" applyFill="1" applyBorder="1"/>
    <xf numFmtId="10" fontId="4" fillId="8" borderId="61" xfId="23" applyNumberFormat="1" applyFill="1" applyBorder="1"/>
    <xf numFmtId="0" fontId="4" fillId="0" borderId="61" xfId="23" applyBorder="1"/>
    <xf numFmtId="178" fontId="4" fillId="0" borderId="0" xfId="23" applyNumberFormat="1"/>
    <xf numFmtId="178" fontId="8" fillId="19" borderId="61" xfId="24" applyNumberFormat="1" applyFont="1" applyFill="1" applyBorder="1" applyAlignment="1"/>
    <xf numFmtId="0" fontId="8" fillId="19" borderId="61" xfId="23" applyFont="1" applyFill="1" applyBorder="1"/>
    <xf numFmtId="1" fontId="64" fillId="18" borderId="61" xfId="23" applyNumberFormat="1" applyFont="1" applyFill="1" applyBorder="1" applyAlignment="1" applyProtection="1">
      <alignment horizontal="center" vertical="center"/>
      <protection locked="0"/>
    </xf>
    <xf numFmtId="0" fontId="62" fillId="18" borderId="61" xfId="23" applyFont="1" applyFill="1" applyBorder="1"/>
    <xf numFmtId="168" fontId="65" fillId="0" borderId="61" xfId="23" applyNumberFormat="1" applyFont="1" applyBorder="1" applyAlignment="1" applyProtection="1">
      <alignment horizontal="center" vertical="center"/>
      <protection locked="0"/>
    </xf>
    <xf numFmtId="1" fontId="65" fillId="0" borderId="61" xfId="23" applyNumberFormat="1" applyFont="1" applyBorder="1" applyAlignment="1" applyProtection="1">
      <alignment horizontal="center" vertical="center"/>
      <protection locked="0"/>
    </xf>
    <xf numFmtId="0" fontId="65" fillId="0" borderId="61" xfId="23" applyFont="1" applyBorder="1" applyProtection="1">
      <protection locked="0"/>
    </xf>
    <xf numFmtId="10" fontId="65" fillId="0" borderId="61" xfId="23" applyNumberFormat="1" applyFont="1" applyBorder="1" applyAlignment="1" applyProtection="1">
      <alignment horizontal="center" vertical="center"/>
      <protection locked="0"/>
    </xf>
    <xf numFmtId="1" fontId="65" fillId="20" borderId="61" xfId="23" applyNumberFormat="1" applyFont="1" applyFill="1" applyBorder="1" applyAlignment="1">
      <alignment horizontal="center" vertical="center"/>
    </xf>
    <xf numFmtId="0" fontId="64" fillId="21" borderId="61" xfId="23" applyFont="1" applyFill="1" applyBorder="1" applyAlignment="1" applyProtection="1">
      <alignment horizontal="center" vertical="center"/>
      <protection locked="0"/>
    </xf>
    <xf numFmtId="0" fontId="66" fillId="0" borderId="61" xfId="23" applyFont="1" applyBorder="1" applyAlignment="1">
      <alignment horizontal="center"/>
    </xf>
    <xf numFmtId="0" fontId="66" fillId="0" borderId="61" xfId="23" applyFont="1" applyBorder="1"/>
    <xf numFmtId="1" fontId="64" fillId="20" borderId="61" xfId="23" applyNumberFormat="1" applyFont="1" applyFill="1" applyBorder="1" applyAlignment="1">
      <alignment horizontal="center" vertical="center"/>
    </xf>
    <xf numFmtId="0" fontId="64" fillId="20" borderId="61" xfId="23" applyFont="1" applyFill="1" applyBorder="1" applyAlignment="1" applyProtection="1">
      <alignment horizontal="center"/>
      <protection locked="0"/>
    </xf>
    <xf numFmtId="0" fontId="65" fillId="0" borderId="61" xfId="23" applyFont="1" applyBorder="1" applyAlignment="1" applyProtection="1">
      <alignment vertical="center"/>
      <protection locked="0"/>
    </xf>
    <xf numFmtId="0" fontId="65" fillId="0" borderId="61" xfId="23" applyFont="1" applyBorder="1" applyAlignment="1" applyProtection="1">
      <alignment horizontal="center" vertical="center"/>
      <protection locked="0"/>
    </xf>
    <xf numFmtId="165" fontId="4" fillId="18" borderId="61" xfId="23" applyNumberFormat="1" applyFill="1" applyBorder="1" applyAlignment="1">
      <alignment horizontal="left"/>
    </xf>
    <xf numFmtId="0" fontId="64" fillId="20" borderId="61" xfId="23" applyFont="1" applyFill="1" applyBorder="1" applyAlignment="1" applyProtection="1">
      <alignment horizontal="center" vertical="center"/>
      <protection locked="0"/>
    </xf>
    <xf numFmtId="0" fontId="4" fillId="8" borderId="61" xfId="23" applyFill="1" applyBorder="1" applyAlignment="1">
      <alignment horizontal="left"/>
    </xf>
    <xf numFmtId="10" fontId="4" fillId="8" borderId="61" xfId="23" applyNumberFormat="1" applyFill="1" applyBorder="1" applyAlignment="1">
      <alignment horizontal="left"/>
    </xf>
    <xf numFmtId="0" fontId="3" fillId="0" borderId="0" xfId="0" applyFont="1"/>
    <xf numFmtId="1" fontId="22" fillId="0" borderId="97" xfId="2" applyNumberFormat="1" applyFont="1" applyBorder="1" applyAlignment="1">
      <alignment horizontal="center"/>
    </xf>
    <xf numFmtId="0" fontId="5" fillId="0" borderId="0" xfId="7" applyAlignment="1">
      <alignment horizontal="center"/>
    </xf>
    <xf numFmtId="0" fontId="22" fillId="0" borderId="98" xfId="2" applyFont="1" applyBorder="1" applyAlignment="1" applyProtection="1">
      <alignment horizontal="center"/>
      <protection locked="0"/>
    </xf>
    <xf numFmtId="1" fontId="22" fillId="0" borderId="97" xfId="2" applyNumberFormat="1" applyFont="1" applyBorder="1" applyAlignment="1" applyProtection="1">
      <alignment horizontal="center"/>
      <protection locked="0"/>
    </xf>
    <xf numFmtId="0" fontId="22" fillId="15" borderId="99" xfId="2" applyFont="1" applyFill="1" applyBorder="1" applyAlignment="1">
      <alignment horizontal="center" vertical="center" wrapText="1"/>
    </xf>
    <xf numFmtId="0" fontId="22" fillId="15" borderId="100" xfId="2" applyFont="1" applyFill="1" applyBorder="1" applyAlignment="1">
      <alignment horizontal="center" vertical="center" wrapText="1"/>
    </xf>
    <xf numFmtId="0" fontId="22" fillId="15" borderId="101" xfId="2" applyFont="1" applyFill="1" applyBorder="1" applyAlignment="1">
      <alignment horizontal="center" vertical="center" wrapText="1"/>
    </xf>
    <xf numFmtId="0" fontId="22" fillId="14" borderId="100" xfId="2" applyFont="1" applyFill="1" applyBorder="1" applyAlignment="1">
      <alignment horizontal="center" wrapText="1"/>
    </xf>
    <xf numFmtId="0" fontId="22" fillId="14" borderId="102" xfId="2" applyFont="1" applyFill="1" applyBorder="1" applyAlignment="1">
      <alignment horizontal="center" wrapText="1"/>
    </xf>
    <xf numFmtId="17" fontId="23" fillId="0" borderId="103" xfId="2" applyNumberFormat="1" applyFont="1" applyBorder="1" applyAlignment="1" applyProtection="1">
      <alignment horizontal="center"/>
      <protection locked="0"/>
    </xf>
    <xf numFmtId="43" fontId="23" fillId="0" borderId="45" xfId="1" applyFont="1" applyBorder="1" applyAlignment="1" applyProtection="1">
      <alignment horizontal="center"/>
      <protection locked="0"/>
    </xf>
    <xf numFmtId="43" fontId="23" fillId="0" borderId="96" xfId="1" applyFont="1" applyBorder="1" applyAlignment="1" applyProtection="1">
      <alignment horizontal="center"/>
      <protection locked="0"/>
    </xf>
    <xf numFmtId="43" fontId="23" fillId="0" borderId="44" xfId="1" applyFont="1" applyBorder="1" applyAlignment="1" applyProtection="1">
      <alignment horizontal="center"/>
      <protection locked="0"/>
    </xf>
    <xf numFmtId="43" fontId="23" fillId="0" borderId="45" xfId="1" applyFont="1" applyBorder="1" applyAlignment="1">
      <alignment horizontal="center"/>
    </xf>
    <xf numFmtId="43" fontId="23" fillId="0" borderId="104" xfId="1" applyFont="1" applyBorder="1" applyAlignment="1" applyProtection="1">
      <alignment horizontal="center"/>
      <protection locked="0"/>
    </xf>
    <xf numFmtId="43" fontId="23" fillId="0" borderId="106" xfId="1" applyFont="1" applyBorder="1" applyAlignment="1" applyProtection="1">
      <alignment horizontal="center"/>
      <protection locked="0"/>
    </xf>
    <xf numFmtId="43" fontId="23" fillId="0" borderId="107" xfId="1" applyFont="1" applyBorder="1" applyAlignment="1" applyProtection="1">
      <alignment horizontal="center"/>
      <protection locked="0"/>
    </xf>
    <xf numFmtId="43" fontId="23" fillId="0" borderId="108" xfId="1" applyFont="1" applyBorder="1" applyAlignment="1" applyProtection="1">
      <alignment horizontal="center"/>
      <protection locked="0"/>
    </xf>
    <xf numFmtId="43" fontId="23" fillId="0" borderId="106" xfId="1" applyFont="1" applyBorder="1" applyAlignment="1">
      <alignment horizontal="center"/>
    </xf>
    <xf numFmtId="43" fontId="23" fillId="0" borderId="109" xfId="1" applyFont="1" applyBorder="1" applyAlignment="1" applyProtection="1">
      <alignment horizontal="center"/>
      <protection locked="0"/>
    </xf>
    <xf numFmtId="43" fontId="23" fillId="0" borderId="50" xfId="1" quotePrefix="1" applyFont="1" applyBorder="1" applyAlignment="1" applyProtection="1">
      <alignment horizontal="center"/>
      <protection locked="0"/>
    </xf>
    <xf numFmtId="43" fontId="23" fillId="0" borderId="50" xfId="1" applyFont="1" applyBorder="1" applyAlignment="1" applyProtection="1">
      <alignment horizontal="center"/>
      <protection locked="0"/>
    </xf>
    <xf numFmtId="43" fontId="23" fillId="0" borderId="51" xfId="1" applyFont="1" applyBorder="1" applyAlignment="1" applyProtection="1">
      <alignment horizontal="center"/>
      <protection locked="0"/>
    </xf>
    <xf numFmtId="43" fontId="23" fillId="0" borderId="0" xfId="1" applyFont="1" applyAlignment="1" applyProtection="1">
      <alignment horizontal="center"/>
      <protection locked="0"/>
    </xf>
    <xf numFmtId="43" fontId="5" fillId="0" borderId="0" xfId="1" applyFont="1"/>
    <xf numFmtId="43" fontId="22" fillId="15" borderId="44" xfId="1" applyFont="1" applyFill="1" applyBorder="1" applyAlignment="1">
      <alignment horizontal="center" vertical="center" wrapText="1"/>
    </xf>
    <xf numFmtId="43" fontId="22" fillId="14" borderId="44" xfId="1" applyFont="1" applyFill="1" applyBorder="1" applyAlignment="1">
      <alignment horizontal="center" wrapText="1"/>
    </xf>
    <xf numFmtId="43" fontId="22" fillId="14" borderId="44" xfId="1" applyFont="1" applyFill="1" applyBorder="1" applyAlignment="1">
      <alignment horizontal="center" vertical="center" wrapText="1"/>
    </xf>
    <xf numFmtId="3" fontId="22" fillId="14" borderId="44" xfId="1" applyNumberFormat="1" applyFont="1" applyFill="1" applyBorder="1" applyAlignment="1">
      <alignment horizontal="center" vertical="center" wrapText="1"/>
    </xf>
    <xf numFmtId="0" fontId="5" fillId="0" borderId="0" xfId="7" applyAlignment="1">
      <alignment vertical="center"/>
    </xf>
    <xf numFmtId="0" fontId="30" fillId="8" borderId="0" xfId="0" applyFont="1" applyFill="1"/>
    <xf numFmtId="17" fontId="23" fillId="8" borderId="105" xfId="2" applyNumberFormat="1" applyFont="1" applyFill="1" applyBorder="1" applyAlignment="1" applyProtection="1">
      <alignment horizontal="center"/>
      <protection locked="0"/>
    </xf>
    <xf numFmtId="0" fontId="59" fillId="5" borderId="0" xfId="25" applyFont="1" applyFill="1"/>
    <xf numFmtId="0" fontId="60" fillId="5" borderId="0" xfId="25" applyFont="1" applyFill="1"/>
    <xf numFmtId="0" fontId="60" fillId="5" borderId="95" xfId="25" applyFont="1" applyFill="1" applyBorder="1"/>
    <xf numFmtId="0" fontId="59" fillId="5" borderId="0" xfId="25" applyFont="1" applyFill="1" applyAlignment="1">
      <alignment vertical="center"/>
    </xf>
    <xf numFmtId="0" fontId="60" fillId="5" borderId="0" xfId="25" applyFont="1" applyFill="1" applyAlignment="1">
      <alignment vertical="center"/>
    </xf>
    <xf numFmtId="0" fontId="60" fillId="5" borderId="95" xfId="25" applyFont="1" applyFill="1" applyBorder="1" applyAlignment="1">
      <alignment vertical="center"/>
    </xf>
    <xf numFmtId="0" fontId="15" fillId="5" borderId="0" xfId="25" applyFont="1" applyFill="1"/>
    <xf numFmtId="0" fontId="62" fillId="5" borderId="0" xfId="25" applyFont="1" applyFill="1"/>
    <xf numFmtId="0" fontId="62" fillId="5" borderId="95" xfId="25" applyFont="1" applyFill="1" applyBorder="1"/>
    <xf numFmtId="17" fontId="8" fillId="23" borderId="117" xfId="25" applyNumberFormat="1" applyFont="1" applyFill="1" applyBorder="1" applyAlignment="1">
      <alignment horizontal="center" vertical="center" wrapText="1"/>
    </xf>
    <xf numFmtId="0" fontId="8" fillId="23" borderId="37" xfId="25" applyFont="1" applyFill="1" applyBorder="1" applyAlignment="1">
      <alignment horizontal="center" vertical="center" wrapText="1"/>
    </xf>
    <xf numFmtId="0" fontId="8" fillId="23" borderId="16" xfId="25" applyFont="1" applyFill="1" applyBorder="1" applyAlignment="1">
      <alignment horizontal="center" vertical="center" wrapText="1"/>
    </xf>
    <xf numFmtId="17" fontId="8" fillId="23" borderId="117" xfId="25" applyNumberFormat="1" applyFont="1" applyFill="1" applyBorder="1" applyAlignment="1">
      <alignment horizontal="center" vertical="center"/>
    </xf>
    <xf numFmtId="0" fontId="8" fillId="23" borderId="37" xfId="25" applyFont="1" applyFill="1" applyBorder="1" applyAlignment="1">
      <alignment horizontal="center" vertical="center"/>
    </xf>
    <xf numFmtId="17" fontId="8" fillId="23" borderId="15" xfId="25" applyNumberFormat="1" applyFont="1" applyFill="1" applyBorder="1" applyAlignment="1">
      <alignment horizontal="center" vertical="center"/>
    </xf>
    <xf numFmtId="0" fontId="8" fillId="23" borderId="16" xfId="25" applyFont="1" applyFill="1" applyBorder="1" applyAlignment="1">
      <alignment horizontal="center" vertical="center"/>
    </xf>
    <xf numFmtId="0" fontId="60" fillId="5" borderId="11" xfId="25" applyFont="1" applyFill="1" applyBorder="1" applyAlignment="1">
      <alignment vertical="center"/>
    </xf>
    <xf numFmtId="0" fontId="60" fillId="5" borderId="78" xfId="25" applyFont="1" applyFill="1" applyBorder="1" applyAlignment="1">
      <alignment vertical="center"/>
    </xf>
    <xf numFmtId="3" fontId="60" fillId="5" borderId="78" xfId="25" applyNumberFormat="1" applyFont="1" applyFill="1" applyBorder="1" applyAlignment="1">
      <alignment vertical="center"/>
    </xf>
    <xf numFmtId="1" fontId="60" fillId="24" borderId="78" xfId="25" applyNumberFormat="1" applyFont="1" applyFill="1" applyBorder="1" applyAlignment="1">
      <alignment vertical="center"/>
    </xf>
    <xf numFmtId="0" fontId="60" fillId="24" borderId="78" xfId="25" applyFont="1" applyFill="1" applyBorder="1" applyAlignment="1">
      <alignment vertical="center"/>
    </xf>
    <xf numFmtId="180" fontId="60" fillId="24" borderId="78" xfId="25" applyNumberFormat="1" applyFont="1" applyFill="1" applyBorder="1" applyAlignment="1">
      <alignment vertical="center"/>
    </xf>
    <xf numFmtId="3" fontId="60" fillId="24" borderId="78" xfId="25" applyNumberFormat="1" applyFont="1" applyFill="1" applyBorder="1" applyAlignment="1">
      <alignment vertical="center"/>
    </xf>
    <xf numFmtId="3" fontId="60" fillId="24" borderId="116" xfId="25" applyNumberFormat="1" applyFont="1" applyFill="1" applyBorder="1" applyAlignment="1">
      <alignment vertical="center"/>
    </xf>
    <xf numFmtId="0" fontId="60" fillId="5" borderId="116" xfId="25" applyFont="1" applyFill="1" applyBorder="1" applyAlignment="1">
      <alignment vertical="center"/>
    </xf>
    <xf numFmtId="3" fontId="63" fillId="0" borderId="0" xfId="25" applyNumberFormat="1" applyFont="1" applyAlignment="1">
      <alignment vertical="center"/>
    </xf>
    <xf numFmtId="14" fontId="60" fillId="0" borderId="116" xfId="25" applyNumberFormat="1" applyFont="1" applyBorder="1" applyAlignment="1">
      <alignment vertical="center"/>
    </xf>
    <xf numFmtId="3" fontId="60" fillId="5" borderId="116" xfId="25" applyNumberFormat="1" applyFont="1" applyFill="1" applyBorder="1" applyAlignment="1">
      <alignment vertical="center"/>
    </xf>
    <xf numFmtId="0" fontId="60" fillId="5" borderId="116" xfId="25" applyFont="1" applyFill="1" applyBorder="1" applyAlignment="1">
      <alignment horizontal="center" vertical="center"/>
    </xf>
    <xf numFmtId="0" fontId="60" fillId="5" borderId="114" xfId="25" applyFont="1" applyFill="1" applyBorder="1" applyAlignment="1">
      <alignment vertical="center"/>
    </xf>
    <xf numFmtId="0" fontId="60" fillId="5" borderId="19" xfId="25" applyFont="1" applyFill="1" applyBorder="1" applyAlignment="1">
      <alignment vertical="center"/>
    </xf>
    <xf numFmtId="0" fontId="60" fillId="0" borderId="19" xfId="25" applyFont="1" applyBorder="1" applyAlignment="1">
      <alignment vertical="center"/>
    </xf>
    <xf numFmtId="3" fontId="60" fillId="0" borderId="19" xfId="25" applyNumberFormat="1" applyFont="1" applyBorder="1" applyAlignment="1">
      <alignment vertical="center"/>
    </xf>
    <xf numFmtId="0" fontId="2" fillId="2" borderId="118" xfId="25" applyFill="1" applyBorder="1" applyAlignment="1">
      <alignment vertical="center"/>
    </xf>
    <xf numFmtId="0" fontId="2" fillId="2" borderId="119" xfId="25" applyFill="1" applyBorder="1" applyAlignment="1">
      <alignment vertical="center"/>
    </xf>
    <xf numFmtId="180" fontId="2" fillId="2" borderId="119" xfId="25" applyNumberFormat="1" applyFill="1" applyBorder="1" applyAlignment="1">
      <alignment vertical="center"/>
    </xf>
    <xf numFmtId="3" fontId="2" fillId="2" borderId="119" xfId="25" applyNumberFormat="1" applyFill="1" applyBorder="1" applyAlignment="1">
      <alignment vertical="center"/>
    </xf>
    <xf numFmtId="3" fontId="2" fillId="2" borderId="111" xfId="25" applyNumberFormat="1" applyFill="1" applyBorder="1" applyAlignment="1">
      <alignment vertical="center"/>
    </xf>
    <xf numFmtId="180" fontId="2" fillId="2" borderId="120" xfId="25" applyNumberFormat="1" applyFill="1" applyBorder="1" applyAlignment="1">
      <alignment vertical="center"/>
    </xf>
    <xf numFmtId="1" fontId="22" fillId="0" borderId="121" xfId="2" applyNumberFormat="1" applyFont="1" applyBorder="1" applyAlignment="1">
      <alignment horizontal="center"/>
    </xf>
    <xf numFmtId="14" fontId="23" fillId="0" borderId="50" xfId="1" applyNumberFormat="1" applyFont="1" applyBorder="1" applyAlignment="1" applyProtection="1">
      <alignment horizontal="center"/>
      <protection locked="0"/>
    </xf>
    <xf numFmtId="0" fontId="60" fillId="0" borderId="116" xfId="25" applyFont="1" applyBorder="1" applyAlignment="1">
      <alignment vertical="center"/>
    </xf>
    <xf numFmtId="3" fontId="60" fillId="0" borderId="116" xfId="25" applyNumberFormat="1" applyFont="1" applyBorder="1" applyAlignment="1">
      <alignment vertical="center"/>
    </xf>
    <xf numFmtId="3" fontId="60" fillId="0" borderId="78" xfId="25" applyNumberFormat="1" applyFont="1" applyBorder="1" applyAlignment="1">
      <alignment vertical="center"/>
    </xf>
    <xf numFmtId="181" fontId="60" fillId="0" borderId="116" xfId="25" applyNumberFormat="1" applyFont="1" applyBorder="1" applyAlignment="1">
      <alignment vertical="center"/>
    </xf>
    <xf numFmtId="3" fontId="60" fillId="5" borderId="116" xfId="21" applyNumberFormat="1" applyFont="1" applyFill="1" applyBorder="1" applyAlignment="1">
      <alignment vertical="center"/>
    </xf>
    <xf numFmtId="180" fontId="60" fillId="24" borderId="78" xfId="21" applyNumberFormat="1" applyFont="1" applyFill="1" applyBorder="1" applyAlignment="1">
      <alignment vertical="center"/>
    </xf>
    <xf numFmtId="3" fontId="60" fillId="24" borderId="78" xfId="21" applyNumberFormat="1" applyFont="1" applyFill="1" applyBorder="1" applyAlignment="1">
      <alignment vertical="center"/>
    </xf>
    <xf numFmtId="2" fontId="23" fillId="0" borderId="44" xfId="2" applyNumberFormat="1" applyFont="1" applyBorder="1" applyAlignment="1" applyProtection="1">
      <alignment horizontal="center"/>
      <protection locked="0"/>
    </xf>
    <xf numFmtId="167" fontId="22" fillId="15" borderId="44" xfId="1" applyNumberFormat="1" applyFont="1" applyFill="1" applyBorder="1" applyAlignment="1">
      <alignment horizontal="center" vertical="center" wrapText="1"/>
    </xf>
    <xf numFmtId="43" fontId="23" fillId="0" borderId="44" xfId="1" applyFont="1" applyFill="1" applyBorder="1" applyAlignment="1" applyProtection="1">
      <alignment horizontal="center"/>
      <protection locked="0"/>
    </xf>
    <xf numFmtId="43" fontId="23" fillId="0" borderId="49" xfId="1" applyFont="1" applyFill="1" applyBorder="1" applyAlignment="1" applyProtection="1">
      <alignment horizontal="center"/>
      <protection locked="0"/>
    </xf>
    <xf numFmtId="2" fontId="23" fillId="0" borderId="44" xfId="1" applyNumberFormat="1" applyFont="1" applyBorder="1" applyAlignment="1" applyProtection="1">
      <alignment horizontal="center"/>
      <protection locked="0"/>
    </xf>
    <xf numFmtId="43" fontId="23" fillId="0" borderId="45" xfId="1" applyFont="1" applyFill="1" applyBorder="1" applyAlignment="1" applyProtection="1">
      <alignment horizontal="center"/>
      <protection locked="0"/>
    </xf>
    <xf numFmtId="0" fontId="33" fillId="11" borderId="33" xfId="0" applyFont="1" applyFill="1" applyBorder="1" applyAlignment="1">
      <alignment horizontal="center"/>
    </xf>
    <xf numFmtId="0" fontId="33" fillId="11" borderId="34" xfId="0" applyFont="1" applyFill="1" applyBorder="1" applyAlignment="1">
      <alignment horizontal="center"/>
    </xf>
    <xf numFmtId="0" fontId="33" fillId="11" borderId="35" xfId="0" applyFont="1" applyFill="1" applyBorder="1" applyAlignment="1">
      <alignment horizontal="center"/>
    </xf>
    <xf numFmtId="0" fontId="33" fillId="2" borderId="13" xfId="0" applyFont="1" applyFill="1" applyBorder="1" applyAlignment="1">
      <alignment horizontal="center"/>
    </xf>
    <xf numFmtId="0" fontId="33" fillId="2" borderId="23" xfId="0" applyFont="1" applyFill="1" applyBorder="1" applyAlignment="1">
      <alignment horizontal="center"/>
    </xf>
    <xf numFmtId="0" fontId="33" fillId="2" borderId="14" xfId="0" applyFont="1" applyFill="1" applyBorder="1" applyAlignment="1">
      <alignment horizontal="center"/>
    </xf>
    <xf numFmtId="0" fontId="33" fillId="2" borderId="22" xfId="0" applyFont="1" applyFill="1" applyBorder="1" applyAlignment="1">
      <alignment horizontal="center"/>
    </xf>
    <xf numFmtId="0" fontId="33" fillId="2" borderId="24" xfId="0" applyFont="1" applyFill="1" applyBorder="1" applyAlignment="1">
      <alignment horizontal="center"/>
    </xf>
    <xf numFmtId="0" fontId="33" fillId="11" borderId="29" xfId="0" applyFont="1" applyFill="1" applyBorder="1" applyAlignment="1">
      <alignment horizontal="center"/>
    </xf>
    <xf numFmtId="0" fontId="33" fillId="11" borderId="19" xfId="0" applyFont="1" applyFill="1" applyBorder="1" applyAlignment="1">
      <alignment horizontal="center"/>
    </xf>
    <xf numFmtId="0" fontId="32" fillId="2" borderId="20" xfId="0" applyFont="1" applyFill="1" applyBorder="1" applyAlignment="1">
      <alignment horizontal="center"/>
    </xf>
    <xf numFmtId="0" fontId="32" fillId="2" borderId="15" xfId="0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center" vertical="center"/>
    </xf>
    <xf numFmtId="9" fontId="30" fillId="0" borderId="22" xfId="0" applyNumberFormat="1" applyFont="1" applyBorder="1" applyAlignment="1">
      <alignment horizontal="center"/>
    </xf>
    <xf numFmtId="9" fontId="30" fillId="0" borderId="24" xfId="0" applyNumberFormat="1" applyFont="1" applyBorder="1" applyAlignment="1">
      <alignment horizontal="center"/>
    </xf>
    <xf numFmtId="0" fontId="32" fillId="2" borderId="19" xfId="0" applyFont="1" applyFill="1" applyBorder="1" applyAlignment="1">
      <alignment vertical="center" wrapText="1"/>
    </xf>
    <xf numFmtId="0" fontId="32" fillId="2" borderId="19" xfId="0" applyFont="1" applyFill="1" applyBorder="1" applyAlignment="1">
      <alignment horizontal="center"/>
    </xf>
    <xf numFmtId="0" fontId="30" fillId="5" borderId="19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30" fillId="2" borderId="19" xfId="0" applyFont="1" applyFill="1" applyBorder="1" applyAlignment="1">
      <alignment horizontal="center"/>
    </xf>
    <xf numFmtId="9" fontId="30" fillId="2" borderId="19" xfId="0" applyNumberFormat="1" applyFont="1" applyFill="1" applyBorder="1" applyAlignment="1">
      <alignment horizontal="center"/>
    </xf>
    <xf numFmtId="9" fontId="30" fillId="2" borderId="4" xfId="0" applyNumberFormat="1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19" xfId="0" applyFont="1" applyBorder="1" applyAlignment="1">
      <alignment horizontal="center"/>
    </xf>
    <xf numFmtId="167" fontId="30" fillId="0" borderId="19" xfId="1" applyNumberFormat="1" applyFont="1" applyFill="1" applyBorder="1" applyAlignment="1" applyProtection="1">
      <alignment horizontal="center"/>
      <protection locked="0"/>
    </xf>
    <xf numFmtId="167" fontId="30" fillId="0" borderId="4" xfId="1" applyNumberFormat="1" applyFont="1" applyFill="1" applyBorder="1" applyAlignment="1" applyProtection="1">
      <alignment horizontal="center"/>
      <protection locked="0"/>
    </xf>
    <xf numFmtId="0" fontId="30" fillId="0" borderId="8" xfId="0" applyFont="1" applyBorder="1" applyAlignment="1">
      <alignment horizontal="center"/>
    </xf>
    <xf numFmtId="0" fontId="30" fillId="0" borderId="20" xfId="0" applyFont="1" applyBorder="1" applyAlignment="1">
      <alignment horizontal="center"/>
    </xf>
    <xf numFmtId="167" fontId="30" fillId="0" borderId="20" xfId="1" applyNumberFormat="1" applyFont="1" applyFill="1" applyBorder="1" applyAlignment="1" applyProtection="1">
      <alignment horizontal="center"/>
      <protection locked="0"/>
    </xf>
    <xf numFmtId="167" fontId="30" fillId="0" borderId="9" xfId="1" applyNumberFormat="1" applyFont="1" applyFill="1" applyBorder="1" applyAlignment="1" applyProtection="1">
      <alignment horizontal="center"/>
      <protection locked="0"/>
    </xf>
    <xf numFmtId="0" fontId="32" fillId="2" borderId="3" xfId="0" applyFont="1" applyFill="1" applyBorder="1" applyAlignment="1">
      <alignment horizontal="left"/>
    </xf>
    <xf numFmtId="0" fontId="32" fillId="2" borderId="19" xfId="0" applyFont="1" applyFill="1" applyBorder="1" applyAlignment="1">
      <alignment horizontal="left"/>
    </xf>
    <xf numFmtId="9" fontId="30" fillId="0" borderId="19" xfId="0" applyNumberFormat="1" applyFont="1" applyBorder="1" applyAlignment="1" applyProtection="1">
      <alignment horizontal="center"/>
      <protection locked="0"/>
    </xf>
    <xf numFmtId="9" fontId="30" fillId="0" borderId="4" xfId="0" applyNumberFormat="1" applyFont="1" applyBorder="1" applyAlignment="1" applyProtection="1">
      <alignment horizontal="center"/>
      <protection locked="0"/>
    </xf>
    <xf numFmtId="0" fontId="30" fillId="0" borderId="19" xfId="0" applyFont="1" applyBorder="1" applyAlignment="1" applyProtection="1">
      <alignment horizontal="center"/>
      <protection locked="0"/>
    </xf>
    <xf numFmtId="0" fontId="30" fillId="0" borderId="4" xfId="0" applyFont="1" applyBorder="1" applyAlignment="1" applyProtection="1">
      <alignment horizontal="center"/>
      <protection locked="0"/>
    </xf>
    <xf numFmtId="9" fontId="30" fillId="8" borderId="19" xfId="0" applyNumberFormat="1" applyFont="1" applyFill="1" applyBorder="1" applyAlignment="1" applyProtection="1">
      <alignment horizontal="center"/>
      <protection locked="0"/>
    </xf>
    <xf numFmtId="9" fontId="30" fillId="8" borderId="4" xfId="0" applyNumberFormat="1" applyFont="1" applyFill="1" applyBorder="1" applyAlignment="1" applyProtection="1">
      <alignment horizontal="center"/>
      <protection locked="0"/>
    </xf>
    <xf numFmtId="1" fontId="30" fillId="0" borderId="19" xfId="0" applyNumberFormat="1" applyFont="1" applyBorder="1" applyAlignment="1">
      <alignment horizontal="center"/>
    </xf>
    <xf numFmtId="1" fontId="30" fillId="0" borderId="4" xfId="0" applyNumberFormat="1" applyFont="1" applyBorder="1" applyAlignment="1">
      <alignment horizontal="center"/>
    </xf>
    <xf numFmtId="0" fontId="30" fillId="0" borderId="22" xfId="0" applyFont="1" applyBorder="1" applyAlignment="1" applyProtection="1">
      <alignment horizontal="center"/>
      <protection locked="0"/>
    </xf>
    <xf numFmtId="0" fontId="30" fillId="0" borderId="23" xfId="0" applyFont="1" applyBorder="1" applyAlignment="1" applyProtection="1">
      <alignment horizontal="center"/>
      <protection locked="0"/>
    </xf>
    <xf numFmtId="0" fontId="30" fillId="0" borderId="14" xfId="0" applyFont="1" applyBorder="1" applyAlignment="1" applyProtection="1">
      <alignment horizontal="center"/>
      <protection locked="0"/>
    </xf>
    <xf numFmtId="0" fontId="30" fillId="0" borderId="19" xfId="0" applyFont="1" applyBorder="1" applyAlignment="1" applyProtection="1">
      <alignment horizontal="center" wrapText="1"/>
      <protection locked="0"/>
    </xf>
    <xf numFmtId="0" fontId="30" fillId="0" borderId="4" xfId="0" applyFont="1" applyBorder="1" applyAlignment="1" applyProtection="1">
      <alignment horizontal="center" wrapText="1"/>
      <protection locked="0"/>
    </xf>
    <xf numFmtId="0" fontId="31" fillId="5" borderId="17" xfId="0" applyFont="1" applyFill="1" applyBorder="1" applyAlignment="1">
      <alignment horizontal="center"/>
    </xf>
    <xf numFmtId="0" fontId="31" fillId="5" borderId="39" xfId="0" applyFont="1" applyFill="1" applyBorder="1" applyAlignment="1">
      <alignment horizontal="center"/>
    </xf>
    <xf numFmtId="0" fontId="31" fillId="5" borderId="18" xfId="0" applyFont="1" applyFill="1" applyBorder="1" applyAlignment="1">
      <alignment horizontal="center"/>
    </xf>
    <xf numFmtId="0" fontId="32" fillId="2" borderId="29" xfId="0" applyFont="1" applyFill="1" applyBorder="1" applyAlignment="1">
      <alignment horizontal="center"/>
    </xf>
    <xf numFmtId="173" fontId="31" fillId="5" borderId="29" xfId="0" applyNumberFormat="1" applyFont="1" applyFill="1" applyBorder="1" applyAlignment="1" applyProtection="1">
      <alignment horizontal="left" wrapText="1"/>
      <protection locked="0"/>
    </xf>
    <xf numFmtId="173" fontId="31" fillId="5" borderId="30" xfId="0" applyNumberFormat="1" applyFont="1" applyFill="1" applyBorder="1" applyAlignment="1" applyProtection="1">
      <alignment horizontal="left" wrapText="1"/>
      <protection locked="0"/>
    </xf>
    <xf numFmtId="0" fontId="8" fillId="2" borderId="58" xfId="8" applyFont="1" applyFill="1" applyBorder="1" applyAlignment="1">
      <alignment vertical="center"/>
    </xf>
    <xf numFmtId="0" fontId="8" fillId="2" borderId="59" xfId="8" applyFont="1" applyFill="1" applyBorder="1" applyAlignment="1">
      <alignment vertical="center"/>
    </xf>
    <xf numFmtId="0" fontId="8" fillId="2" borderId="60" xfId="8" applyFont="1" applyFill="1" applyBorder="1" applyAlignment="1">
      <alignment vertical="center"/>
    </xf>
    <xf numFmtId="0" fontId="5" fillId="5" borderId="61" xfId="8" applyFill="1" applyBorder="1" applyAlignment="1">
      <alignment horizontal="right" vertical="center"/>
    </xf>
    <xf numFmtId="0" fontId="5" fillId="5" borderId="62" xfId="8" applyFill="1" applyBorder="1" applyAlignment="1">
      <alignment horizontal="right" vertical="center"/>
    </xf>
    <xf numFmtId="0" fontId="44" fillId="16" borderId="55" xfId="8" applyFont="1" applyFill="1" applyBorder="1" applyAlignment="1">
      <alignment horizontal="center" vertical="center"/>
    </xf>
    <xf numFmtId="0" fontId="44" fillId="16" borderId="56" xfId="8" applyFont="1" applyFill="1" applyBorder="1" applyAlignment="1">
      <alignment horizontal="center" vertical="center"/>
    </xf>
    <xf numFmtId="0" fontId="44" fillId="16" borderId="57" xfId="8" applyFont="1" applyFill="1" applyBorder="1" applyAlignment="1">
      <alignment horizontal="center" vertical="center"/>
    </xf>
    <xf numFmtId="0" fontId="8" fillId="2" borderId="33" xfId="8" applyFont="1" applyFill="1" applyBorder="1" applyAlignment="1">
      <alignment vertical="center"/>
    </xf>
    <xf numFmtId="0" fontId="8" fillId="2" borderId="34" xfId="8" applyFont="1" applyFill="1" applyBorder="1" applyAlignment="1">
      <alignment vertical="center"/>
    </xf>
    <xf numFmtId="0" fontId="8" fillId="2" borderId="11" xfId="8" applyFont="1" applyFill="1" applyBorder="1" applyAlignment="1">
      <alignment vertical="center"/>
    </xf>
    <xf numFmtId="0" fontId="5" fillId="5" borderId="29" xfId="8" applyFill="1" applyBorder="1" applyAlignment="1">
      <alignment horizontal="right" vertical="center"/>
    </xf>
    <xf numFmtId="0" fontId="5" fillId="5" borderId="30" xfId="8" applyFill="1" applyBorder="1" applyAlignment="1">
      <alignment horizontal="right" vertical="center"/>
    </xf>
    <xf numFmtId="49" fontId="0" fillId="5" borderId="61" xfId="8" applyNumberFormat="1" applyFont="1" applyFill="1" applyBorder="1" applyAlignment="1">
      <alignment horizontal="right" vertical="center"/>
    </xf>
    <xf numFmtId="49" fontId="5" fillId="5" borderId="61" xfId="8" applyNumberFormat="1" applyFill="1" applyBorder="1" applyAlignment="1">
      <alignment horizontal="right" vertical="center"/>
    </xf>
    <xf numFmtId="49" fontId="5" fillId="5" borderId="62" xfId="8" applyNumberFormat="1" applyFill="1" applyBorder="1" applyAlignment="1">
      <alignment horizontal="right" vertical="center"/>
    </xf>
    <xf numFmtId="0" fontId="8" fillId="2" borderId="58" xfId="8" applyFont="1" applyFill="1" applyBorder="1" applyAlignment="1">
      <alignment vertical="center" wrapText="1"/>
    </xf>
    <xf numFmtId="0" fontId="8" fillId="2" borderId="59" xfId="8" applyFont="1" applyFill="1" applyBorder="1" applyAlignment="1">
      <alignment vertical="center" wrapText="1"/>
    </xf>
    <xf numFmtId="0" fontId="8" fillId="2" borderId="60" xfId="8" applyFont="1" applyFill="1" applyBorder="1" applyAlignment="1">
      <alignment vertical="center" wrapText="1"/>
    </xf>
    <xf numFmtId="0" fontId="5" fillId="5" borderId="61" xfId="8" applyFill="1" applyBorder="1" applyAlignment="1">
      <alignment horizontal="right" vertical="center" wrapText="1"/>
    </xf>
    <xf numFmtId="0" fontId="5" fillId="5" borderId="62" xfId="8" applyFill="1" applyBorder="1" applyAlignment="1">
      <alignment horizontal="right" vertical="center" wrapText="1"/>
    </xf>
    <xf numFmtId="164" fontId="45" fillId="5" borderId="61" xfId="8" applyNumberFormat="1" applyFont="1" applyFill="1" applyBorder="1" applyAlignment="1">
      <alignment horizontal="right" vertical="center"/>
    </xf>
    <xf numFmtId="164" fontId="45" fillId="5" borderId="62" xfId="8" applyNumberFormat="1" applyFont="1" applyFill="1" applyBorder="1" applyAlignment="1">
      <alignment horizontal="right" vertical="center"/>
    </xf>
    <xf numFmtId="0" fontId="8" fillId="2" borderId="73" xfId="8" applyFont="1" applyFill="1" applyBorder="1"/>
    <xf numFmtId="0" fontId="8" fillId="2" borderId="61" xfId="8" applyFont="1" applyFill="1" applyBorder="1"/>
    <xf numFmtId="14" fontId="5" fillId="5" borderId="61" xfId="8" applyNumberFormat="1" applyFill="1" applyBorder="1" applyAlignment="1">
      <alignment horizontal="right" vertical="center"/>
    </xf>
    <xf numFmtId="14" fontId="5" fillId="5" borderId="62" xfId="8" applyNumberFormat="1" applyFill="1" applyBorder="1" applyAlignment="1">
      <alignment horizontal="right" vertical="center"/>
    </xf>
    <xf numFmtId="0" fontId="5" fillId="5" borderId="63" xfId="8" applyFill="1" applyBorder="1" applyAlignment="1">
      <alignment horizontal="right" vertical="center"/>
    </xf>
    <xf numFmtId="0" fontId="5" fillId="5" borderId="64" xfId="8" applyFill="1" applyBorder="1" applyAlignment="1">
      <alignment horizontal="right" vertical="center"/>
    </xf>
    <xf numFmtId="0" fontId="8" fillId="2" borderId="65" xfId="8" applyFont="1" applyFill="1" applyBorder="1" applyAlignment="1">
      <alignment horizontal="left" vertical="center"/>
    </xf>
    <xf numFmtId="0" fontId="8" fillId="2" borderId="66" xfId="8" applyFont="1" applyFill="1" applyBorder="1" applyAlignment="1">
      <alignment horizontal="left" vertical="center"/>
    </xf>
    <xf numFmtId="0" fontId="8" fillId="2" borderId="67" xfId="8" applyFont="1" applyFill="1" applyBorder="1" applyAlignment="1">
      <alignment horizontal="left" vertical="center"/>
    </xf>
    <xf numFmtId="22" fontId="5" fillId="5" borderId="68" xfId="8" applyNumberFormat="1" applyFill="1" applyBorder="1" applyAlignment="1">
      <alignment horizontal="right" vertical="center"/>
    </xf>
    <xf numFmtId="22" fontId="5" fillId="5" borderId="66" xfId="8" applyNumberFormat="1" applyFill="1" applyBorder="1" applyAlignment="1">
      <alignment horizontal="right" vertical="center"/>
    </xf>
    <xf numFmtId="22" fontId="5" fillId="5" borderId="69" xfId="8" applyNumberFormat="1" applyFill="1" applyBorder="1" applyAlignment="1">
      <alignment horizontal="right" vertical="center"/>
    </xf>
    <xf numFmtId="0" fontId="44" fillId="16" borderId="70" xfId="8" applyFont="1" applyFill="1" applyBorder="1" applyAlignment="1">
      <alignment horizontal="center" vertical="center"/>
    </xf>
    <xf numFmtId="0" fontId="44" fillId="16" borderId="71" xfId="8" applyFont="1" applyFill="1" applyBorder="1" applyAlignment="1">
      <alignment horizontal="center" vertical="center"/>
    </xf>
    <xf numFmtId="0" fontId="44" fillId="16" borderId="72" xfId="8" applyFont="1" applyFill="1" applyBorder="1" applyAlignment="1">
      <alignment horizontal="center" vertical="center"/>
    </xf>
    <xf numFmtId="0" fontId="16" fillId="5" borderId="75" xfId="8" applyFont="1" applyFill="1" applyBorder="1" applyAlignment="1">
      <alignment horizontal="center" vertical="center" wrapText="1"/>
    </xf>
    <xf numFmtId="0" fontId="16" fillId="5" borderId="76" xfId="8" applyFont="1" applyFill="1" applyBorder="1" applyAlignment="1">
      <alignment horizontal="center" vertical="center" wrapText="1"/>
    </xf>
    <xf numFmtId="0" fontId="8" fillId="2" borderId="74" xfId="8" applyFont="1" applyFill="1" applyBorder="1"/>
    <xf numFmtId="0" fontId="8" fillId="2" borderId="75" xfId="8" applyFont="1" applyFill="1" applyBorder="1"/>
    <xf numFmtId="0" fontId="44" fillId="16" borderId="80" xfId="8" applyFont="1" applyFill="1" applyBorder="1" applyAlignment="1">
      <alignment horizontal="center" vertical="center" wrapText="1"/>
    </xf>
    <xf numFmtId="0" fontId="44" fillId="16" borderId="81" xfId="8" applyFont="1" applyFill="1" applyBorder="1" applyAlignment="1">
      <alignment horizontal="center" vertical="center" wrapText="1"/>
    </xf>
    <xf numFmtId="0" fontId="44" fillId="16" borderId="82" xfId="8" applyFont="1" applyFill="1" applyBorder="1" applyAlignment="1">
      <alignment horizontal="center" vertical="center" wrapText="1"/>
    </xf>
    <xf numFmtId="0" fontId="8" fillId="2" borderId="84" xfId="8" applyFont="1" applyFill="1" applyBorder="1" applyAlignment="1">
      <alignment horizontal="center" vertical="center" wrapText="1"/>
    </xf>
    <xf numFmtId="0" fontId="8" fillId="2" borderId="85" xfId="8" applyFont="1" applyFill="1" applyBorder="1" applyAlignment="1">
      <alignment horizontal="center" vertical="center" wrapText="1"/>
    </xf>
    <xf numFmtId="0" fontId="16" fillId="5" borderId="61" xfId="8" applyFont="1" applyFill="1" applyBorder="1" applyAlignment="1">
      <alignment horizontal="center" vertical="center" wrapText="1"/>
    </xf>
    <xf numFmtId="0" fontId="16" fillId="5" borderId="62" xfId="8" applyFont="1" applyFill="1" applyBorder="1" applyAlignment="1">
      <alignment horizontal="center" vertical="center" wrapText="1"/>
    </xf>
    <xf numFmtId="0" fontId="48" fillId="2" borderId="73" xfId="9" applyFont="1" applyFill="1" applyBorder="1" applyAlignment="1">
      <alignment vertical="center" wrapText="1"/>
    </xf>
    <xf numFmtId="0" fontId="48" fillId="2" borderId="61" xfId="9" applyFont="1" applyFill="1" applyBorder="1" applyAlignment="1">
      <alignment vertical="center" wrapText="1"/>
    </xf>
    <xf numFmtId="0" fontId="45" fillId="5" borderId="61" xfId="9" applyFont="1" applyFill="1" applyBorder="1" applyAlignment="1">
      <alignment horizontal="right" vertical="center" wrapText="1"/>
    </xf>
    <xf numFmtId="0" fontId="45" fillId="5" borderId="62" xfId="9" applyFont="1" applyFill="1" applyBorder="1" applyAlignment="1">
      <alignment horizontal="right" vertical="center" wrapText="1"/>
    </xf>
    <xf numFmtId="0" fontId="46" fillId="16" borderId="70" xfId="9" applyFont="1" applyFill="1" applyBorder="1" applyAlignment="1">
      <alignment horizontal="center" vertical="center"/>
    </xf>
    <xf numFmtId="0" fontId="46" fillId="16" borderId="71" xfId="9" applyFont="1" applyFill="1" applyBorder="1" applyAlignment="1">
      <alignment horizontal="center" vertical="center"/>
    </xf>
    <xf numFmtId="0" fontId="46" fillId="16" borderId="72" xfId="9" applyFont="1" applyFill="1" applyBorder="1" applyAlignment="1">
      <alignment horizontal="center" vertical="center"/>
    </xf>
    <xf numFmtId="0" fontId="48" fillId="2" borderId="77" xfId="9" applyFont="1" applyFill="1" applyBorder="1" applyAlignment="1">
      <alignment vertical="center"/>
    </xf>
    <xf numFmtId="0" fontId="48" fillId="2" borderId="78" xfId="9" applyFont="1" applyFill="1" applyBorder="1" applyAlignment="1">
      <alignment vertical="center"/>
    </xf>
    <xf numFmtId="0" fontId="45" fillId="5" borderId="78" xfId="9" applyFont="1" applyFill="1" applyBorder="1" applyAlignment="1">
      <alignment horizontal="right" vertical="center"/>
    </xf>
    <xf numFmtId="0" fontId="45" fillId="5" borderId="79" xfId="9" applyFont="1" applyFill="1" applyBorder="1" applyAlignment="1">
      <alignment horizontal="right" vertical="center"/>
    </xf>
    <xf numFmtId="0" fontId="48" fillId="2" borderId="73" xfId="9" applyFont="1" applyFill="1" applyBorder="1" applyAlignment="1">
      <alignment vertical="center"/>
    </xf>
    <xf numFmtId="0" fontId="48" fillId="2" borderId="61" xfId="9" applyFont="1" applyFill="1" applyBorder="1" applyAlignment="1">
      <alignment vertical="center"/>
    </xf>
    <xf numFmtId="14" fontId="45" fillId="5" borderId="61" xfId="9" applyNumberFormat="1" applyFont="1" applyFill="1" applyBorder="1" applyAlignment="1">
      <alignment horizontal="right" vertical="center"/>
    </xf>
    <xf numFmtId="0" fontId="45" fillId="5" borderId="61" xfId="9" applyFont="1" applyFill="1" applyBorder="1" applyAlignment="1">
      <alignment horizontal="right" vertical="center"/>
    </xf>
    <xf numFmtId="0" fontId="45" fillId="5" borderId="62" xfId="9" applyFont="1" applyFill="1" applyBorder="1" applyAlignment="1">
      <alignment horizontal="right" vertical="center"/>
    </xf>
    <xf numFmtId="22" fontId="45" fillId="5" borderId="61" xfId="9" applyNumberFormat="1" applyFont="1" applyFill="1" applyBorder="1" applyAlignment="1">
      <alignment horizontal="right" vertical="center"/>
    </xf>
    <xf numFmtId="17" fontId="21" fillId="0" borderId="58" xfId="10" applyNumberFormat="1" applyBorder="1"/>
    <xf numFmtId="17" fontId="21" fillId="0" borderId="60" xfId="10" applyNumberFormat="1" applyBorder="1"/>
    <xf numFmtId="0" fontId="8" fillId="2" borderId="77" xfId="10" applyFont="1" applyFill="1" applyBorder="1" applyAlignment="1">
      <alignment horizontal="center" vertical="center"/>
    </xf>
    <xf numFmtId="0" fontId="8" fillId="2" borderId="78" xfId="10" applyFont="1" applyFill="1" applyBorder="1" applyAlignment="1">
      <alignment horizontal="center" vertical="center"/>
    </xf>
    <xf numFmtId="0" fontId="8" fillId="2" borderId="73" xfId="10" applyFont="1" applyFill="1" applyBorder="1" applyAlignment="1">
      <alignment horizontal="center" vertical="center"/>
    </xf>
    <xf numFmtId="0" fontId="8" fillId="2" borderId="61" xfId="10" applyFont="1" applyFill="1" applyBorder="1" applyAlignment="1">
      <alignment horizontal="center" vertical="center"/>
    </xf>
    <xf numFmtId="0" fontId="5" fillId="0" borderId="61" xfId="10" applyFont="1" applyBorder="1" applyAlignment="1">
      <alignment horizontal="center" vertical="center"/>
    </xf>
    <xf numFmtId="0" fontId="49" fillId="2" borderId="73" xfId="10" applyFont="1" applyFill="1" applyBorder="1" applyAlignment="1">
      <alignment horizontal="center" vertical="center"/>
    </xf>
    <xf numFmtId="0" fontId="49" fillId="2" borderId="61" xfId="10" applyFont="1" applyFill="1" applyBorder="1" applyAlignment="1">
      <alignment horizontal="center" vertical="center"/>
    </xf>
    <xf numFmtId="0" fontId="49" fillId="2" borderId="61" xfId="10" applyFont="1" applyFill="1" applyBorder="1" applyAlignment="1">
      <alignment horizontal="center" vertical="center" wrapText="1"/>
    </xf>
    <xf numFmtId="0" fontId="49" fillId="2" borderId="62" xfId="10" applyFont="1" applyFill="1" applyBorder="1" applyAlignment="1">
      <alignment horizontal="center" vertical="center"/>
    </xf>
    <xf numFmtId="0" fontId="49" fillId="2" borderId="58" xfId="10" applyFont="1" applyFill="1" applyBorder="1"/>
    <xf numFmtId="0" fontId="49" fillId="2" borderId="60" xfId="10" applyFont="1" applyFill="1" applyBorder="1"/>
    <xf numFmtId="0" fontId="46" fillId="16" borderId="70" xfId="11" applyFont="1" applyFill="1" applyBorder="1" applyAlignment="1">
      <alignment horizontal="center" vertical="center"/>
    </xf>
    <xf numFmtId="0" fontId="46" fillId="16" borderId="71" xfId="11" applyFont="1" applyFill="1" applyBorder="1" applyAlignment="1">
      <alignment horizontal="center" vertical="center"/>
    </xf>
    <xf numFmtId="0" fontId="46" fillId="16" borderId="72" xfId="11" applyFont="1" applyFill="1" applyBorder="1" applyAlignment="1">
      <alignment horizontal="center" vertical="center"/>
    </xf>
    <xf numFmtId="0" fontId="48" fillId="2" borderId="77" xfId="11" applyFont="1" applyFill="1" applyBorder="1" applyAlignment="1">
      <alignment horizontal="left" vertical="center"/>
    </xf>
    <xf numFmtId="0" fontId="48" fillId="2" borderId="78" xfId="11" applyFont="1" applyFill="1" applyBorder="1" applyAlignment="1">
      <alignment horizontal="left" vertical="center"/>
    </xf>
    <xf numFmtId="0" fontId="45" fillId="0" borderId="73" xfId="11" applyFont="1" applyBorder="1"/>
    <xf numFmtId="0" fontId="45" fillId="0" borderId="61" xfId="11" applyFont="1" applyBorder="1"/>
    <xf numFmtId="0" fontId="45" fillId="0" borderId="62" xfId="11" applyFont="1" applyBorder="1"/>
    <xf numFmtId="0" fontId="54" fillId="16" borderId="70" xfId="13" applyFont="1" applyFill="1" applyBorder="1" applyAlignment="1">
      <alignment horizontal="center" vertical="center"/>
    </xf>
    <xf numFmtId="0" fontId="54" fillId="16" borderId="72" xfId="13" applyFont="1" applyFill="1" applyBorder="1" applyAlignment="1">
      <alignment horizontal="center" vertical="center"/>
    </xf>
    <xf numFmtId="0" fontId="54" fillId="16" borderId="71" xfId="13" applyFont="1" applyFill="1" applyBorder="1" applyAlignment="1">
      <alignment horizontal="center" vertical="center"/>
    </xf>
    <xf numFmtId="0" fontId="21" fillId="0" borderId="93" xfId="12" applyFont="1" applyBorder="1" applyAlignment="1">
      <alignment horizontal="center" vertical="center"/>
    </xf>
    <xf numFmtId="0" fontId="21" fillId="0" borderId="10" xfId="12" applyFont="1" applyBorder="1" applyAlignment="1">
      <alignment horizontal="center" vertical="center"/>
    </xf>
    <xf numFmtId="0" fontId="21" fillId="0" borderId="77" xfId="12" applyFont="1" applyBorder="1" applyAlignment="1">
      <alignment horizontal="center" vertical="center"/>
    </xf>
    <xf numFmtId="0" fontId="21" fillId="0" borderId="93" xfId="12" applyFont="1" applyBorder="1" applyAlignment="1">
      <alignment horizontal="left" vertical="center"/>
    </xf>
    <xf numFmtId="0" fontId="21" fillId="0" borderId="10" xfId="12" applyFont="1" applyBorder="1" applyAlignment="1">
      <alignment horizontal="left" vertical="center"/>
    </xf>
    <xf numFmtId="0" fontId="21" fillId="0" borderId="77" xfId="12" applyFont="1" applyBorder="1" applyAlignment="1">
      <alignment horizontal="left" vertical="center"/>
    </xf>
    <xf numFmtId="0" fontId="21" fillId="0" borderId="36" xfId="12" applyFont="1" applyBorder="1" applyAlignment="1">
      <alignment horizontal="center" vertical="center"/>
    </xf>
    <xf numFmtId="0" fontId="21" fillId="0" borderId="36" xfId="12" applyFont="1" applyBorder="1" applyAlignment="1">
      <alignment horizontal="left" vertical="center"/>
    </xf>
    <xf numFmtId="0" fontId="55" fillId="16" borderId="90" xfId="12" applyFont="1" applyFill="1" applyBorder="1" applyAlignment="1">
      <alignment horizontal="center"/>
    </xf>
    <xf numFmtId="0" fontId="55" fillId="16" borderId="91" xfId="12" applyFont="1" applyFill="1" applyBorder="1" applyAlignment="1">
      <alignment horizontal="center"/>
    </xf>
    <xf numFmtId="0" fontId="55" fillId="16" borderId="92" xfId="12" applyFont="1" applyFill="1" applyBorder="1" applyAlignment="1">
      <alignment horizontal="center"/>
    </xf>
    <xf numFmtId="0" fontId="57" fillId="2" borderId="73" xfId="20" applyFont="1" applyFill="1" applyBorder="1" applyAlignment="1">
      <alignment horizontal="center" vertical="center" wrapText="1"/>
    </xf>
    <xf numFmtId="0" fontId="57" fillId="2" borderId="61" xfId="20" applyFont="1" applyFill="1" applyBorder="1" applyAlignment="1">
      <alignment horizontal="center" vertical="center" wrapText="1"/>
    </xf>
    <xf numFmtId="0" fontId="58" fillId="5" borderId="61" xfId="20" applyFont="1" applyFill="1" applyBorder="1" applyAlignment="1">
      <alignment horizontal="center" vertical="center"/>
    </xf>
    <xf numFmtId="0" fontId="58" fillId="5" borderId="62" xfId="20" applyFont="1" applyFill="1" applyBorder="1" applyAlignment="1">
      <alignment horizontal="center" vertical="center"/>
    </xf>
    <xf numFmtId="0" fontId="46" fillId="16" borderId="70" xfId="20" applyFont="1" applyFill="1" applyBorder="1" applyAlignment="1">
      <alignment horizontal="center" vertical="center"/>
    </xf>
    <xf numFmtId="0" fontId="46" fillId="16" borderId="71" xfId="20" applyFont="1" applyFill="1" applyBorder="1" applyAlignment="1">
      <alignment horizontal="center" vertical="center"/>
    </xf>
    <xf numFmtId="0" fontId="46" fillId="16" borderId="72" xfId="20" applyFont="1" applyFill="1" applyBorder="1" applyAlignment="1">
      <alignment horizontal="center" vertical="center"/>
    </xf>
    <xf numFmtId="0" fontId="57" fillId="2" borderId="77" xfId="20" applyFont="1" applyFill="1" applyBorder="1" applyAlignment="1">
      <alignment horizontal="center" vertical="center" wrapText="1"/>
    </xf>
    <xf numFmtId="0" fontId="57" fillId="2" borderId="78" xfId="20" applyFont="1" applyFill="1" applyBorder="1" applyAlignment="1">
      <alignment horizontal="center" vertical="center" wrapText="1"/>
    </xf>
    <xf numFmtId="0" fontId="58" fillId="5" borderId="78" xfId="20" applyFont="1" applyFill="1" applyBorder="1" applyAlignment="1">
      <alignment horizontal="center" vertical="center"/>
    </xf>
    <xf numFmtId="0" fontId="58" fillId="5" borderId="79" xfId="20" applyFont="1" applyFill="1" applyBorder="1" applyAlignment="1">
      <alignment horizontal="center" vertical="center"/>
    </xf>
    <xf numFmtId="0" fontId="58" fillId="5" borderId="61" xfId="20" applyFont="1" applyFill="1" applyBorder="1" applyAlignment="1">
      <alignment horizontal="left" vertical="center" wrapText="1"/>
    </xf>
    <xf numFmtId="0" fontId="58" fillId="5" borderId="61" xfId="20" applyFont="1" applyFill="1" applyBorder="1" applyAlignment="1">
      <alignment horizontal="left" vertical="center"/>
    </xf>
    <xf numFmtId="0" fontId="58" fillId="5" borderId="62" xfId="20" applyFont="1" applyFill="1" applyBorder="1" applyAlignment="1">
      <alignment horizontal="left" vertical="center"/>
    </xf>
    <xf numFmtId="0" fontId="57" fillId="2" borderId="74" xfId="20" applyFont="1" applyFill="1" applyBorder="1" applyAlignment="1">
      <alignment horizontal="center" vertical="center" wrapText="1"/>
    </xf>
    <xf numFmtId="0" fontId="57" fillId="2" borderId="75" xfId="20" applyFont="1" applyFill="1" applyBorder="1" applyAlignment="1">
      <alignment horizontal="center" vertical="center" wrapText="1"/>
    </xf>
    <xf numFmtId="14" fontId="58" fillId="5" borderId="75" xfId="20" applyNumberFormat="1" applyFont="1" applyFill="1" applyBorder="1" applyAlignment="1">
      <alignment horizontal="right" vertical="center" wrapText="1"/>
    </xf>
    <xf numFmtId="0" fontId="58" fillId="5" borderId="75" xfId="20" applyFont="1" applyFill="1" applyBorder="1" applyAlignment="1">
      <alignment horizontal="right" vertical="center"/>
    </xf>
    <xf numFmtId="0" fontId="58" fillId="5" borderId="76" xfId="20" applyFont="1" applyFill="1" applyBorder="1" applyAlignment="1">
      <alignment horizontal="right" vertical="center"/>
    </xf>
    <xf numFmtId="0" fontId="46" fillId="16" borderId="55" xfId="20" applyFont="1" applyFill="1" applyBorder="1" applyAlignment="1">
      <alignment horizontal="center" vertical="center"/>
    </xf>
    <xf numFmtId="0" fontId="46" fillId="16" borderId="56" xfId="20" applyFont="1" applyFill="1" applyBorder="1" applyAlignment="1">
      <alignment horizontal="center" vertical="center"/>
    </xf>
    <xf numFmtId="0" fontId="46" fillId="16" borderId="57" xfId="20" applyFont="1" applyFill="1" applyBorder="1" applyAlignment="1">
      <alignment horizontal="center" vertical="center"/>
    </xf>
    <xf numFmtId="0" fontId="17" fillId="0" borderId="12" xfId="3" applyFont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 wrapText="1"/>
    </xf>
    <xf numFmtId="0" fontId="18" fillId="0" borderId="22" xfId="3" applyFont="1" applyBorder="1" applyAlignment="1">
      <alignment horizontal="center" vertical="center" wrapText="1"/>
    </xf>
    <xf numFmtId="0" fontId="18" fillId="0" borderId="23" xfId="3" applyFont="1" applyBorder="1" applyAlignment="1">
      <alignment horizontal="center" vertical="center" wrapText="1"/>
    </xf>
    <xf numFmtId="0" fontId="18" fillId="0" borderId="24" xfId="3" applyFont="1" applyBorder="1" applyAlignment="1">
      <alignment horizontal="center" vertical="center" wrapText="1"/>
    </xf>
    <xf numFmtId="0" fontId="19" fillId="8" borderId="19" xfId="3" applyFont="1" applyFill="1" applyBorder="1" applyAlignment="1" applyProtection="1">
      <alignment horizontal="left" vertical="center" wrapText="1"/>
      <protection locked="0"/>
    </xf>
    <xf numFmtId="0" fontId="19" fillId="8" borderId="4" xfId="3" applyFont="1" applyFill="1" applyBorder="1" applyAlignment="1" applyProtection="1">
      <alignment horizontal="left" vertical="center" wrapText="1"/>
      <protection locked="0"/>
    </xf>
    <xf numFmtId="0" fontId="19" fillId="8" borderId="24" xfId="3" applyFont="1" applyFill="1" applyBorder="1" applyAlignment="1" applyProtection="1">
      <alignment horizontal="left" vertical="center" wrapText="1"/>
      <protection locked="0"/>
    </xf>
    <xf numFmtId="14" fontId="18" fillId="0" borderId="22" xfId="3" applyNumberFormat="1" applyFont="1" applyBorder="1" applyAlignment="1" applyProtection="1">
      <alignment horizontal="center" vertical="center" wrapText="1"/>
      <protection hidden="1"/>
    </xf>
    <xf numFmtId="14" fontId="18" fillId="0" borderId="23" xfId="3" applyNumberFormat="1" applyFont="1" applyBorder="1" applyAlignment="1" applyProtection="1">
      <alignment horizontal="center" vertical="center" wrapText="1"/>
      <protection hidden="1"/>
    </xf>
    <xf numFmtId="14" fontId="18" fillId="0" borderId="24" xfId="3" applyNumberFormat="1" applyFont="1" applyBorder="1" applyAlignment="1" applyProtection="1">
      <alignment horizontal="center" vertical="center" wrapText="1"/>
      <protection hidden="1"/>
    </xf>
    <xf numFmtId="14" fontId="27" fillId="0" borderId="22" xfId="3" applyNumberFormat="1" applyFont="1" applyBorder="1" applyAlignment="1" applyProtection="1">
      <alignment horizontal="center" vertical="center" wrapText="1"/>
      <protection hidden="1"/>
    </xf>
    <xf numFmtId="14" fontId="27" fillId="0" borderId="23" xfId="3" applyNumberFormat="1" applyFont="1" applyBorder="1" applyAlignment="1" applyProtection="1">
      <alignment horizontal="center" vertical="center" wrapText="1"/>
      <protection hidden="1"/>
    </xf>
    <xf numFmtId="14" fontId="27" fillId="0" borderId="24" xfId="3" applyNumberFormat="1" applyFont="1" applyBorder="1" applyAlignment="1" applyProtection="1">
      <alignment horizontal="center" vertical="center" wrapText="1"/>
      <protection hidden="1"/>
    </xf>
    <xf numFmtId="0" fontId="25" fillId="7" borderId="25" xfId="3" applyFont="1" applyFill="1" applyBorder="1" applyAlignment="1" applyProtection="1">
      <alignment horizontal="center" vertical="center" wrapText="1"/>
      <protection hidden="1"/>
    </xf>
    <xf numFmtId="0" fontId="25" fillId="7" borderId="26" xfId="3" applyFont="1" applyFill="1" applyBorder="1" applyAlignment="1" applyProtection="1">
      <alignment horizontal="center" vertical="center" wrapText="1"/>
      <protection hidden="1"/>
    </xf>
    <xf numFmtId="0" fontId="25" fillId="7" borderId="27" xfId="3" applyFont="1" applyFill="1" applyBorder="1" applyAlignment="1" applyProtection="1">
      <alignment horizontal="center" vertical="center" wrapText="1"/>
      <protection hidden="1"/>
    </xf>
    <xf numFmtId="0" fontId="19" fillId="8" borderId="29" xfId="3" applyFont="1" applyFill="1" applyBorder="1" applyAlignment="1" applyProtection="1">
      <alignment horizontal="left" vertical="center" wrapText="1"/>
      <protection locked="0"/>
    </xf>
    <xf numFmtId="0" fontId="19" fillId="8" borderId="30" xfId="3" applyFont="1" applyFill="1" applyBorder="1" applyAlignment="1" applyProtection="1">
      <alignment horizontal="left" vertical="center" wrapText="1"/>
      <protection locked="0"/>
    </xf>
    <xf numFmtId="0" fontId="19" fillId="8" borderId="11" xfId="3" applyFont="1" applyFill="1" applyBorder="1" applyAlignment="1" applyProtection="1">
      <alignment horizontal="left" vertical="center" wrapText="1"/>
      <protection locked="0"/>
    </xf>
    <xf numFmtId="0" fontId="61" fillId="16" borderId="70" xfId="25" applyFont="1" applyFill="1" applyBorder="1" applyAlignment="1">
      <alignment horizontal="center" vertical="center"/>
    </xf>
    <xf numFmtId="0" fontId="61" fillId="16" borderId="71" xfId="25" applyFont="1" applyFill="1" applyBorder="1" applyAlignment="1">
      <alignment horizontal="center" vertical="center"/>
    </xf>
    <xf numFmtId="0" fontId="61" fillId="16" borderId="72" xfId="25" applyFont="1" applyFill="1" applyBorder="1" applyAlignment="1">
      <alignment horizontal="center" vertical="center"/>
    </xf>
    <xf numFmtId="0" fontId="15" fillId="4" borderId="77" xfId="25" applyFont="1" applyFill="1" applyBorder="1" applyAlignment="1">
      <alignment vertical="center"/>
    </xf>
    <xf numFmtId="0" fontId="15" fillId="4" borderId="78" xfId="25" applyFont="1" applyFill="1" applyBorder="1" applyAlignment="1">
      <alignment vertical="center"/>
    </xf>
    <xf numFmtId="0" fontId="15" fillId="4" borderId="78" xfId="25" applyFont="1" applyFill="1" applyBorder="1" applyAlignment="1">
      <alignment horizontal="center" vertical="center"/>
    </xf>
    <xf numFmtId="0" fontId="15" fillId="4" borderId="79" xfId="25" applyFont="1" applyFill="1" applyBorder="1" applyAlignment="1">
      <alignment horizontal="center" vertical="center"/>
    </xf>
    <xf numFmtId="0" fontId="60" fillId="5" borderId="19" xfId="25" applyFont="1" applyFill="1" applyBorder="1" applyAlignment="1">
      <alignment horizontal="right" vertical="center"/>
    </xf>
    <xf numFmtId="0" fontId="60" fillId="5" borderId="4" xfId="25" applyFont="1" applyFill="1" applyBorder="1" applyAlignment="1">
      <alignment horizontal="right" vertical="center"/>
    </xf>
    <xf numFmtId="0" fontId="13" fillId="2" borderId="73" xfId="25" applyFont="1" applyFill="1" applyBorder="1" applyAlignment="1">
      <alignment vertical="center"/>
    </xf>
    <xf numFmtId="0" fontId="13" fillId="2" borderId="19" xfId="25" applyFont="1" applyFill="1" applyBorder="1" applyAlignment="1">
      <alignment vertical="center"/>
    </xf>
    <xf numFmtId="177" fontId="60" fillId="5" borderId="19" xfId="25" applyNumberFormat="1" applyFont="1" applyFill="1" applyBorder="1" applyAlignment="1">
      <alignment horizontal="right" vertical="center"/>
    </xf>
    <xf numFmtId="177" fontId="60" fillId="5" borderId="4" xfId="25" applyNumberFormat="1" applyFont="1" applyFill="1" applyBorder="1" applyAlignment="1">
      <alignment horizontal="right" vertical="center"/>
    </xf>
    <xf numFmtId="0" fontId="62" fillId="5" borderId="19" xfId="25" applyFont="1" applyFill="1" applyBorder="1" applyAlignment="1">
      <alignment horizontal="right" vertical="center"/>
    </xf>
    <xf numFmtId="0" fontId="62" fillId="5" borderId="4" xfId="25" applyFont="1" applyFill="1" applyBorder="1" applyAlignment="1">
      <alignment horizontal="right" vertical="center"/>
    </xf>
    <xf numFmtId="3" fontId="60" fillId="5" borderId="19" xfId="25" applyNumberFormat="1" applyFont="1" applyFill="1" applyBorder="1" applyAlignment="1">
      <alignment horizontal="right" vertical="center"/>
    </xf>
    <xf numFmtId="3" fontId="60" fillId="5" borderId="4" xfId="25" applyNumberFormat="1" applyFont="1" applyFill="1" applyBorder="1" applyAlignment="1">
      <alignment horizontal="right" vertical="center"/>
    </xf>
    <xf numFmtId="9" fontId="60" fillId="18" borderId="19" xfId="26" applyFont="1" applyFill="1" applyBorder="1" applyAlignment="1">
      <alignment horizontal="right" vertical="center"/>
    </xf>
    <xf numFmtId="9" fontId="60" fillId="18" borderId="4" xfId="26" applyFont="1" applyFill="1" applyBorder="1" applyAlignment="1">
      <alignment horizontal="right" vertical="center"/>
    </xf>
    <xf numFmtId="49" fontId="60" fillId="5" borderId="19" xfId="25" applyNumberFormat="1" applyFont="1" applyFill="1" applyBorder="1" applyAlignment="1">
      <alignment horizontal="right" vertical="center"/>
    </xf>
    <xf numFmtId="49" fontId="60" fillId="5" borderId="4" xfId="25" applyNumberFormat="1" applyFont="1" applyFill="1" applyBorder="1" applyAlignment="1">
      <alignment horizontal="right" vertical="center"/>
    </xf>
    <xf numFmtId="0" fontId="44" fillId="16" borderId="110" xfId="25" applyFont="1" applyFill="1" applyBorder="1" applyAlignment="1">
      <alignment horizontal="center" vertical="center"/>
    </xf>
    <xf numFmtId="0" fontId="44" fillId="16" borderId="111" xfId="25" applyFont="1" applyFill="1" applyBorder="1" applyAlignment="1">
      <alignment horizontal="center" vertical="center"/>
    </xf>
    <xf numFmtId="0" fontId="44" fillId="16" borderId="112" xfId="25" applyFont="1" applyFill="1" applyBorder="1" applyAlignment="1">
      <alignment horizontal="center" vertical="center"/>
    </xf>
    <xf numFmtId="0" fontId="13" fillId="2" borderId="74" xfId="25" applyFont="1" applyFill="1" applyBorder="1" applyAlignment="1">
      <alignment vertical="center"/>
    </xf>
    <xf numFmtId="0" fontId="13" fillId="2" borderId="75" xfId="25" applyFont="1" applyFill="1" applyBorder="1" applyAlignment="1">
      <alignment vertical="center"/>
    </xf>
    <xf numFmtId="0" fontId="60" fillId="5" borderId="75" xfId="25" applyFont="1" applyFill="1" applyBorder="1" applyAlignment="1">
      <alignment horizontal="right" vertical="center"/>
    </xf>
    <xf numFmtId="0" fontId="60" fillId="5" borderId="76" xfId="25" applyFont="1" applyFill="1" applyBorder="1" applyAlignment="1">
      <alignment horizontal="right" vertical="center"/>
    </xf>
    <xf numFmtId="0" fontId="8" fillId="23" borderId="77" xfId="25" applyFont="1" applyFill="1" applyBorder="1" applyAlignment="1">
      <alignment horizontal="center" vertical="center" wrapText="1"/>
    </xf>
    <xf numFmtId="0" fontId="8" fillId="23" borderId="15" xfId="25" applyFont="1" applyFill="1" applyBorder="1" applyAlignment="1">
      <alignment horizontal="center" vertical="center" wrapText="1"/>
    </xf>
    <xf numFmtId="0" fontId="8" fillId="23" borderId="78" xfId="25" applyFont="1" applyFill="1" applyBorder="1" applyAlignment="1">
      <alignment horizontal="center" vertical="center"/>
    </xf>
    <xf numFmtId="0" fontId="8" fillId="23" borderId="37" xfId="25" applyFont="1" applyFill="1" applyBorder="1" applyAlignment="1">
      <alignment horizontal="center" vertical="center"/>
    </xf>
    <xf numFmtId="0" fontId="8" fillId="23" borderId="78" xfId="25" applyFont="1" applyFill="1" applyBorder="1" applyAlignment="1">
      <alignment horizontal="center" vertical="center" wrapText="1"/>
    </xf>
    <xf numFmtId="0" fontId="8" fillId="23" borderId="37" xfId="25" applyFont="1" applyFill="1" applyBorder="1" applyAlignment="1">
      <alignment horizontal="center" vertical="center" wrapText="1"/>
    </xf>
    <xf numFmtId="0" fontId="8" fillId="23" borderId="113" xfId="25" applyFont="1" applyFill="1" applyBorder="1" applyAlignment="1">
      <alignment horizontal="center" vertical="center"/>
    </xf>
    <xf numFmtId="0" fontId="8" fillId="23" borderId="116" xfId="25" applyFont="1" applyFill="1" applyBorder="1" applyAlignment="1">
      <alignment horizontal="center" vertical="center"/>
    </xf>
    <xf numFmtId="0" fontId="8" fillId="23" borderId="113" xfId="25" applyFont="1" applyFill="1" applyBorder="1" applyAlignment="1">
      <alignment horizontal="center" vertical="center" wrapText="1"/>
    </xf>
    <xf numFmtId="0" fontId="8" fillId="23" borderId="116" xfId="25" applyFont="1" applyFill="1" applyBorder="1" applyAlignment="1">
      <alignment horizontal="center" vertical="center" wrapText="1"/>
    </xf>
    <xf numFmtId="179" fontId="8" fillId="23" borderId="77" xfId="25" applyNumberFormat="1" applyFont="1" applyFill="1" applyBorder="1" applyAlignment="1">
      <alignment horizontal="center" vertical="center"/>
    </xf>
    <xf numFmtId="179" fontId="8" fillId="23" borderId="78" xfId="25" applyNumberFormat="1" applyFont="1" applyFill="1" applyBorder="1" applyAlignment="1">
      <alignment horizontal="center" vertical="center"/>
    </xf>
    <xf numFmtId="179" fontId="8" fillId="23" borderId="79" xfId="25" applyNumberFormat="1" applyFont="1" applyFill="1" applyBorder="1" applyAlignment="1">
      <alignment horizontal="center" vertical="center"/>
    </xf>
    <xf numFmtId="0" fontId="8" fillId="23" borderId="114" xfId="25" applyFont="1" applyFill="1" applyBorder="1" applyAlignment="1">
      <alignment horizontal="center" vertical="center" wrapText="1"/>
    </xf>
    <xf numFmtId="0" fontId="8" fillId="23" borderId="38" xfId="25" applyFont="1" applyFill="1" applyBorder="1" applyAlignment="1">
      <alignment horizontal="center" vertical="center" wrapText="1"/>
    </xf>
    <xf numFmtId="0" fontId="8" fillId="23" borderId="79" xfId="25" applyFont="1" applyFill="1" applyBorder="1" applyAlignment="1">
      <alignment horizontal="center" vertical="center" wrapText="1"/>
    </xf>
    <xf numFmtId="0" fontId="8" fillId="23" borderId="16" xfId="25" applyFont="1" applyFill="1" applyBorder="1" applyAlignment="1">
      <alignment horizontal="center" vertical="center" wrapText="1"/>
    </xf>
    <xf numFmtId="17" fontId="8" fillId="23" borderId="11" xfId="25" applyNumberFormat="1" applyFont="1" applyFill="1" applyBorder="1" applyAlignment="1">
      <alignment horizontal="center" vertical="center"/>
    </xf>
    <xf numFmtId="17" fontId="8" fillId="23" borderId="78" xfId="25" applyNumberFormat="1" applyFont="1" applyFill="1" applyBorder="1" applyAlignment="1">
      <alignment horizontal="center" vertical="center"/>
    </xf>
    <xf numFmtId="17" fontId="8" fillId="23" borderId="79" xfId="25" applyNumberFormat="1" applyFont="1" applyFill="1" applyBorder="1" applyAlignment="1">
      <alignment horizontal="center" vertical="center"/>
    </xf>
    <xf numFmtId="179" fontId="8" fillId="23" borderId="11" xfId="25" applyNumberFormat="1" applyFont="1" applyFill="1" applyBorder="1" applyAlignment="1">
      <alignment horizontal="center" vertical="center"/>
    </xf>
    <xf numFmtId="0" fontId="8" fillId="23" borderId="115" xfId="25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51" fillId="22" borderId="61" xfId="23" applyFont="1" applyFill="1" applyBorder="1" applyAlignment="1">
      <alignment horizontal="center"/>
    </xf>
    <xf numFmtId="0" fontId="16" fillId="0" borderId="3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5" fillId="4" borderId="3" xfId="0" applyFont="1" applyFill="1" applyBorder="1" applyAlignment="1">
      <alignment horizontal="center"/>
    </xf>
    <xf numFmtId="0" fontId="15" fillId="4" borderId="19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9" fontId="8" fillId="0" borderId="19" xfId="0" applyNumberFormat="1" applyFont="1" applyBorder="1" applyAlignment="1">
      <alignment horizontal="center"/>
    </xf>
    <xf numFmtId="169" fontId="8" fillId="0" borderId="4" xfId="0" applyNumberFormat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69" fontId="13" fillId="0" borderId="19" xfId="0" applyNumberFormat="1" applyFont="1" applyBorder="1" applyAlignment="1">
      <alignment horizontal="center"/>
    </xf>
    <xf numFmtId="169" fontId="13" fillId="0" borderId="4" xfId="0" applyNumberFormat="1" applyFont="1" applyBorder="1" applyAlignment="1">
      <alignment horizontal="center"/>
    </xf>
    <xf numFmtId="170" fontId="0" fillId="0" borderId="19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" fontId="8" fillId="0" borderId="19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3" fillId="11" borderId="40" xfId="0" applyFont="1" applyFill="1" applyBorder="1" applyAlignment="1">
      <alignment horizontal="center" vertical="center"/>
    </xf>
    <xf numFmtId="0" fontId="33" fillId="11" borderId="41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center" vertical="center"/>
    </xf>
    <xf numFmtId="0" fontId="30" fillId="5" borderId="22" xfId="0" applyFont="1" applyFill="1" applyBorder="1" applyAlignment="1">
      <alignment horizontal="center"/>
    </xf>
    <xf numFmtId="0" fontId="30" fillId="5" borderId="23" xfId="0" applyFont="1" applyFill="1" applyBorder="1" applyAlignment="1">
      <alignment horizontal="center"/>
    </xf>
    <xf numFmtId="0" fontId="30" fillId="5" borderId="14" xfId="0" applyFont="1" applyFill="1" applyBorder="1" applyAlignment="1">
      <alignment horizontal="center"/>
    </xf>
    <xf numFmtId="0" fontId="21" fillId="0" borderId="0" xfId="27" applyFont="1"/>
    <xf numFmtId="0" fontId="55" fillId="25" borderId="83" xfId="28" applyFont="1" applyFill="1" applyBorder="1" applyAlignment="1">
      <alignment horizontal="center" vertical="center"/>
    </xf>
    <xf numFmtId="0" fontId="55" fillId="25" borderId="85" xfId="28" applyFont="1" applyFill="1" applyBorder="1" applyAlignment="1">
      <alignment horizontal="center" vertical="center"/>
    </xf>
    <xf numFmtId="0" fontId="48" fillId="2" borderId="73" xfId="28" applyFont="1" applyFill="1" applyBorder="1" applyAlignment="1">
      <alignment vertical="center"/>
    </xf>
    <xf numFmtId="0" fontId="45" fillId="0" borderId="62" xfId="28" applyFont="1" applyBorder="1" applyAlignment="1">
      <alignment vertical="center"/>
    </xf>
    <xf numFmtId="0" fontId="48" fillId="2" borderId="93" xfId="28" applyFont="1" applyFill="1" applyBorder="1" applyAlignment="1">
      <alignment vertical="center"/>
    </xf>
    <xf numFmtId="0" fontId="45" fillId="0" borderId="64" xfId="28" applyFont="1" applyBorder="1" applyAlignment="1">
      <alignment vertical="center"/>
    </xf>
    <xf numFmtId="0" fontId="48" fillId="2" borderId="74" xfId="28" applyFont="1" applyFill="1" applyBorder="1" applyAlignment="1">
      <alignment vertical="center"/>
    </xf>
    <xf numFmtId="0" fontId="45" fillId="0" borderId="76" xfId="28" applyFont="1" applyBorder="1" applyAlignment="1">
      <alignment vertical="center"/>
    </xf>
    <xf numFmtId="0" fontId="1" fillId="0" borderId="0" xfId="28"/>
    <xf numFmtId="0" fontId="55" fillId="25" borderId="7" xfId="28" applyFont="1" applyFill="1" applyBorder="1" applyAlignment="1">
      <alignment horizontal="center" vertical="center"/>
    </xf>
    <xf numFmtId="0" fontId="55" fillId="25" borderId="0" xfId="28" applyFont="1" applyFill="1" applyAlignment="1">
      <alignment horizontal="center" vertical="center"/>
    </xf>
    <xf numFmtId="0" fontId="48" fillId="2" borderId="58" xfId="28" applyFont="1" applyFill="1" applyBorder="1" applyAlignment="1">
      <alignment vertical="center"/>
    </xf>
    <xf numFmtId="0" fontId="45" fillId="0" borderId="83" xfId="28" applyFont="1" applyBorder="1" applyAlignment="1">
      <alignment horizontal="center" vertical="center"/>
    </xf>
    <xf numFmtId="0" fontId="45" fillId="0" borderId="85" xfId="28" applyFont="1" applyBorder="1" applyAlignment="1">
      <alignment horizontal="center" vertical="center"/>
    </xf>
    <xf numFmtId="0" fontId="45" fillId="0" borderId="73" xfId="28" applyFont="1" applyBorder="1" applyAlignment="1">
      <alignment horizontal="center" vertical="center"/>
    </xf>
    <xf numFmtId="0" fontId="45" fillId="0" borderId="62" xfId="28" applyFont="1" applyBorder="1" applyAlignment="1">
      <alignment horizontal="center" vertical="center"/>
    </xf>
    <xf numFmtId="0" fontId="48" fillId="2" borderId="65" xfId="28" applyFont="1" applyFill="1" applyBorder="1" applyAlignment="1">
      <alignment vertical="center"/>
    </xf>
    <xf numFmtId="0" fontId="45" fillId="0" borderId="74" xfId="28" applyFont="1" applyBorder="1" applyAlignment="1">
      <alignment horizontal="center" vertical="center"/>
    </xf>
    <xf numFmtId="0" fontId="45" fillId="0" borderId="76" xfId="28" applyFont="1" applyBorder="1" applyAlignment="1">
      <alignment horizontal="center" vertical="center"/>
    </xf>
    <xf numFmtId="0" fontId="55" fillId="25" borderId="90" xfId="28" applyFont="1" applyFill="1" applyBorder="1" applyAlignment="1">
      <alignment horizontal="center" vertical="center"/>
    </xf>
    <xf numFmtId="0" fontId="55" fillId="25" borderId="90" xfId="28" applyFont="1" applyFill="1" applyBorder="1" applyAlignment="1">
      <alignment horizontal="center" vertical="center"/>
    </xf>
    <xf numFmtId="0" fontId="55" fillId="25" borderId="91" xfId="28" applyFont="1" applyFill="1" applyBorder="1" applyAlignment="1">
      <alignment horizontal="center" vertical="center"/>
    </xf>
    <xf numFmtId="0" fontId="55" fillId="25" borderId="92" xfId="28" applyFont="1" applyFill="1" applyBorder="1" applyAlignment="1">
      <alignment horizontal="center" vertical="center"/>
    </xf>
    <xf numFmtId="0" fontId="1" fillId="0" borderId="61" xfId="28" applyBorder="1"/>
  </cellXfs>
  <cellStyles count="29">
    <cellStyle name="Comma" xfId="1" builtinId="3"/>
    <cellStyle name="Comma 3" xfId="24" xr:uid="{95D7A513-D39A-47BC-B7FE-E242445903B8}"/>
    <cellStyle name="Hyperlink 2" xfId="17" xr:uid="{1EB42022-A73E-4AB3-9766-22AA1327BCA8}"/>
    <cellStyle name="Nor}al" xfId="2" xr:uid="{00000000-0005-0000-0000-000001000000}"/>
    <cellStyle name="Normal" xfId="0" builtinId="0"/>
    <cellStyle name="Normal 11" xfId="12" xr:uid="{67037ADC-3CAE-4A6A-81F1-CC6B4E18A421}"/>
    <cellStyle name="Normal 11 2" xfId="14" xr:uid="{90DAFDE9-A491-4B76-85F1-A4B924913283}"/>
    <cellStyle name="Normal 11 2 2" xfId="15" xr:uid="{4F8052C9-60BB-49FF-BED7-5EE007D4ADAA}"/>
    <cellStyle name="Normal 11 3" xfId="28" xr:uid="{3AE76211-436D-4C49-B818-5D45FF72576B}"/>
    <cellStyle name="Normal 12" xfId="19" xr:uid="{29AABA42-981C-4EDC-845B-4481196AA64C}"/>
    <cellStyle name="Normal 13" xfId="18" xr:uid="{749D4AE2-9552-47C8-8633-89F82FBC44FB}"/>
    <cellStyle name="Normal 2" xfId="3" xr:uid="{00000000-0005-0000-0000-000003000000}"/>
    <cellStyle name="Normal 3" xfId="4" xr:uid="{00000000-0005-0000-0000-000004000000}"/>
    <cellStyle name="Normal 3 2" xfId="21" xr:uid="{6E38F79F-20DD-4571-B99C-04C00E45892F}"/>
    <cellStyle name="Normal 3 2 2" xfId="25" xr:uid="{03866AC1-7C19-4CD7-9BD8-6247751E9F1A}"/>
    <cellStyle name="Normal 3 4" xfId="13" xr:uid="{D4674599-4027-4232-89AA-DA81B43D4C42}"/>
    <cellStyle name="Normal 4" xfId="6" xr:uid="{00000000-0005-0000-0000-000005000000}"/>
    <cellStyle name="Normal 5" xfId="7" xr:uid="{6FFD7FDD-7CC2-4C13-9F26-86B1B1262CE4}"/>
    <cellStyle name="Normal 58" xfId="8" xr:uid="{A8588985-EC79-4C91-8A7E-E13DC4F247B6}"/>
    <cellStyle name="Normal 58 2" xfId="10" xr:uid="{0487D843-93BF-401D-83DC-EAB2B1AD9708}"/>
    <cellStyle name="Normal 58 3 2" xfId="16" xr:uid="{4026DA42-5D7D-4534-80DD-C2E101814213}"/>
    <cellStyle name="Normal 58 4 2 2" xfId="20" xr:uid="{81564999-D2B7-40BB-B0B7-5F81482CAEC7}"/>
    <cellStyle name="Normal 6" xfId="11" xr:uid="{350325AA-AFCA-4472-B3DA-5B1018E5E573}"/>
    <cellStyle name="Normal 7" xfId="23" xr:uid="{75B87E8C-53A8-46A3-86F8-56610839F7EC}"/>
    <cellStyle name="Normal 7 2" xfId="9" xr:uid="{71656872-1807-4DB9-9C12-2FA78976FC61}"/>
    <cellStyle name="Normal 8" xfId="27" xr:uid="{06788622-B167-4A79-B89D-ABD01B3EA443}"/>
    <cellStyle name="Percent 2" xfId="5" xr:uid="{00000000-0005-0000-0000-000006000000}"/>
    <cellStyle name="Percent 3" xfId="22" xr:uid="{C65D07C4-ADAA-462E-B775-C5159EDBA253}"/>
    <cellStyle name="Percent 4" xfId="26" xr:uid="{4340FFB8-727C-4222-93EC-62982B17867D}"/>
  </cellStyles>
  <dxfs count="238">
    <dxf>
      <numFmt numFmtId="180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medium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2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80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80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0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81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0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1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00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0</xdr:rowOff>
    </xdr:from>
    <xdr:to>
      <xdr:col>3</xdr:col>
      <xdr:colOff>266699</xdr:colOff>
      <xdr:row>2</xdr:row>
      <xdr:rowOff>105429</xdr:rowOff>
    </xdr:to>
    <xdr:pic>
      <xdr:nvPicPr>
        <xdr:cNvPr id="2" name="Picture 1" descr="BRANCH MANAGER, Lādw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43250" y="0"/>
          <a:ext cx="866140" cy="46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mastecredit-10\Desktop\Comprehensive%20DB%20CA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eeraj.k\AppData\Local\Microsoft\Windows\INetCache\Content.Outlook\GE2VT9ZE\LAP_CAM_Sheet-SCUF_Prime_Securedans-V_7.0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Home"/>
      <sheetName val="Disbursement_Checklist"/>
      <sheetName val="Product Details"/>
      <sheetName val="Business Profile"/>
      <sheetName val="Associated Companies"/>
      <sheetName val="ROC"/>
      <sheetName val="GST"/>
      <sheetName val="CA"/>
      <sheetName val="KYC"/>
      <sheetName val="Crime"/>
      <sheetName val="Google"/>
      <sheetName val="EPFO"/>
      <sheetName val="ESIC"/>
      <sheetName val="Truecaller"/>
      <sheetName val="LEI"/>
      <sheetName val="Observations"/>
      <sheetName val="Drop Table"/>
      <sheetName val="Borrower Details"/>
      <sheetName val="Facility &amp; Collateral Details"/>
      <sheetName val="Multiple Banking"/>
      <sheetName val="Financials1"/>
      <sheetName val="LOSPnL1"/>
      <sheetName val="LOSBS1"/>
      <sheetName val="Financials2"/>
      <sheetName val="LOSPnL2"/>
      <sheetName val="LOSBS2"/>
      <sheetName val="LOSPnL3"/>
      <sheetName val="LOSBS3"/>
      <sheetName val="Financials3"/>
      <sheetName val="Financials_Consolidated"/>
      <sheetName val="LOSPnL_Consolidated"/>
      <sheetName val="LOSBS_Consolidated"/>
      <sheetName val="Fin Observation"/>
      <sheetName val="TeleVRs"/>
      <sheetName val="Professional Receipts"/>
      <sheetName val="Industry Margins"/>
      <sheetName val="Gross Profit"/>
      <sheetName val="LRD"/>
      <sheetName val="Eligibility_EBIDTA"/>
      <sheetName val="Eligibility_Margin"/>
      <sheetName val="Cash Profit"/>
      <sheetName val="Salaried"/>
      <sheetName val="EMI Chart"/>
      <sheetName val="PD_Non_Individual"/>
      <sheetName val="PD_Salaried"/>
      <sheetName val="Banking"/>
      <sheetName val="NC-RTR"/>
      <sheetName val="Credit analysis"/>
      <sheetName val="Legal_Compliance_Certificate"/>
      <sheetName val="Rating_Individual"/>
      <sheetName val="Rating_NonIndividuals"/>
      <sheetName val="Covenants"/>
      <sheetName val="CRM approval"/>
      <sheetName val="HTN-LAP"/>
      <sheetName val="CRM Rating"/>
      <sheetName val="LC Eligibility"/>
      <sheetName val="BG Eligibilty"/>
      <sheetName val="High ticket norms and DBR"/>
      <sheetName val="Step down"/>
      <sheetName val="CGTMSE Input"/>
      <sheetName val="CGTMSE OUtput Sheet"/>
      <sheetName val="App Calc"/>
      <sheetName val="HL PSL Calculator"/>
      <sheetName val="MSE PSL Calculator"/>
      <sheetName val="Control Checklist"/>
      <sheetName val="PD - MSME"/>
      <sheetName val="PD - Others"/>
      <sheetName val="End Use Calc"/>
      <sheetName val="Site Visit"/>
      <sheetName val="UD Fields"/>
      <sheetName val="Comprehensive DB CA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Mortgage-Magnus-Unsecured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7">
          <cell r="C7">
            <v>43556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46">
          <cell r="I46">
            <v>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Sheet"/>
      <sheetName val="Doc list"/>
      <sheetName val="FA"/>
      <sheetName val="FA - Total"/>
      <sheetName val="Banking"/>
      <sheetName val="Liability"/>
      <sheetName val="Loan Track"/>
      <sheetName val="VIP"/>
      <sheetName val="Banking Surrogate"/>
      <sheetName val="LIP"/>
      <sheetName val="LOW LTV"/>
      <sheetName val="Gross Margin Method"/>
      <sheetName val="Industry Margin"/>
      <sheetName val="MBT-Sheet"/>
      <sheetName val="Salaried Income Eligibility"/>
      <sheetName val="Gross Receipts"/>
      <sheetName val="CAM Sheet"/>
    </sheetNames>
    <sheetDataSet>
      <sheetData sheetId="0" refreshError="1"/>
      <sheetData sheetId="1" refreshError="1"/>
      <sheetData sheetId="2" refreshError="1">
        <row r="8">
          <cell r="B8" t="str">
            <v/>
          </cell>
          <cell r="I8" t="str">
            <v/>
          </cell>
          <cell r="P8" t="str">
            <v/>
          </cell>
          <cell r="W8" t="str">
            <v/>
          </cell>
        </row>
      </sheetData>
      <sheetData sheetId="3" refreshError="1"/>
      <sheetData sheetId="4" refreshError="1"/>
      <sheetData sheetId="5" refreshError="1">
        <row r="3">
          <cell r="E3">
            <v>500000</v>
          </cell>
          <cell r="G3">
            <v>36</v>
          </cell>
          <cell r="H3">
            <v>12</v>
          </cell>
          <cell r="J3">
            <v>12000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uw45" id="{0F46E2C7-B0E5-4825-A5B9-7D2D7AC85BA7}" userId="uw45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C8593-0AAC-42FB-87F9-B68897A8681C}" name="LoanTrack" displayName="LoanTrack" ref="B26:BC30" headerRowCount="0" totalsRowCount="1" headerRowDxfId="167" dataDxfId="165" totalsRowDxfId="163" headerRowBorderDxfId="166" tableBorderDxfId="164" totalsRowBorderDxfId="162">
  <tableColumns count="54">
    <tableColumn id="1" xr3:uid="{7666D1F7-1F8B-498B-A695-8E4674D21B5C}" name="Column1" totalsRowLabel="Total" headerRowDxfId="161" dataDxfId="160" totalsRowDxfId="159" totalsRowCellStyle="Normal 3 2 2"/>
    <tableColumn id="2" xr3:uid="{FD9884A9-C26A-4962-9EBA-CBEA30B5B7A6}" name="Column2" headerRowDxfId="158" dataDxfId="157" totalsRowDxfId="156" totalsRowCellStyle="Normal 3 2 2"/>
    <tableColumn id="3" xr3:uid="{7ABDF53D-5252-40D6-AC0C-3894CD73DF81}" name="Column3" totalsRowFunction="count" headerRowDxfId="155" dataDxfId="154" totalsRowDxfId="153" totalsRowCellStyle="Normal 3 2 2"/>
    <tableColumn id="4" xr3:uid="{028EE137-1613-4AF3-BF4E-FF16D49A15AA}" name="Column4" totalsRowFunction="sum" headerRowDxfId="152" dataDxfId="151" totalsRowDxfId="150" totalsRowCellStyle="Normal 3 2 2"/>
    <tableColumn id="53" xr3:uid="{13A80D30-EF5E-4D92-A7B8-314D30D439F7}" name="Column52" totalsRowFunction="sum" headerRowDxfId="149" dataDxfId="148" totalsRowDxfId="147" totalsRowCellStyle="Normal 3 2 2"/>
    <tableColumn id="5" xr3:uid="{87F70D62-EB27-4EA0-8708-6A32D8F056A1}" name="Column5" totalsRowFunction="sum" headerRowDxfId="146" dataDxfId="145" totalsRowDxfId="144" totalsRowCellStyle="Normal 3 2 2"/>
    <tableColumn id="6" xr3:uid="{1EE6B2C0-0E0B-4910-88FA-600D43C49D8F}" name="Column6" headerRowDxfId="143" dataDxfId="142" totalsRowDxfId="141" totalsRowCellStyle="Normal 3 2 2"/>
    <tableColumn id="54" xr3:uid="{B7B2CA69-AD69-4574-8A82-541ABA927572}" name="Column54" totalsRowFunction="sum" headerRowDxfId="140" dataDxfId="139" totalsRowDxfId="138" dataCellStyle="Normal 3 2" totalsRowCellStyle="Normal 3 2 2"/>
    <tableColumn id="7" xr3:uid="{9360785E-9C8C-4DEF-81E9-DA0617352A0E}" name="Column7" headerRowDxfId="137" dataDxfId="136" totalsRowDxfId="135" totalsRowCellStyle="Normal 3 2 2"/>
    <tableColumn id="8" xr3:uid="{A2C94BBA-ED6E-473E-969F-893D07AF8941}" name="Column8" headerRowDxfId="134" dataDxfId="133" totalsRowDxfId="132" totalsRowCellStyle="Normal 3 2 2">
      <calculatedColumnFormula>IFERROR(IF(J26&lt;(TODAY()-H26)/30,"",J26-((TODAY()-H26)/30)+1),"")</calculatedColumnFormula>
    </tableColumn>
    <tableColumn id="9" xr3:uid="{9F64624B-ED51-4BF1-B0FB-46788B671895}" name="Column9" totalsRowFunction="custom" headerRowDxfId="131" dataDxfId="130" totalsRowDxfId="129" totalsRowCellStyle="Normal 3 2 2">
      <totalsRowFormula>COUNTIF(L26:L29,"Yes")</totalsRowFormula>
    </tableColumn>
    <tableColumn id="10" xr3:uid="{3A129C69-D5CC-4138-8271-C5276320028C}" name="Column10" totalsRowFunction="sum" headerRowDxfId="128" dataDxfId="127" totalsRowDxfId="126" totalsRowCellStyle="Normal 3 2 2">
      <calculatedColumnFormula>IF(OR(L26="Yes",AND(K26&gt;1,K26&lt;&gt;"")),G26,"")</calculatedColumnFormula>
    </tableColumn>
    <tableColumn id="11" xr3:uid="{64839C6E-5E5D-49FF-9263-2ACD69C9C74C}" name="Column11" totalsRowFunction="custom" headerRowDxfId="125" dataDxfId="124" totalsRowDxfId="123" totalsRowCellStyle="Normal 3 2 2">
      <totalsRowFormula>SUMPRODUCT((N26:N29&lt;&gt;"")/COUNTIF(N26:N29,N26:N29&amp;""))</totalsRowFormula>
    </tableColumn>
    <tableColumn id="52" xr3:uid="{A2B49277-8237-4436-A5D9-F0482CEAB0DF}" name="Column51" totalsRowFunction="sum" headerRowDxfId="122" dataDxfId="121" totalsRowDxfId="120" dataCellStyle="Normal 3 2" totalsRowCellStyle="Normal 3 2 2">
      <calculatedColumnFormula>IF($G26&lt;&gt;"",COUNT($S26,$V26,$Y26,$AB26,$AE26,$AH26,$AK26,$AN26,$AQ26,$AT26,$AW26,$AZ26),"")</calculatedColumnFormula>
    </tableColumn>
    <tableColumn id="55" xr3:uid="{9029ED7A-46DE-4B4D-88D5-832A489074B3}" name="Column53" totalsRowFunction="sum" headerRowDxfId="119" dataDxfId="118" totalsRowDxfId="117" dataCellStyle="Normal 3 2" totalsRowCellStyle="Normal 3 2 2"/>
    <tableColumn id="51" xr3:uid="{D6C89F78-2D2C-4DB8-99E3-8472AAE72956}" name="Column50" totalsRowFunction="sum" headerRowDxfId="116" dataDxfId="115" totalsRowDxfId="114" dataCellStyle="Normal 3 2" totalsRowCellStyle="Normal 3 2 2">
      <calculatedColumnFormula>IF($G26&lt;&gt;"",SUM($T26,$W26,$Z26,$AC26,$AF26,$AI26,$AL26,$AO26,$AR26,$AU26,$AX26,$BA26),"")</calculatedColumnFormula>
    </tableColumn>
    <tableColumn id="50" xr3:uid="{A4726849-4D78-40B7-A100-67F0B54EBB07}" name="Column49" totalsRowFunction="custom" headerRowDxfId="113" dataDxfId="112" totalsRowDxfId="111" dataCellStyle="Normal 3 2" totalsRowCellStyle="Normal 3 2 2">
      <calculatedColumnFormula>IF($G26&lt;&gt;"",IFERROR(AVERAGE($U26,$X26,$AA26,$AD26,$AG26,$AJ26,$AM26,$AP26,$AS26,$AV26,$AY26,$BB26),""),"")</calculatedColumnFormula>
      <totalsRowFormula>IFERROR(SUBTOTAL(101,R26:R29),"")</totalsRowFormula>
    </tableColumn>
    <tableColumn id="12" xr3:uid="{472B6C3E-BB7A-4CC3-9DFB-51B048F2A770}" name="Column12" totalsRowFunction="count" headerRowDxfId="110" dataDxfId="109" totalsRowDxfId="108" totalsRowCellStyle="Normal 3 2 2"/>
    <tableColumn id="13" xr3:uid="{BBA8E241-9D7A-4631-A7EC-997A018AE8D2}" name="Column13" totalsRowFunction="sum" headerRowDxfId="107" dataDxfId="106" totalsRowDxfId="105" totalsRowCellStyle="Normal 3 2 2"/>
    <tableColumn id="14" xr3:uid="{14A2E603-292D-4282-86EB-040E81CC1B89}" name="Column14" totalsRowFunction="custom" headerRowDxfId="104" dataDxfId="103" totalsRowDxfId="102" totalsRowCellStyle="Normal 3 2 2">
      <totalsRowFormula>IFERROR(SUBTOTAL(101,U26:U29),"")</totalsRowFormula>
    </tableColumn>
    <tableColumn id="15" xr3:uid="{90596231-D843-4D68-8B38-EA81EE0D6841}" name="Column15" totalsRowFunction="count" headerRowDxfId="101" dataDxfId="100" totalsRowDxfId="99" totalsRowCellStyle="Normal 3 2 2"/>
    <tableColumn id="16" xr3:uid="{FCDD2AE3-B508-4DE8-9163-95D5F8F7F3D9}" name="Column16" totalsRowFunction="sum" headerRowDxfId="98" dataDxfId="97" totalsRowDxfId="96" totalsRowCellStyle="Normal 3 2 2"/>
    <tableColumn id="17" xr3:uid="{BFC5579B-05E0-4F77-9259-8D19A1430F59}" name="Column17" totalsRowFunction="custom" headerRowDxfId="95" dataDxfId="94" totalsRowDxfId="93" totalsRowCellStyle="Normal 3 2 2">
      <totalsRowFormula>IFERROR(SUBTOTAL(101,X26:X29),"")</totalsRowFormula>
    </tableColumn>
    <tableColumn id="18" xr3:uid="{2F4E15D1-7144-4470-BCDA-EF5AB1EAD90B}" name="Column18" totalsRowFunction="count" headerRowDxfId="92" dataDxfId="91" totalsRowDxfId="90" totalsRowCellStyle="Normal 3 2 2"/>
    <tableColumn id="19" xr3:uid="{54A13ABA-BE62-408D-9EFB-CA3374CB5587}" name="Column19" totalsRowFunction="sum" headerRowDxfId="89" dataDxfId="88" totalsRowDxfId="87" totalsRowCellStyle="Normal 3 2 2"/>
    <tableColumn id="20" xr3:uid="{5827A5D1-1239-4809-AB00-D873F21CB761}" name="Column20" totalsRowFunction="custom" headerRowDxfId="86" dataDxfId="85" totalsRowDxfId="84" totalsRowCellStyle="Normal 3 2 2">
      <totalsRowFormula>IFERROR(SUBTOTAL(101,AA26:AA29),"")</totalsRowFormula>
    </tableColumn>
    <tableColumn id="21" xr3:uid="{016529E3-5A70-40C8-AE30-76A521A089AE}" name="Column21" totalsRowFunction="count" headerRowDxfId="83" dataDxfId="82" totalsRowDxfId="81" totalsRowCellStyle="Normal 3 2 2"/>
    <tableColumn id="22" xr3:uid="{DAD945AD-91FF-4E8E-B20E-E81D464CEC5C}" name="Column22" totalsRowFunction="sum" headerRowDxfId="80" dataDxfId="79" totalsRowDxfId="78" totalsRowCellStyle="Normal 3 2 2"/>
    <tableColumn id="23" xr3:uid="{D91BF7DE-1D82-4255-86AF-C10142165989}" name="Column23" totalsRowFunction="custom" headerRowDxfId="77" dataDxfId="76" totalsRowDxfId="75" totalsRowCellStyle="Normal 3 2 2">
      <totalsRowFormula>IFERROR(SUBTOTAL(101,AD26:AD29),"")</totalsRowFormula>
    </tableColumn>
    <tableColumn id="24" xr3:uid="{3FF50A10-3AAE-4A8E-B99B-B29EF455018C}" name="Column24" totalsRowFunction="count" headerRowDxfId="74" dataDxfId="73" totalsRowDxfId="72" totalsRowCellStyle="Normal 3 2 2"/>
    <tableColumn id="25" xr3:uid="{86CCCFFC-F87B-48C6-A338-46082695825B}" name="Column25" totalsRowFunction="sum" headerRowDxfId="71" dataDxfId="70" totalsRowDxfId="69" totalsRowCellStyle="Normal 3 2 2"/>
    <tableColumn id="26" xr3:uid="{C4D7F938-A2F2-459B-8945-94F2D97CD559}" name="Column26" totalsRowFunction="custom" headerRowDxfId="68" dataDxfId="67" totalsRowDxfId="66" totalsRowCellStyle="Normal 3 2 2">
      <totalsRowFormula>IFERROR(SUBTOTAL(101,AG26:AG29),"")</totalsRowFormula>
    </tableColumn>
    <tableColumn id="27" xr3:uid="{CF8C0F3E-225A-4642-8369-CA8CC1339120}" name="Column27" totalsRowFunction="count" headerRowDxfId="65" dataDxfId="64" totalsRowDxfId="63" totalsRowCellStyle="Normal 3 2 2"/>
    <tableColumn id="28" xr3:uid="{0F78E9E2-5EE0-4732-9260-D88BFB85B657}" name="Column28" totalsRowFunction="sum" headerRowDxfId="62" dataDxfId="61" totalsRowDxfId="60" totalsRowCellStyle="Normal 3 2 2"/>
    <tableColumn id="29" xr3:uid="{08DEE969-FEC1-4728-A1B5-3645D406EDF1}" name="Column29" totalsRowFunction="custom" headerRowDxfId="59" dataDxfId="58" totalsRowDxfId="57" totalsRowCellStyle="Normal 3 2 2">
      <totalsRowFormula>IFERROR(SUBTOTAL(101,AJ26:AJ29),"")</totalsRowFormula>
    </tableColumn>
    <tableColumn id="30" xr3:uid="{77F3F72A-C517-4ED9-A81B-3AE2F1DC7713}" name="Column30" totalsRowFunction="count" headerRowDxfId="56" dataDxfId="55" totalsRowDxfId="54" totalsRowCellStyle="Normal 3 2 2"/>
    <tableColumn id="31" xr3:uid="{B4743A95-DD2D-4C15-AC3E-9F3BB9A689F0}" name="Column31" totalsRowFunction="sum" headerRowDxfId="53" dataDxfId="52" totalsRowDxfId="51" totalsRowCellStyle="Normal 3 2 2"/>
    <tableColumn id="32" xr3:uid="{25D4FA2F-0EB5-4CDC-B1F1-1AB4F42CAF3E}" name="Column32" totalsRowFunction="custom" headerRowDxfId="50" dataDxfId="49" totalsRowDxfId="48" totalsRowCellStyle="Normal 3 2 2">
      <totalsRowFormula>IFERROR(SUBTOTAL(101,AM26:AM29),"")</totalsRowFormula>
    </tableColumn>
    <tableColumn id="33" xr3:uid="{571FE94D-8CA7-422E-B63E-C6377AA62130}" name="Column33" totalsRowFunction="count" headerRowDxfId="47" dataDxfId="46" totalsRowDxfId="45" totalsRowCellStyle="Normal 3 2 2"/>
    <tableColumn id="34" xr3:uid="{9245383F-7652-4B11-96E0-D60349FCA4FF}" name="Column34" totalsRowFunction="sum" headerRowDxfId="44" dataDxfId="43" totalsRowDxfId="42" totalsRowCellStyle="Normal 3 2 2"/>
    <tableColumn id="35" xr3:uid="{92779CFF-E06D-4D3F-AC65-BA40A83C9BC4}" name="Column35" totalsRowFunction="custom" headerRowDxfId="41" dataDxfId="40" totalsRowDxfId="39" totalsRowCellStyle="Normal 3 2 2">
      <totalsRowFormula>IFERROR(SUBTOTAL(101,AP26:AP29),"")</totalsRowFormula>
    </tableColumn>
    <tableColumn id="36" xr3:uid="{C5274916-E245-4C05-9486-5943CB0184A9}" name="Column36" totalsRowFunction="count" headerRowDxfId="38" dataDxfId="37" totalsRowDxfId="36" totalsRowCellStyle="Normal 3 2 2"/>
    <tableColumn id="37" xr3:uid="{707C32B4-5458-4FB1-B7CB-AEEECE1B8EE5}" name="Column37" totalsRowFunction="sum" headerRowDxfId="35" dataDxfId="34" totalsRowDxfId="33" totalsRowCellStyle="Normal 3 2 2"/>
    <tableColumn id="38" xr3:uid="{774F6F91-F695-49B2-85C5-1A6D9E143CBE}" name="Column38" totalsRowFunction="custom" headerRowDxfId="32" dataDxfId="31" totalsRowDxfId="30" totalsRowCellStyle="Normal 3 2 2">
      <totalsRowFormula>IFERROR(SUBTOTAL(101,AS26:AS29),"")</totalsRowFormula>
    </tableColumn>
    <tableColumn id="39" xr3:uid="{745FFD97-6B7B-4716-B0CF-53C100432832}" name="Column39" totalsRowFunction="count" headerRowDxfId="29" dataDxfId="28" totalsRowDxfId="27" totalsRowCellStyle="Normal 3 2 2"/>
    <tableColumn id="40" xr3:uid="{E68AB2D1-C5FD-4B04-8D03-DF811BD51C6D}" name="Column40" totalsRowFunction="sum" headerRowDxfId="26" dataDxfId="25" totalsRowDxfId="24" totalsRowCellStyle="Normal 3 2 2"/>
    <tableColumn id="41" xr3:uid="{9DBA11BC-EFE5-4095-94C7-CF1A6266A717}" name="Column41" totalsRowFunction="custom" headerRowDxfId="23" dataDxfId="22" totalsRowDxfId="21" totalsRowCellStyle="Normal 3 2 2">
      <totalsRowFormula>IFERROR(SUBTOTAL(101,AV26:AV29),"")</totalsRowFormula>
    </tableColumn>
    <tableColumn id="42" xr3:uid="{EA479910-2BA0-46E2-BA58-0E6103760986}" name="Column42" totalsRowFunction="count" headerRowDxfId="20" dataDxfId="19" totalsRowDxfId="18" totalsRowCellStyle="Normal 3 2 2"/>
    <tableColumn id="43" xr3:uid="{B6DE2F16-C4E8-4370-BA0D-51213E2DC046}" name="Column43" totalsRowFunction="sum" headerRowDxfId="17" dataDxfId="16" totalsRowDxfId="15" totalsRowCellStyle="Normal 3 2 2"/>
    <tableColumn id="44" xr3:uid="{24A0C345-48A7-4114-9E2B-E238AD9F5C4F}" name="Column44" totalsRowFunction="custom" headerRowDxfId="14" dataDxfId="13" totalsRowDxfId="12" totalsRowCellStyle="Normal 3 2 2">
      <totalsRowFormula>IFERROR(SUBTOTAL(101,AY26:AY29),"")</totalsRowFormula>
    </tableColumn>
    <tableColumn id="45" xr3:uid="{4273085F-F4B4-4258-A86C-496F60FD4964}" name="Column45" totalsRowFunction="count" headerRowDxfId="11" dataDxfId="10" totalsRowDxfId="9" totalsRowCellStyle="Normal 3 2 2"/>
    <tableColumn id="46" xr3:uid="{08B85F50-C1FC-4960-B983-51B724BA4C3B}" name="Column46" totalsRowFunction="sum" headerRowDxfId="8" dataDxfId="7" totalsRowDxfId="6" totalsRowCellStyle="Normal 3 2 2"/>
    <tableColumn id="47" xr3:uid="{349DCC4B-4413-47D1-8DC4-884A79673D84}" name="Column47" totalsRowFunction="custom" headerRowDxfId="5" dataDxfId="4" totalsRowDxfId="3" totalsRowCellStyle="Normal 3 2 2">
      <totalsRowFormula>IFERROR(SUBTOTAL(101,BB26:BB29),"")</totalsRowFormula>
    </tableColumn>
    <tableColumn id="48" xr3:uid="{E4BD294E-2237-4D3F-B773-195698474052}" name="Column48" totalsRowFunction="count" headerRowDxfId="2" dataDxfId="1" totalsRowDxfId="0" totalsRowCellStyle="Normal 3 2 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2-09-12T09:56:25.95" personId="{0F46E2C7-B0E5-4825-A5B9-7D2D7AC85BA7}" id="{6DC13E27-7FA7-46B9-80B3-FA4CF74EBC3D}">
    <text>exclusion of CC/OD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34"/>
  <sheetViews>
    <sheetView topLeftCell="B1" zoomScale="70" zoomScaleNormal="70" workbookViewId="0">
      <selection activeCell="B43" sqref="B43"/>
    </sheetView>
  </sheetViews>
  <sheetFormatPr defaultColWidth="9" defaultRowHeight="15"/>
  <cols>
    <col min="1" max="1" width="37.7109375" style="137" customWidth="1"/>
    <col min="2" max="3" width="78.7109375" style="137" customWidth="1"/>
    <col min="4" max="4" width="22" style="137" customWidth="1"/>
    <col min="5" max="5" width="35.85546875" style="137" customWidth="1"/>
    <col min="6" max="6" width="8.5703125" customWidth="1"/>
    <col min="9" max="9" width="37.7109375" customWidth="1"/>
    <col min="10" max="10" width="78.7109375" customWidth="1"/>
  </cols>
  <sheetData>
    <row r="1" spans="1:13" ht="18.75">
      <c r="A1" s="138" t="s">
        <v>0</v>
      </c>
      <c r="B1" s="138" t="s">
        <v>1</v>
      </c>
      <c r="C1" s="138"/>
      <c r="D1" s="138" t="s">
        <v>2</v>
      </c>
      <c r="E1" s="138" t="s">
        <v>3</v>
      </c>
      <c r="F1" s="138" t="s">
        <v>4</v>
      </c>
    </row>
    <row r="2" spans="1:13" ht="18.75">
      <c r="A2" s="139" t="s">
        <v>5</v>
      </c>
      <c r="B2" s="139" t="s">
        <v>6</v>
      </c>
      <c r="C2" s="139" t="s">
        <v>5</v>
      </c>
      <c r="D2" s="140" t="s">
        <v>7</v>
      </c>
      <c r="E2" s="140" t="s">
        <v>8</v>
      </c>
      <c r="F2">
        <v>0.09</v>
      </c>
      <c r="I2" s="139" t="s">
        <v>5</v>
      </c>
      <c r="J2" s="139" t="s">
        <v>6</v>
      </c>
      <c r="K2" s="140" t="s">
        <v>7</v>
      </c>
      <c r="M2">
        <v>100</v>
      </c>
    </row>
    <row r="3" spans="1:13" ht="18.75">
      <c r="A3" s="139" t="s">
        <v>5</v>
      </c>
      <c r="B3" s="139" t="s">
        <v>6</v>
      </c>
      <c r="C3" s="139" t="s">
        <v>5</v>
      </c>
      <c r="D3" s="140" t="s">
        <v>9</v>
      </c>
      <c r="E3" s="140" t="s">
        <v>10</v>
      </c>
      <c r="F3">
        <v>0.09</v>
      </c>
      <c r="I3" s="139" t="s">
        <v>11</v>
      </c>
      <c r="J3" s="139" t="s">
        <v>12</v>
      </c>
      <c r="K3" s="140" t="s">
        <v>9</v>
      </c>
    </row>
    <row r="4" spans="1:13" ht="18.75">
      <c r="A4" s="139" t="s">
        <v>5</v>
      </c>
      <c r="B4" s="139" t="s">
        <v>6</v>
      </c>
      <c r="C4" s="139" t="s">
        <v>5</v>
      </c>
      <c r="D4" s="140" t="s">
        <v>13</v>
      </c>
      <c r="E4" s="140" t="s">
        <v>14</v>
      </c>
      <c r="F4">
        <v>0.03</v>
      </c>
      <c r="I4" s="139" t="s">
        <v>15</v>
      </c>
      <c r="J4" s="139" t="s">
        <v>16</v>
      </c>
      <c r="K4" s="140" t="s">
        <v>13</v>
      </c>
    </row>
    <row r="5" spans="1:13" ht="18.75">
      <c r="A5" s="139" t="s">
        <v>11</v>
      </c>
      <c r="B5" s="139" t="s">
        <v>12</v>
      </c>
      <c r="C5" s="139" t="s">
        <v>11</v>
      </c>
      <c r="D5" s="140" t="s">
        <v>7</v>
      </c>
      <c r="E5" s="140" t="s">
        <v>17</v>
      </c>
      <c r="F5">
        <v>0.13</v>
      </c>
      <c r="I5" s="139" t="s">
        <v>18</v>
      </c>
      <c r="J5" s="139" t="s">
        <v>19</v>
      </c>
    </row>
    <row r="6" spans="1:13" ht="18.75">
      <c r="A6" s="139" t="s">
        <v>11</v>
      </c>
      <c r="B6" s="139" t="s">
        <v>12</v>
      </c>
      <c r="C6" s="139" t="s">
        <v>11</v>
      </c>
      <c r="D6" s="140" t="s">
        <v>9</v>
      </c>
      <c r="E6" s="140" t="s">
        <v>20</v>
      </c>
      <c r="F6">
        <v>0.06</v>
      </c>
      <c r="I6" s="139" t="s">
        <v>21</v>
      </c>
      <c r="J6" s="139" t="s">
        <v>22</v>
      </c>
    </row>
    <row r="7" spans="1:13" ht="18.75">
      <c r="A7" s="139" t="s">
        <v>11</v>
      </c>
      <c r="B7" s="139" t="s">
        <v>12</v>
      </c>
      <c r="C7" s="139" t="s">
        <v>11</v>
      </c>
      <c r="D7" s="140" t="s">
        <v>13</v>
      </c>
      <c r="E7" s="140" t="s">
        <v>23</v>
      </c>
      <c r="F7">
        <v>0.03</v>
      </c>
      <c r="I7" s="139" t="s">
        <v>24</v>
      </c>
      <c r="J7" s="139" t="s">
        <v>25</v>
      </c>
    </row>
    <row r="8" spans="1:13" ht="18.75">
      <c r="A8" s="139" t="s">
        <v>11</v>
      </c>
      <c r="B8" s="139" t="s">
        <v>16</v>
      </c>
      <c r="C8" s="139" t="s">
        <v>11</v>
      </c>
      <c r="D8" s="140" t="s">
        <v>7</v>
      </c>
      <c r="E8" s="140" t="s">
        <v>26</v>
      </c>
      <c r="F8">
        <v>0.13</v>
      </c>
      <c r="I8" s="139" t="s">
        <v>27</v>
      </c>
      <c r="J8" s="139" t="s">
        <v>28</v>
      </c>
    </row>
    <row r="9" spans="1:13" ht="18.75">
      <c r="A9" s="139" t="s">
        <v>11</v>
      </c>
      <c r="B9" s="139" t="s">
        <v>16</v>
      </c>
      <c r="C9" s="139" t="s">
        <v>11</v>
      </c>
      <c r="D9" s="140" t="s">
        <v>9</v>
      </c>
      <c r="E9" s="140" t="s">
        <v>29</v>
      </c>
      <c r="F9">
        <v>0.06</v>
      </c>
      <c r="I9" s="139" t="s">
        <v>30</v>
      </c>
      <c r="J9" s="139" t="s">
        <v>31</v>
      </c>
    </row>
    <row r="10" spans="1:13" ht="18.75">
      <c r="A10" s="139" t="s">
        <v>11</v>
      </c>
      <c r="B10" s="139" t="s">
        <v>16</v>
      </c>
      <c r="C10" s="139" t="s">
        <v>11</v>
      </c>
      <c r="D10" s="140" t="s">
        <v>13</v>
      </c>
      <c r="E10" s="140" t="s">
        <v>32</v>
      </c>
      <c r="F10">
        <v>0.03</v>
      </c>
      <c r="I10" s="139" t="s">
        <v>33</v>
      </c>
      <c r="J10" s="139" t="s">
        <v>34</v>
      </c>
    </row>
    <row r="11" spans="1:13" ht="18.75">
      <c r="A11" s="139" t="s">
        <v>15</v>
      </c>
      <c r="B11" s="139" t="s">
        <v>19</v>
      </c>
      <c r="C11" s="139" t="s">
        <v>15</v>
      </c>
      <c r="D11" s="140" t="s">
        <v>7</v>
      </c>
      <c r="E11" s="140" t="s">
        <v>35</v>
      </c>
      <c r="F11">
        <v>0.06</v>
      </c>
      <c r="I11" s="139" t="s">
        <v>36</v>
      </c>
      <c r="J11" s="139" t="s">
        <v>37</v>
      </c>
    </row>
    <row r="12" spans="1:13" ht="18.75">
      <c r="A12" s="139" t="s">
        <v>15</v>
      </c>
      <c r="B12" s="139" t="s">
        <v>19</v>
      </c>
      <c r="C12" s="139" t="s">
        <v>15</v>
      </c>
      <c r="D12" s="140" t="s">
        <v>9</v>
      </c>
      <c r="E12" s="140" t="s">
        <v>38</v>
      </c>
      <c r="F12">
        <v>0.04</v>
      </c>
      <c r="I12" s="139" t="s">
        <v>39</v>
      </c>
      <c r="J12" s="139" t="s">
        <v>40</v>
      </c>
    </row>
    <row r="13" spans="1:13" ht="18.75">
      <c r="A13" s="139" t="s">
        <v>15</v>
      </c>
      <c r="B13" s="139" t="s">
        <v>19</v>
      </c>
      <c r="C13" s="139" t="s">
        <v>15</v>
      </c>
      <c r="D13" s="140" t="s">
        <v>13</v>
      </c>
      <c r="E13" s="140" t="s">
        <v>41</v>
      </c>
      <c r="F13">
        <v>0.03</v>
      </c>
      <c r="I13" s="139" t="s">
        <v>42</v>
      </c>
      <c r="J13" s="139" t="s">
        <v>43</v>
      </c>
    </row>
    <row r="14" spans="1:13" ht="18.75">
      <c r="A14" s="139" t="s">
        <v>5</v>
      </c>
      <c r="B14" s="139" t="s">
        <v>22</v>
      </c>
      <c r="C14" s="139" t="s">
        <v>5</v>
      </c>
      <c r="D14" s="140" t="s">
        <v>7</v>
      </c>
      <c r="E14" s="140" t="s">
        <v>44</v>
      </c>
      <c r="F14">
        <v>0.1</v>
      </c>
      <c r="I14" s="139" t="s">
        <v>45</v>
      </c>
      <c r="J14" s="139" t="s">
        <v>46</v>
      </c>
    </row>
    <row r="15" spans="1:13" ht="18.75">
      <c r="A15" s="139" t="s">
        <v>5</v>
      </c>
      <c r="B15" s="139" t="s">
        <v>22</v>
      </c>
      <c r="C15" s="139" t="s">
        <v>5</v>
      </c>
      <c r="D15" s="140" t="s">
        <v>9</v>
      </c>
      <c r="E15" s="140" t="s">
        <v>47</v>
      </c>
      <c r="F15">
        <v>0.04</v>
      </c>
      <c r="I15" s="139" t="s">
        <v>48</v>
      </c>
      <c r="J15" s="139" t="s">
        <v>49</v>
      </c>
    </row>
    <row r="16" spans="1:13" ht="18.75">
      <c r="A16" s="139" t="s">
        <v>5</v>
      </c>
      <c r="B16" s="139" t="s">
        <v>22</v>
      </c>
      <c r="C16" s="139" t="s">
        <v>5</v>
      </c>
      <c r="D16" s="140" t="s">
        <v>13</v>
      </c>
      <c r="E16" s="140" t="s">
        <v>50</v>
      </c>
      <c r="F16">
        <v>0.04</v>
      </c>
      <c r="I16" s="139" t="s">
        <v>51</v>
      </c>
      <c r="J16" s="139" t="s">
        <v>52</v>
      </c>
    </row>
    <row r="17" spans="1:10" ht="18.75">
      <c r="A17" s="139" t="s">
        <v>5</v>
      </c>
      <c r="B17" s="139" t="s">
        <v>25</v>
      </c>
      <c r="C17" s="139" t="s">
        <v>5</v>
      </c>
      <c r="D17" s="140" t="s">
        <v>7</v>
      </c>
      <c r="E17" s="140" t="s">
        <v>53</v>
      </c>
      <c r="F17" t="s">
        <v>54</v>
      </c>
      <c r="I17" s="139" t="s">
        <v>55</v>
      </c>
      <c r="J17" s="139" t="s">
        <v>56</v>
      </c>
    </row>
    <row r="18" spans="1:10" ht="18.75">
      <c r="A18" s="139" t="s">
        <v>5</v>
      </c>
      <c r="B18" s="139" t="s">
        <v>25</v>
      </c>
      <c r="C18" s="139" t="s">
        <v>5</v>
      </c>
      <c r="D18" s="140" t="s">
        <v>9</v>
      </c>
      <c r="E18" s="140" t="s">
        <v>57</v>
      </c>
      <c r="F18" t="s">
        <v>54</v>
      </c>
      <c r="I18" s="139" t="s">
        <v>58</v>
      </c>
      <c r="J18" s="139" t="s">
        <v>59</v>
      </c>
    </row>
    <row r="19" spans="1:10" ht="18.75">
      <c r="A19" s="139" t="s">
        <v>5</v>
      </c>
      <c r="B19" s="139" t="s">
        <v>25</v>
      </c>
      <c r="C19" s="139" t="s">
        <v>5</v>
      </c>
      <c r="D19" s="140" t="s">
        <v>13</v>
      </c>
      <c r="E19" s="140" t="s">
        <v>60</v>
      </c>
      <c r="F19">
        <v>0.04</v>
      </c>
      <c r="I19" s="139" t="s">
        <v>61</v>
      </c>
      <c r="J19" s="139" t="s">
        <v>62</v>
      </c>
    </row>
    <row r="20" spans="1:10" ht="18.75">
      <c r="A20" s="139" t="s">
        <v>5</v>
      </c>
      <c r="B20" s="139" t="s">
        <v>28</v>
      </c>
      <c r="C20" s="139" t="s">
        <v>5</v>
      </c>
      <c r="D20" s="140" t="s">
        <v>7</v>
      </c>
      <c r="E20" s="140" t="s">
        <v>63</v>
      </c>
      <c r="F20">
        <v>0.05</v>
      </c>
      <c r="I20" s="139" t="s">
        <v>64</v>
      </c>
      <c r="J20" s="139" t="s">
        <v>65</v>
      </c>
    </row>
    <row r="21" spans="1:10" ht="18.75">
      <c r="A21" s="139" t="s">
        <v>5</v>
      </c>
      <c r="B21" s="139" t="s">
        <v>28</v>
      </c>
      <c r="C21" s="139" t="s">
        <v>5</v>
      </c>
      <c r="D21" s="140" t="s">
        <v>9</v>
      </c>
      <c r="E21" s="140" t="s">
        <v>66</v>
      </c>
      <c r="F21">
        <v>0.05</v>
      </c>
      <c r="I21" s="139" t="s">
        <v>67</v>
      </c>
      <c r="J21" s="139" t="s">
        <v>39</v>
      </c>
    </row>
    <row r="22" spans="1:10" ht="18.75">
      <c r="A22" s="139" t="s">
        <v>5</v>
      </c>
      <c r="B22" s="139" t="s">
        <v>28</v>
      </c>
      <c r="C22" s="139" t="s">
        <v>5</v>
      </c>
      <c r="D22" s="140" t="s">
        <v>13</v>
      </c>
      <c r="E22" s="140" t="s">
        <v>68</v>
      </c>
      <c r="F22">
        <v>0.04</v>
      </c>
      <c r="I22" s="139" t="s">
        <v>69</v>
      </c>
      <c r="J22" s="139" t="s">
        <v>70</v>
      </c>
    </row>
    <row r="23" spans="1:10" ht="18.75">
      <c r="A23" s="139" t="s">
        <v>15</v>
      </c>
      <c r="B23" s="139" t="s">
        <v>31</v>
      </c>
      <c r="C23" s="139" t="s">
        <v>15</v>
      </c>
      <c r="D23" s="140" t="s">
        <v>7</v>
      </c>
      <c r="E23" s="140" t="s">
        <v>71</v>
      </c>
      <c r="F23">
        <v>0.16</v>
      </c>
      <c r="I23" s="139" t="s">
        <v>72</v>
      </c>
      <c r="J23" s="139" t="s">
        <v>73</v>
      </c>
    </row>
    <row r="24" spans="1:10" ht="18.75">
      <c r="A24" s="139" t="s">
        <v>15</v>
      </c>
      <c r="B24" s="139" t="s">
        <v>31</v>
      </c>
      <c r="C24" s="139" t="s">
        <v>15</v>
      </c>
      <c r="D24" s="140" t="s">
        <v>9</v>
      </c>
      <c r="E24" s="140" t="s">
        <v>74</v>
      </c>
      <c r="F24">
        <v>7.0000000000000007E-2</v>
      </c>
      <c r="I24" s="139" t="s">
        <v>75</v>
      </c>
      <c r="J24" s="139" t="s">
        <v>76</v>
      </c>
    </row>
    <row r="25" spans="1:10" ht="18.75">
      <c r="A25" s="139" t="s">
        <v>15</v>
      </c>
      <c r="B25" s="139" t="s">
        <v>31</v>
      </c>
      <c r="C25" s="139" t="s">
        <v>15</v>
      </c>
      <c r="D25" s="140" t="s">
        <v>13</v>
      </c>
      <c r="E25" s="140" t="s">
        <v>77</v>
      </c>
      <c r="F25">
        <v>0.04</v>
      </c>
      <c r="I25" s="139" t="s">
        <v>78</v>
      </c>
      <c r="J25" s="139" t="s">
        <v>79</v>
      </c>
    </row>
    <row r="26" spans="1:10" ht="18.75">
      <c r="A26" s="139" t="s">
        <v>18</v>
      </c>
      <c r="B26" s="139" t="s">
        <v>34</v>
      </c>
      <c r="C26" s="139" t="s">
        <v>18</v>
      </c>
      <c r="D26" s="140" t="s">
        <v>7</v>
      </c>
      <c r="E26" s="140" t="s">
        <v>80</v>
      </c>
      <c r="F26">
        <v>0.08</v>
      </c>
      <c r="I26" s="139" t="s">
        <v>81</v>
      </c>
      <c r="J26" s="139" t="s">
        <v>82</v>
      </c>
    </row>
    <row r="27" spans="1:10" ht="18.75">
      <c r="A27" s="139" t="s">
        <v>18</v>
      </c>
      <c r="B27" s="139" t="s">
        <v>34</v>
      </c>
      <c r="C27" s="139" t="s">
        <v>18</v>
      </c>
      <c r="D27" s="140" t="s">
        <v>9</v>
      </c>
      <c r="E27" s="140" t="s">
        <v>83</v>
      </c>
      <c r="F27">
        <v>0.04</v>
      </c>
      <c r="I27" s="139" t="s">
        <v>84</v>
      </c>
      <c r="J27" s="139" t="s">
        <v>85</v>
      </c>
    </row>
    <row r="28" spans="1:10" ht="18.75">
      <c r="A28" s="139" t="s">
        <v>18</v>
      </c>
      <c r="B28" s="139" t="s">
        <v>34</v>
      </c>
      <c r="C28" s="139" t="s">
        <v>18</v>
      </c>
      <c r="D28" s="140" t="s">
        <v>13</v>
      </c>
      <c r="E28" s="140" t="s">
        <v>86</v>
      </c>
      <c r="F28">
        <v>0.05</v>
      </c>
      <c r="I28" s="139" t="s">
        <v>87</v>
      </c>
      <c r="J28" s="139" t="s">
        <v>88</v>
      </c>
    </row>
    <row r="29" spans="1:10" ht="18.75">
      <c r="A29" s="139" t="s">
        <v>21</v>
      </c>
      <c r="B29" s="139" t="s">
        <v>37</v>
      </c>
      <c r="C29" s="139" t="s">
        <v>21</v>
      </c>
      <c r="D29" s="140" t="s">
        <v>7</v>
      </c>
      <c r="E29" s="140" t="s">
        <v>89</v>
      </c>
      <c r="F29">
        <v>0.1</v>
      </c>
      <c r="I29" s="139" t="s">
        <v>90</v>
      </c>
      <c r="J29" s="139" t="s">
        <v>91</v>
      </c>
    </row>
    <row r="30" spans="1:10" ht="18.75">
      <c r="A30" s="139" t="s">
        <v>21</v>
      </c>
      <c r="B30" s="139" t="s">
        <v>37</v>
      </c>
      <c r="C30" s="139" t="s">
        <v>21</v>
      </c>
      <c r="D30" s="140" t="s">
        <v>9</v>
      </c>
      <c r="E30" s="140" t="s">
        <v>92</v>
      </c>
      <c r="F30">
        <v>0.04</v>
      </c>
      <c r="I30" s="139" t="s">
        <v>93</v>
      </c>
      <c r="J30" s="139" t="s">
        <v>94</v>
      </c>
    </row>
    <row r="31" spans="1:10" ht="18.75">
      <c r="A31" s="139" t="s">
        <v>21</v>
      </c>
      <c r="B31" s="139" t="s">
        <v>37</v>
      </c>
      <c r="C31" s="139" t="s">
        <v>21</v>
      </c>
      <c r="D31" s="140" t="s">
        <v>13</v>
      </c>
      <c r="E31" s="140" t="s">
        <v>95</v>
      </c>
      <c r="F31">
        <v>0.05</v>
      </c>
      <c r="I31" s="139" t="s">
        <v>96</v>
      </c>
      <c r="J31" s="139" t="s">
        <v>97</v>
      </c>
    </row>
    <row r="32" spans="1:10" ht="18.75">
      <c r="A32" s="139" t="s">
        <v>24</v>
      </c>
      <c r="B32" s="139" t="s">
        <v>40</v>
      </c>
      <c r="C32" s="139" t="s">
        <v>24</v>
      </c>
      <c r="D32" s="140" t="s">
        <v>7</v>
      </c>
      <c r="E32" s="140" t="s">
        <v>98</v>
      </c>
      <c r="F32">
        <v>0.1</v>
      </c>
      <c r="I32" s="139" t="s">
        <v>99</v>
      </c>
      <c r="J32" s="139" t="s">
        <v>100</v>
      </c>
    </row>
    <row r="33" spans="1:10" ht="18.75">
      <c r="A33" s="139" t="s">
        <v>24</v>
      </c>
      <c r="B33" s="139" t="s">
        <v>40</v>
      </c>
      <c r="C33" s="139" t="s">
        <v>24</v>
      </c>
      <c r="D33" s="140" t="s">
        <v>9</v>
      </c>
      <c r="E33" s="140" t="s">
        <v>101</v>
      </c>
      <c r="F33">
        <v>0.04</v>
      </c>
      <c r="I33" s="139" t="s">
        <v>102</v>
      </c>
      <c r="J33" s="139" t="s">
        <v>103</v>
      </c>
    </row>
    <row r="34" spans="1:10" ht="18.75">
      <c r="A34" s="139" t="s">
        <v>24</v>
      </c>
      <c r="B34" s="139" t="s">
        <v>40</v>
      </c>
      <c r="C34" s="139" t="s">
        <v>24</v>
      </c>
      <c r="D34" s="140" t="s">
        <v>13</v>
      </c>
      <c r="E34" s="140" t="s">
        <v>104</v>
      </c>
      <c r="F34">
        <v>0.05</v>
      </c>
      <c r="I34" s="139" t="s">
        <v>105</v>
      </c>
      <c r="J34" s="139" t="s">
        <v>106</v>
      </c>
    </row>
    <row r="35" spans="1:10" ht="18.75">
      <c r="A35" s="139" t="s">
        <v>27</v>
      </c>
      <c r="B35" s="139" t="s">
        <v>43</v>
      </c>
      <c r="C35" s="139" t="s">
        <v>27</v>
      </c>
      <c r="D35" s="140" t="s">
        <v>7</v>
      </c>
      <c r="E35" s="140" t="s">
        <v>107</v>
      </c>
      <c r="F35">
        <v>0.05</v>
      </c>
      <c r="I35" s="139" t="s">
        <v>108</v>
      </c>
      <c r="J35" s="139" t="s">
        <v>109</v>
      </c>
    </row>
    <row r="36" spans="1:10" ht="18.75">
      <c r="A36" s="139" t="s">
        <v>27</v>
      </c>
      <c r="B36" s="139" t="s">
        <v>43</v>
      </c>
      <c r="C36" s="139" t="s">
        <v>27</v>
      </c>
      <c r="D36" s="140" t="s">
        <v>9</v>
      </c>
      <c r="E36" s="140" t="s">
        <v>110</v>
      </c>
      <c r="F36">
        <v>0.06</v>
      </c>
      <c r="I36" s="139" t="s">
        <v>111</v>
      </c>
      <c r="J36" s="139" t="s">
        <v>112</v>
      </c>
    </row>
    <row r="37" spans="1:10" ht="18.75">
      <c r="A37" s="139" t="s">
        <v>27</v>
      </c>
      <c r="B37" s="139" t="s">
        <v>43</v>
      </c>
      <c r="C37" s="139" t="s">
        <v>27</v>
      </c>
      <c r="D37" s="140" t="s">
        <v>13</v>
      </c>
      <c r="E37" s="140" t="s">
        <v>113</v>
      </c>
      <c r="F37">
        <v>0.05</v>
      </c>
      <c r="I37" s="139" t="s">
        <v>114</v>
      </c>
      <c r="J37" s="139" t="s">
        <v>115</v>
      </c>
    </row>
    <row r="38" spans="1:10" ht="18.75">
      <c r="A38" s="139" t="s">
        <v>30</v>
      </c>
      <c r="B38" s="139" t="s">
        <v>46</v>
      </c>
      <c r="C38" s="139" t="s">
        <v>30</v>
      </c>
      <c r="D38" s="140" t="s">
        <v>7</v>
      </c>
      <c r="E38" s="140" t="s">
        <v>116</v>
      </c>
      <c r="F38" t="s">
        <v>54</v>
      </c>
      <c r="I38" s="139" t="s">
        <v>117</v>
      </c>
      <c r="J38" s="139" t="s">
        <v>118</v>
      </c>
    </row>
    <row r="39" spans="1:10" ht="18.75">
      <c r="A39" s="139" t="s">
        <v>30</v>
      </c>
      <c r="B39" s="139" t="s">
        <v>46</v>
      </c>
      <c r="C39" s="139" t="s">
        <v>30</v>
      </c>
      <c r="D39" s="140" t="s">
        <v>9</v>
      </c>
      <c r="E39" s="140" t="s">
        <v>119</v>
      </c>
      <c r="F39" t="s">
        <v>54</v>
      </c>
      <c r="I39" s="139" t="s">
        <v>120</v>
      </c>
      <c r="J39" s="139" t="s">
        <v>121</v>
      </c>
    </row>
    <row r="40" spans="1:10" ht="18.75">
      <c r="A40" s="139" t="s">
        <v>30</v>
      </c>
      <c r="B40" s="139" t="s">
        <v>46</v>
      </c>
      <c r="C40" s="139" t="s">
        <v>30</v>
      </c>
      <c r="D40" s="140" t="s">
        <v>13</v>
      </c>
      <c r="E40" s="140" t="s">
        <v>122</v>
      </c>
      <c r="F40">
        <v>0.05</v>
      </c>
      <c r="I40" s="141" t="s">
        <v>123</v>
      </c>
      <c r="J40" s="139" t="s">
        <v>124</v>
      </c>
    </row>
    <row r="41" spans="1:10" ht="18.75">
      <c r="A41" s="139" t="s">
        <v>5</v>
      </c>
      <c r="B41" s="139" t="s">
        <v>49</v>
      </c>
      <c r="C41" s="139" t="s">
        <v>5</v>
      </c>
      <c r="D41" s="140" t="s">
        <v>7</v>
      </c>
      <c r="E41" s="140" t="s">
        <v>125</v>
      </c>
      <c r="F41">
        <v>0.08</v>
      </c>
      <c r="I41" s="141" t="s">
        <v>126</v>
      </c>
      <c r="J41" s="139" t="s">
        <v>127</v>
      </c>
    </row>
    <row r="42" spans="1:10" ht="18.75">
      <c r="A42" s="139" t="s">
        <v>5</v>
      </c>
      <c r="B42" s="139" t="s">
        <v>49</v>
      </c>
      <c r="C42" s="139" t="s">
        <v>5</v>
      </c>
      <c r="D42" s="140" t="s">
        <v>9</v>
      </c>
      <c r="E42" s="140" t="s">
        <v>128</v>
      </c>
      <c r="F42">
        <v>7.0000000000000007E-2</v>
      </c>
      <c r="I42" s="141" t="s">
        <v>129</v>
      </c>
      <c r="J42" s="139" t="s">
        <v>130</v>
      </c>
    </row>
    <row r="43" spans="1:10" ht="18.75">
      <c r="A43" s="139" t="s">
        <v>5</v>
      </c>
      <c r="B43" s="139" t="s">
        <v>49</v>
      </c>
      <c r="C43" s="139" t="s">
        <v>5</v>
      </c>
      <c r="D43" s="140" t="s">
        <v>13</v>
      </c>
      <c r="E43" s="140" t="s">
        <v>131</v>
      </c>
      <c r="F43">
        <v>0.06</v>
      </c>
      <c r="I43" s="142" t="s">
        <v>132</v>
      </c>
      <c r="J43" s="139" t="s">
        <v>133</v>
      </c>
    </row>
    <row r="44" spans="1:10" ht="18.75">
      <c r="A44" s="139" t="s">
        <v>5</v>
      </c>
      <c r="B44" s="139" t="s">
        <v>52</v>
      </c>
      <c r="C44" s="139" t="s">
        <v>5</v>
      </c>
      <c r="D44" s="140" t="s">
        <v>7</v>
      </c>
      <c r="E44" s="140" t="s">
        <v>134</v>
      </c>
      <c r="F44">
        <v>0.12</v>
      </c>
      <c r="I44" s="142" t="s">
        <v>135</v>
      </c>
      <c r="J44" s="139" t="s">
        <v>136</v>
      </c>
    </row>
    <row r="45" spans="1:10" ht="18.75">
      <c r="A45" s="139" t="s">
        <v>5</v>
      </c>
      <c r="B45" s="139" t="s">
        <v>52</v>
      </c>
      <c r="C45" s="139" t="s">
        <v>5</v>
      </c>
      <c r="D45" s="140" t="s">
        <v>9</v>
      </c>
      <c r="E45" s="140" t="s">
        <v>137</v>
      </c>
      <c r="F45">
        <v>0.12</v>
      </c>
      <c r="I45" s="142" t="s">
        <v>138</v>
      </c>
      <c r="J45" s="139" t="s">
        <v>139</v>
      </c>
    </row>
    <row r="46" spans="1:10" ht="18.75">
      <c r="A46" s="139" t="s">
        <v>5</v>
      </c>
      <c r="B46" s="139" t="s">
        <v>52</v>
      </c>
      <c r="C46" s="139" t="s">
        <v>5</v>
      </c>
      <c r="D46" s="140" t="s">
        <v>13</v>
      </c>
      <c r="E46" s="140" t="s">
        <v>140</v>
      </c>
      <c r="F46">
        <v>0.06</v>
      </c>
      <c r="I46" s="142" t="s">
        <v>141</v>
      </c>
      <c r="J46" s="139" t="s">
        <v>142</v>
      </c>
    </row>
    <row r="47" spans="1:10" ht="18.75">
      <c r="A47" s="139" t="s">
        <v>33</v>
      </c>
      <c r="B47" s="139" t="s">
        <v>56</v>
      </c>
      <c r="C47" s="139" t="s">
        <v>33</v>
      </c>
      <c r="D47" s="140" t="s">
        <v>7</v>
      </c>
      <c r="E47" s="140" t="s">
        <v>143</v>
      </c>
      <c r="F47">
        <v>0.1</v>
      </c>
      <c r="I47" s="142" t="s">
        <v>144</v>
      </c>
      <c r="J47" s="139" t="s">
        <v>145</v>
      </c>
    </row>
    <row r="48" spans="1:10" ht="18.75">
      <c r="A48" s="139" t="s">
        <v>33</v>
      </c>
      <c r="B48" s="139" t="s">
        <v>56</v>
      </c>
      <c r="C48" s="139" t="s">
        <v>33</v>
      </c>
      <c r="D48" s="140" t="s">
        <v>9</v>
      </c>
      <c r="E48" s="140" t="s">
        <v>146</v>
      </c>
      <c r="F48">
        <v>0.08</v>
      </c>
      <c r="I48" s="142" t="s">
        <v>147</v>
      </c>
      <c r="J48" s="139" t="s">
        <v>148</v>
      </c>
    </row>
    <row r="49" spans="1:10" ht="18.75">
      <c r="A49" s="139" t="s">
        <v>33</v>
      </c>
      <c r="B49" s="139" t="s">
        <v>56</v>
      </c>
      <c r="C49" s="139" t="s">
        <v>33</v>
      </c>
      <c r="D49" s="140" t="s">
        <v>13</v>
      </c>
      <c r="E49" s="140" t="s">
        <v>149</v>
      </c>
      <c r="F49">
        <v>0.06</v>
      </c>
      <c r="J49" s="139" t="s">
        <v>150</v>
      </c>
    </row>
    <row r="50" spans="1:10" ht="18.75">
      <c r="A50" s="139" t="s">
        <v>15</v>
      </c>
      <c r="B50" s="139" t="s">
        <v>59</v>
      </c>
      <c r="C50" s="139" t="s">
        <v>15</v>
      </c>
      <c r="D50" s="140" t="s">
        <v>7</v>
      </c>
      <c r="E50" s="140" t="s">
        <v>151</v>
      </c>
      <c r="F50">
        <v>0.1</v>
      </c>
      <c r="J50" s="139" t="s">
        <v>152</v>
      </c>
    </row>
    <row r="51" spans="1:10" ht="18.75">
      <c r="A51" s="139" t="s">
        <v>15</v>
      </c>
      <c r="B51" s="139" t="s">
        <v>59</v>
      </c>
      <c r="C51" s="139" t="s">
        <v>15</v>
      </c>
      <c r="D51" s="140" t="s">
        <v>9</v>
      </c>
      <c r="E51" s="140" t="s">
        <v>153</v>
      </c>
      <c r="F51">
        <v>7.0000000000000007E-2</v>
      </c>
      <c r="J51" s="139" t="s">
        <v>154</v>
      </c>
    </row>
    <row r="52" spans="1:10" ht="18.75">
      <c r="A52" s="139" t="s">
        <v>15</v>
      </c>
      <c r="B52" s="139" t="s">
        <v>59</v>
      </c>
      <c r="C52" s="139" t="s">
        <v>15</v>
      </c>
      <c r="D52" s="140" t="s">
        <v>13</v>
      </c>
      <c r="E52" s="140" t="s">
        <v>155</v>
      </c>
      <c r="F52">
        <v>7.0000000000000007E-2</v>
      </c>
      <c r="J52" s="139" t="s">
        <v>156</v>
      </c>
    </row>
    <row r="53" spans="1:10" ht="18.75">
      <c r="A53" s="139" t="s">
        <v>15</v>
      </c>
      <c r="B53" s="139" t="s">
        <v>62</v>
      </c>
      <c r="C53" s="139" t="s">
        <v>15</v>
      </c>
      <c r="D53" s="140" t="s">
        <v>7</v>
      </c>
      <c r="E53" s="140" t="s">
        <v>157</v>
      </c>
      <c r="F53">
        <v>0.1</v>
      </c>
      <c r="J53" s="139" t="s">
        <v>158</v>
      </c>
    </row>
    <row r="54" spans="1:10" ht="18.75">
      <c r="A54" s="139" t="s">
        <v>15</v>
      </c>
      <c r="B54" s="139" t="s">
        <v>62</v>
      </c>
      <c r="C54" s="139" t="s">
        <v>15</v>
      </c>
      <c r="D54" s="140" t="s">
        <v>9</v>
      </c>
      <c r="E54" s="140" t="s">
        <v>159</v>
      </c>
      <c r="F54">
        <v>7.0000000000000007E-2</v>
      </c>
      <c r="J54" s="139" t="s">
        <v>160</v>
      </c>
    </row>
    <row r="55" spans="1:10" ht="18.75">
      <c r="A55" s="139" t="s">
        <v>15</v>
      </c>
      <c r="B55" s="139" t="s">
        <v>62</v>
      </c>
      <c r="C55" s="139" t="s">
        <v>15</v>
      </c>
      <c r="D55" s="140" t="s">
        <v>13</v>
      </c>
      <c r="E55" s="140" t="s">
        <v>161</v>
      </c>
      <c r="F55">
        <v>7.0000000000000007E-2</v>
      </c>
      <c r="J55" s="139" t="s">
        <v>162</v>
      </c>
    </row>
    <row r="56" spans="1:10" ht="18.75">
      <c r="A56" s="139" t="s">
        <v>36</v>
      </c>
      <c r="B56" s="139" t="s">
        <v>65</v>
      </c>
      <c r="C56" s="139" t="s">
        <v>36</v>
      </c>
      <c r="D56" s="140" t="s">
        <v>7</v>
      </c>
      <c r="E56" s="140" t="s">
        <v>163</v>
      </c>
      <c r="F56">
        <v>0.11</v>
      </c>
      <c r="J56" s="139" t="s">
        <v>164</v>
      </c>
    </row>
    <row r="57" spans="1:10" ht="18.75">
      <c r="A57" s="139" t="s">
        <v>36</v>
      </c>
      <c r="B57" s="139" t="s">
        <v>65</v>
      </c>
      <c r="C57" s="139" t="s">
        <v>36</v>
      </c>
      <c r="D57" s="140" t="s">
        <v>9</v>
      </c>
      <c r="E57" s="140" t="s">
        <v>165</v>
      </c>
      <c r="F57">
        <v>0.03</v>
      </c>
      <c r="J57" s="139" t="s">
        <v>166</v>
      </c>
    </row>
    <row r="58" spans="1:10" ht="18.75">
      <c r="A58" s="139" t="s">
        <v>36</v>
      </c>
      <c r="B58" s="139" t="s">
        <v>65</v>
      </c>
      <c r="C58" s="139" t="s">
        <v>36</v>
      </c>
      <c r="D58" s="140" t="s">
        <v>13</v>
      </c>
      <c r="E58" s="140" t="s">
        <v>167</v>
      </c>
      <c r="F58">
        <v>7.0000000000000007E-2</v>
      </c>
      <c r="J58" s="139" t="s">
        <v>168</v>
      </c>
    </row>
    <row r="59" spans="1:10" ht="18.75">
      <c r="A59" s="139" t="s">
        <v>39</v>
      </c>
      <c r="B59" s="139" t="s">
        <v>39</v>
      </c>
      <c r="C59" s="139" t="s">
        <v>39</v>
      </c>
      <c r="D59" s="140" t="s">
        <v>7</v>
      </c>
      <c r="E59" s="140" t="s">
        <v>169</v>
      </c>
      <c r="F59">
        <v>0.08</v>
      </c>
      <c r="J59" s="139" t="s">
        <v>170</v>
      </c>
    </row>
    <row r="60" spans="1:10" ht="18.75">
      <c r="A60" s="139" t="s">
        <v>39</v>
      </c>
      <c r="B60" s="139" t="s">
        <v>39</v>
      </c>
      <c r="C60" s="139" t="s">
        <v>39</v>
      </c>
      <c r="D60" s="140" t="s">
        <v>9</v>
      </c>
      <c r="E60" s="140" t="s">
        <v>171</v>
      </c>
      <c r="F60">
        <v>0.05</v>
      </c>
      <c r="J60" s="139" t="s">
        <v>172</v>
      </c>
    </row>
    <row r="61" spans="1:10" ht="18.75">
      <c r="A61" s="139" t="s">
        <v>39</v>
      </c>
      <c r="B61" s="139" t="s">
        <v>39</v>
      </c>
      <c r="C61" s="139" t="s">
        <v>39</v>
      </c>
      <c r="D61" s="140" t="s">
        <v>13</v>
      </c>
      <c r="E61" s="140" t="s">
        <v>173</v>
      </c>
      <c r="F61">
        <v>7.0000000000000007E-2</v>
      </c>
      <c r="J61" s="139" t="s">
        <v>174</v>
      </c>
    </row>
    <row r="62" spans="1:10" ht="18.75">
      <c r="A62" s="139" t="s">
        <v>42</v>
      </c>
      <c r="B62" s="139" t="s">
        <v>70</v>
      </c>
      <c r="C62" s="139" t="s">
        <v>42</v>
      </c>
      <c r="D62" s="140" t="s">
        <v>7</v>
      </c>
      <c r="E62" s="140" t="s">
        <v>175</v>
      </c>
      <c r="F62">
        <v>0.12</v>
      </c>
      <c r="J62" s="139" t="s">
        <v>176</v>
      </c>
    </row>
    <row r="63" spans="1:10" ht="18.75">
      <c r="A63" s="139" t="s">
        <v>42</v>
      </c>
      <c r="B63" s="139" t="s">
        <v>70</v>
      </c>
      <c r="C63" s="139" t="s">
        <v>42</v>
      </c>
      <c r="D63" s="140" t="s">
        <v>9</v>
      </c>
      <c r="E63" s="140" t="s">
        <v>177</v>
      </c>
      <c r="F63">
        <v>0.15</v>
      </c>
      <c r="J63" s="139" t="s">
        <v>178</v>
      </c>
    </row>
    <row r="64" spans="1:10" ht="18.75">
      <c r="A64" s="139" t="s">
        <v>42</v>
      </c>
      <c r="B64" s="139" t="s">
        <v>70</v>
      </c>
      <c r="C64" s="139" t="s">
        <v>42</v>
      </c>
      <c r="D64" s="140" t="s">
        <v>13</v>
      </c>
      <c r="E64" s="140" t="s">
        <v>179</v>
      </c>
      <c r="F64">
        <v>7.0000000000000007E-2</v>
      </c>
      <c r="J64" s="139" t="s">
        <v>180</v>
      </c>
    </row>
    <row r="65" spans="1:10" ht="18.75">
      <c r="A65" s="139" t="s">
        <v>42</v>
      </c>
      <c r="B65" s="139" t="s">
        <v>73</v>
      </c>
      <c r="C65" s="139" t="s">
        <v>42</v>
      </c>
      <c r="D65" s="140" t="s">
        <v>7</v>
      </c>
      <c r="E65" s="140" t="s">
        <v>181</v>
      </c>
      <c r="F65">
        <v>0.06</v>
      </c>
      <c r="J65" s="139" t="s">
        <v>182</v>
      </c>
    </row>
    <row r="66" spans="1:10" ht="18.75">
      <c r="A66" s="139" t="s">
        <v>42</v>
      </c>
      <c r="B66" s="139" t="s">
        <v>73</v>
      </c>
      <c r="C66" s="139" t="s">
        <v>42</v>
      </c>
      <c r="D66" s="140" t="s">
        <v>9</v>
      </c>
      <c r="E66" s="140" t="s">
        <v>183</v>
      </c>
      <c r="F66">
        <v>0.06</v>
      </c>
      <c r="J66" s="139" t="s">
        <v>184</v>
      </c>
    </row>
    <row r="67" spans="1:10" ht="18.75">
      <c r="A67" s="139" t="s">
        <v>42</v>
      </c>
      <c r="B67" s="139" t="s">
        <v>73</v>
      </c>
      <c r="C67" s="139" t="s">
        <v>42</v>
      </c>
      <c r="D67" s="140" t="s">
        <v>13</v>
      </c>
      <c r="E67" s="140" t="s">
        <v>185</v>
      </c>
      <c r="F67">
        <v>7.0000000000000007E-2</v>
      </c>
      <c r="J67" s="139" t="s">
        <v>186</v>
      </c>
    </row>
    <row r="68" spans="1:10" ht="18.75">
      <c r="A68" s="139" t="s">
        <v>45</v>
      </c>
      <c r="B68" s="139" t="s">
        <v>76</v>
      </c>
      <c r="C68" s="139" t="s">
        <v>45</v>
      </c>
      <c r="D68" s="140" t="s">
        <v>7</v>
      </c>
      <c r="E68" s="140" t="s">
        <v>187</v>
      </c>
      <c r="F68">
        <v>7.0000000000000007E-2</v>
      </c>
      <c r="J68" s="139" t="s">
        <v>188</v>
      </c>
    </row>
    <row r="69" spans="1:10" ht="18.75">
      <c r="A69" s="139" t="s">
        <v>45</v>
      </c>
      <c r="B69" s="139" t="s">
        <v>76</v>
      </c>
      <c r="C69" s="139" t="s">
        <v>45</v>
      </c>
      <c r="D69" s="140" t="s">
        <v>9</v>
      </c>
      <c r="E69" s="140" t="s">
        <v>189</v>
      </c>
      <c r="F69">
        <v>0.09</v>
      </c>
      <c r="J69" s="139" t="s">
        <v>190</v>
      </c>
    </row>
    <row r="70" spans="1:10" ht="18.75">
      <c r="A70" s="139" t="s">
        <v>45</v>
      </c>
      <c r="B70" s="139" t="s">
        <v>76</v>
      </c>
      <c r="C70" s="139" t="s">
        <v>45</v>
      </c>
      <c r="D70" s="140" t="s">
        <v>13</v>
      </c>
      <c r="E70" s="140" t="s">
        <v>191</v>
      </c>
      <c r="F70">
        <v>7.0000000000000007E-2</v>
      </c>
      <c r="J70" s="139" t="s">
        <v>192</v>
      </c>
    </row>
    <row r="71" spans="1:10" ht="18.75">
      <c r="A71" s="139" t="s">
        <v>30</v>
      </c>
      <c r="B71" s="139" t="s">
        <v>79</v>
      </c>
      <c r="C71" s="139" t="s">
        <v>30</v>
      </c>
      <c r="D71" s="140" t="s">
        <v>7</v>
      </c>
      <c r="E71" s="140" t="s">
        <v>193</v>
      </c>
      <c r="F71" t="s">
        <v>54</v>
      </c>
      <c r="J71" s="139" t="s">
        <v>194</v>
      </c>
    </row>
    <row r="72" spans="1:10" ht="18.75">
      <c r="A72" s="139" t="s">
        <v>30</v>
      </c>
      <c r="B72" s="139" t="s">
        <v>79</v>
      </c>
      <c r="C72" s="139" t="s">
        <v>30</v>
      </c>
      <c r="D72" s="140" t="s">
        <v>9</v>
      </c>
      <c r="E72" s="140" t="s">
        <v>195</v>
      </c>
      <c r="F72" t="s">
        <v>54</v>
      </c>
      <c r="J72" s="139" t="s">
        <v>99</v>
      </c>
    </row>
    <row r="73" spans="1:10" ht="18.75">
      <c r="A73" s="139" t="s">
        <v>30</v>
      </c>
      <c r="B73" s="139" t="s">
        <v>79</v>
      </c>
      <c r="C73" s="139" t="s">
        <v>30</v>
      </c>
      <c r="D73" s="140" t="s">
        <v>13</v>
      </c>
      <c r="E73" s="140" t="s">
        <v>196</v>
      </c>
      <c r="F73">
        <v>7.0000000000000007E-2</v>
      </c>
      <c r="J73" s="139" t="s">
        <v>197</v>
      </c>
    </row>
    <row r="74" spans="1:10" ht="18.75">
      <c r="A74" s="139" t="s">
        <v>48</v>
      </c>
      <c r="B74" s="139" t="s">
        <v>82</v>
      </c>
      <c r="C74" s="139" t="s">
        <v>48</v>
      </c>
      <c r="D74" s="140" t="s">
        <v>7</v>
      </c>
      <c r="E74" s="140" t="s">
        <v>198</v>
      </c>
      <c r="F74">
        <v>0.12</v>
      </c>
      <c r="J74" s="139" t="s">
        <v>199</v>
      </c>
    </row>
    <row r="75" spans="1:10" ht="18.75">
      <c r="A75" s="139" t="s">
        <v>48</v>
      </c>
      <c r="B75" s="139" t="s">
        <v>82</v>
      </c>
      <c r="C75" s="139" t="s">
        <v>48</v>
      </c>
      <c r="D75" s="140" t="s">
        <v>9</v>
      </c>
      <c r="E75" s="140" t="s">
        <v>200</v>
      </c>
      <c r="F75">
        <v>7.0000000000000007E-2</v>
      </c>
      <c r="J75" s="139" t="s">
        <v>201</v>
      </c>
    </row>
    <row r="76" spans="1:10" ht="18.75">
      <c r="A76" s="139" t="s">
        <v>48</v>
      </c>
      <c r="B76" s="139" t="s">
        <v>82</v>
      </c>
      <c r="C76" s="139" t="s">
        <v>48</v>
      </c>
      <c r="D76" s="140" t="s">
        <v>13</v>
      </c>
      <c r="E76" s="140" t="s">
        <v>202</v>
      </c>
      <c r="F76">
        <v>0.08</v>
      </c>
      <c r="J76" s="139" t="s">
        <v>203</v>
      </c>
    </row>
    <row r="77" spans="1:10" ht="18.75">
      <c r="A77" s="139" t="s">
        <v>48</v>
      </c>
      <c r="B77" s="139" t="s">
        <v>85</v>
      </c>
      <c r="C77" s="139" t="s">
        <v>48</v>
      </c>
      <c r="D77" s="140" t="s">
        <v>7</v>
      </c>
      <c r="E77" s="140" t="s">
        <v>204</v>
      </c>
      <c r="F77">
        <v>0.12</v>
      </c>
      <c r="J77" s="139" t="s">
        <v>205</v>
      </c>
    </row>
    <row r="78" spans="1:10" ht="18.75">
      <c r="A78" s="139" t="s">
        <v>48</v>
      </c>
      <c r="B78" s="139" t="s">
        <v>85</v>
      </c>
      <c r="C78" s="139" t="s">
        <v>48</v>
      </c>
      <c r="D78" s="140" t="s">
        <v>9</v>
      </c>
      <c r="E78" s="140" t="s">
        <v>206</v>
      </c>
      <c r="F78">
        <v>7.0000000000000007E-2</v>
      </c>
      <c r="J78" s="139" t="s">
        <v>207</v>
      </c>
    </row>
    <row r="79" spans="1:10" ht="18.75">
      <c r="A79" s="139" t="s">
        <v>48</v>
      </c>
      <c r="B79" s="139" t="s">
        <v>85</v>
      </c>
      <c r="C79" s="139" t="s">
        <v>48</v>
      </c>
      <c r="D79" s="140" t="s">
        <v>13</v>
      </c>
      <c r="E79" s="140" t="s">
        <v>208</v>
      </c>
      <c r="F79">
        <v>0.08</v>
      </c>
      <c r="J79" s="139" t="s">
        <v>209</v>
      </c>
    </row>
    <row r="80" spans="1:10" ht="18.75">
      <c r="A80" s="139" t="s">
        <v>15</v>
      </c>
      <c r="B80" s="139" t="s">
        <v>88</v>
      </c>
      <c r="C80" s="139" t="s">
        <v>15</v>
      </c>
      <c r="D80" s="140" t="s">
        <v>7</v>
      </c>
      <c r="E80" s="140" t="s">
        <v>210</v>
      </c>
      <c r="F80">
        <v>0.15</v>
      </c>
      <c r="J80" s="139" t="s">
        <v>211</v>
      </c>
    </row>
    <row r="81" spans="1:10" ht="18.75">
      <c r="A81" s="139" t="s">
        <v>15</v>
      </c>
      <c r="B81" s="139" t="s">
        <v>88</v>
      </c>
      <c r="C81" s="139" t="s">
        <v>15</v>
      </c>
      <c r="D81" s="140" t="s">
        <v>9</v>
      </c>
      <c r="E81" s="140" t="s">
        <v>212</v>
      </c>
      <c r="F81">
        <v>0.08</v>
      </c>
      <c r="J81" s="139" t="s">
        <v>213</v>
      </c>
    </row>
    <row r="82" spans="1:10" ht="18.75">
      <c r="A82" s="139" t="s">
        <v>15</v>
      </c>
      <c r="B82" s="139" t="s">
        <v>88</v>
      </c>
      <c r="C82" s="139" t="s">
        <v>15</v>
      </c>
      <c r="D82" s="140" t="s">
        <v>13</v>
      </c>
      <c r="E82" s="140" t="s">
        <v>214</v>
      </c>
      <c r="F82">
        <v>0.08</v>
      </c>
      <c r="J82" s="139" t="s">
        <v>215</v>
      </c>
    </row>
    <row r="83" spans="1:10" ht="18.75">
      <c r="A83" s="139" t="s">
        <v>36</v>
      </c>
      <c r="B83" s="139" t="s">
        <v>91</v>
      </c>
      <c r="C83" s="139" t="s">
        <v>36</v>
      </c>
      <c r="D83" s="140" t="s">
        <v>7</v>
      </c>
      <c r="E83" s="140" t="s">
        <v>216</v>
      </c>
      <c r="F83">
        <v>0.09</v>
      </c>
      <c r="J83" s="139" t="s">
        <v>217</v>
      </c>
    </row>
    <row r="84" spans="1:10" ht="18.75">
      <c r="A84" s="139" t="s">
        <v>36</v>
      </c>
      <c r="B84" s="139" t="s">
        <v>91</v>
      </c>
      <c r="C84" s="139" t="s">
        <v>36</v>
      </c>
      <c r="D84" s="140" t="s">
        <v>9</v>
      </c>
      <c r="E84" s="140" t="s">
        <v>218</v>
      </c>
      <c r="F84">
        <v>0.08</v>
      </c>
      <c r="J84" s="139" t="s">
        <v>219</v>
      </c>
    </row>
    <row r="85" spans="1:10" ht="18.75">
      <c r="A85" s="139" t="s">
        <v>36</v>
      </c>
      <c r="B85" s="139" t="s">
        <v>91</v>
      </c>
      <c r="C85" s="139" t="s">
        <v>36</v>
      </c>
      <c r="D85" s="140" t="s">
        <v>13</v>
      </c>
      <c r="E85" s="140" t="s">
        <v>220</v>
      </c>
      <c r="F85">
        <v>0.08</v>
      </c>
      <c r="J85" s="139" t="s">
        <v>221</v>
      </c>
    </row>
    <row r="86" spans="1:10" ht="18.75">
      <c r="A86" s="139" t="s">
        <v>51</v>
      </c>
      <c r="B86" s="139" t="s">
        <v>94</v>
      </c>
      <c r="C86" s="139" t="s">
        <v>51</v>
      </c>
      <c r="D86" s="140" t="s">
        <v>7</v>
      </c>
      <c r="E86" s="140" t="s">
        <v>222</v>
      </c>
      <c r="F86">
        <v>0.12</v>
      </c>
      <c r="J86" s="139" t="s">
        <v>223</v>
      </c>
    </row>
    <row r="87" spans="1:10" ht="18.75">
      <c r="A87" s="139" t="s">
        <v>51</v>
      </c>
      <c r="B87" s="139" t="s">
        <v>94</v>
      </c>
      <c r="C87" s="139" t="s">
        <v>51</v>
      </c>
      <c r="D87" s="140" t="s">
        <v>9</v>
      </c>
      <c r="E87" s="140" t="s">
        <v>224</v>
      </c>
      <c r="F87">
        <v>7.0000000000000007E-2</v>
      </c>
      <c r="J87" s="139" t="s">
        <v>225</v>
      </c>
    </row>
    <row r="88" spans="1:10" ht="18.75">
      <c r="A88" s="139" t="s">
        <v>51</v>
      </c>
      <c r="B88" s="139" t="s">
        <v>94</v>
      </c>
      <c r="C88" s="139" t="s">
        <v>51</v>
      </c>
      <c r="D88" s="140" t="s">
        <v>13</v>
      </c>
      <c r="E88" s="140" t="s">
        <v>226</v>
      </c>
      <c r="F88">
        <v>0.08</v>
      </c>
      <c r="J88" s="139" t="s">
        <v>227</v>
      </c>
    </row>
    <row r="89" spans="1:10" ht="18.75">
      <c r="A89" s="139" t="s">
        <v>51</v>
      </c>
      <c r="B89" s="139" t="s">
        <v>97</v>
      </c>
      <c r="C89" s="139" t="s">
        <v>51</v>
      </c>
      <c r="D89" s="140" t="s">
        <v>7</v>
      </c>
      <c r="E89" s="140" t="s">
        <v>228</v>
      </c>
      <c r="F89">
        <v>0.1</v>
      </c>
      <c r="J89" s="139" t="s">
        <v>229</v>
      </c>
    </row>
    <row r="90" spans="1:10" ht="18.75">
      <c r="A90" s="139" t="s">
        <v>51</v>
      </c>
      <c r="B90" s="139" t="s">
        <v>97</v>
      </c>
      <c r="C90" s="139" t="s">
        <v>51</v>
      </c>
      <c r="D90" s="140" t="s">
        <v>9</v>
      </c>
      <c r="E90" s="140" t="s">
        <v>230</v>
      </c>
      <c r="F90">
        <v>7.0000000000000007E-2</v>
      </c>
      <c r="J90" s="139" t="s">
        <v>231</v>
      </c>
    </row>
    <row r="91" spans="1:10" ht="18.75">
      <c r="A91" s="139" t="s">
        <v>51</v>
      </c>
      <c r="B91" s="139" t="s">
        <v>97</v>
      </c>
      <c r="C91" s="139" t="s">
        <v>51</v>
      </c>
      <c r="D91" s="140" t="s">
        <v>13</v>
      </c>
      <c r="E91" s="140" t="s">
        <v>232</v>
      </c>
      <c r="F91">
        <v>0.08</v>
      </c>
      <c r="J91" s="139" t="s">
        <v>233</v>
      </c>
    </row>
    <row r="92" spans="1:10" ht="18.75">
      <c r="A92" s="139" t="s">
        <v>55</v>
      </c>
      <c r="B92" s="139" t="s">
        <v>100</v>
      </c>
      <c r="C92" s="139" t="s">
        <v>55</v>
      </c>
      <c r="D92" s="140" t="s">
        <v>7</v>
      </c>
      <c r="E92" s="140" t="s">
        <v>234</v>
      </c>
      <c r="F92">
        <v>0.12</v>
      </c>
      <c r="J92" s="139" t="s">
        <v>235</v>
      </c>
    </row>
    <row r="93" spans="1:10" ht="18.75">
      <c r="A93" s="139" t="s">
        <v>55</v>
      </c>
      <c r="B93" s="139" t="s">
        <v>100</v>
      </c>
      <c r="C93" s="139" t="s">
        <v>55</v>
      </c>
      <c r="D93" s="140" t="s">
        <v>9</v>
      </c>
      <c r="E93" s="140" t="s">
        <v>236</v>
      </c>
      <c r="F93">
        <v>7.0000000000000007E-2</v>
      </c>
      <c r="J93" s="139" t="s">
        <v>237</v>
      </c>
    </row>
    <row r="94" spans="1:10" ht="18.75">
      <c r="A94" s="139" t="s">
        <v>55</v>
      </c>
      <c r="B94" s="139" t="s">
        <v>100</v>
      </c>
      <c r="C94" s="139" t="s">
        <v>55</v>
      </c>
      <c r="D94" s="140" t="s">
        <v>13</v>
      </c>
      <c r="E94" s="140" t="s">
        <v>238</v>
      </c>
      <c r="F94">
        <v>0.08</v>
      </c>
      <c r="J94" s="139" t="s">
        <v>239</v>
      </c>
    </row>
    <row r="95" spans="1:10" ht="18.75">
      <c r="A95" s="139" t="s">
        <v>42</v>
      </c>
      <c r="B95" s="139" t="s">
        <v>103</v>
      </c>
      <c r="C95" s="139" t="s">
        <v>42</v>
      </c>
      <c r="D95" s="140" t="s">
        <v>7</v>
      </c>
      <c r="E95" s="140" t="s">
        <v>240</v>
      </c>
      <c r="F95">
        <v>0.1</v>
      </c>
      <c r="J95" s="139" t="s">
        <v>241</v>
      </c>
    </row>
    <row r="96" spans="1:10" ht="18.75">
      <c r="A96" s="139" t="s">
        <v>42</v>
      </c>
      <c r="B96" s="139" t="s">
        <v>103</v>
      </c>
      <c r="C96" s="139" t="s">
        <v>42</v>
      </c>
      <c r="D96" s="140" t="s">
        <v>9</v>
      </c>
      <c r="E96" s="140" t="s">
        <v>242</v>
      </c>
      <c r="F96">
        <v>0.1</v>
      </c>
      <c r="J96" s="139" t="s">
        <v>243</v>
      </c>
    </row>
    <row r="97" spans="1:10" ht="18.75">
      <c r="A97" s="139" t="s">
        <v>42</v>
      </c>
      <c r="B97" s="139" t="s">
        <v>103</v>
      </c>
      <c r="C97" s="139" t="s">
        <v>42</v>
      </c>
      <c r="D97" s="140" t="s">
        <v>13</v>
      </c>
      <c r="E97" s="140" t="s">
        <v>244</v>
      </c>
      <c r="F97">
        <v>0.08</v>
      </c>
      <c r="J97" s="139" t="s">
        <v>245</v>
      </c>
    </row>
    <row r="98" spans="1:10" ht="18.75">
      <c r="A98" s="139" t="s">
        <v>42</v>
      </c>
      <c r="B98" s="139" t="s">
        <v>106</v>
      </c>
      <c r="C98" s="139" t="s">
        <v>42</v>
      </c>
      <c r="D98" s="140" t="s">
        <v>7</v>
      </c>
      <c r="E98" s="140" t="s">
        <v>246</v>
      </c>
      <c r="F98">
        <v>0.1</v>
      </c>
      <c r="J98" s="139" t="s">
        <v>247</v>
      </c>
    </row>
    <row r="99" spans="1:10" ht="18.75">
      <c r="A99" s="139" t="s">
        <v>42</v>
      </c>
      <c r="B99" s="139" t="s">
        <v>106</v>
      </c>
      <c r="C99" s="139" t="s">
        <v>42</v>
      </c>
      <c r="D99" s="140" t="s">
        <v>9</v>
      </c>
      <c r="E99" s="140" t="s">
        <v>248</v>
      </c>
      <c r="F99">
        <v>0.1</v>
      </c>
      <c r="J99" s="139" t="s">
        <v>249</v>
      </c>
    </row>
    <row r="100" spans="1:10" ht="18.75">
      <c r="A100" s="139" t="s">
        <v>42</v>
      </c>
      <c r="B100" s="139" t="s">
        <v>106</v>
      </c>
      <c r="C100" s="139" t="s">
        <v>42</v>
      </c>
      <c r="D100" s="140" t="s">
        <v>13</v>
      </c>
      <c r="E100" s="140" t="s">
        <v>250</v>
      </c>
      <c r="F100">
        <v>0.08</v>
      </c>
      <c r="J100" s="139" t="s">
        <v>251</v>
      </c>
    </row>
    <row r="101" spans="1:10" ht="18.75">
      <c r="A101" s="139" t="s">
        <v>42</v>
      </c>
      <c r="B101" s="139" t="s">
        <v>109</v>
      </c>
      <c r="C101" s="139" t="s">
        <v>42</v>
      </c>
      <c r="D101" s="140" t="s">
        <v>7</v>
      </c>
      <c r="E101" s="140" t="s">
        <v>252</v>
      </c>
      <c r="F101">
        <v>0.1</v>
      </c>
      <c r="J101" s="139" t="s">
        <v>55</v>
      </c>
    </row>
    <row r="102" spans="1:10" ht="18.75">
      <c r="A102" s="139" t="s">
        <v>42</v>
      </c>
      <c r="B102" s="139" t="s">
        <v>109</v>
      </c>
      <c r="C102" s="139" t="s">
        <v>42</v>
      </c>
      <c r="D102" s="140" t="s">
        <v>9</v>
      </c>
      <c r="E102" s="140" t="s">
        <v>253</v>
      </c>
      <c r="F102">
        <v>0.1</v>
      </c>
      <c r="J102" s="139" t="s">
        <v>254</v>
      </c>
    </row>
    <row r="103" spans="1:10" ht="18.75">
      <c r="A103" s="139" t="s">
        <v>42</v>
      </c>
      <c r="B103" s="139" t="s">
        <v>109</v>
      </c>
      <c r="C103" s="139" t="s">
        <v>42</v>
      </c>
      <c r="D103" s="140" t="s">
        <v>13</v>
      </c>
      <c r="E103" s="140" t="s">
        <v>255</v>
      </c>
      <c r="F103">
        <v>0.08</v>
      </c>
      <c r="J103" s="139" t="s">
        <v>256</v>
      </c>
    </row>
    <row r="104" spans="1:10" ht="18.75">
      <c r="A104" s="139" t="s">
        <v>45</v>
      </c>
      <c r="B104" s="139" t="s">
        <v>112</v>
      </c>
      <c r="C104" s="139" t="s">
        <v>45</v>
      </c>
      <c r="D104" s="140" t="s">
        <v>7</v>
      </c>
      <c r="E104" s="140" t="s">
        <v>257</v>
      </c>
      <c r="F104">
        <v>0.1</v>
      </c>
      <c r="J104" s="139" t="s">
        <v>258</v>
      </c>
    </row>
    <row r="105" spans="1:10" ht="18.75">
      <c r="A105" s="139" t="s">
        <v>45</v>
      </c>
      <c r="B105" s="139" t="s">
        <v>112</v>
      </c>
      <c r="C105" s="139" t="s">
        <v>45</v>
      </c>
      <c r="D105" s="140" t="s">
        <v>9</v>
      </c>
      <c r="E105" s="140" t="s">
        <v>259</v>
      </c>
      <c r="F105">
        <v>0.08</v>
      </c>
      <c r="J105" s="139" t="s">
        <v>260</v>
      </c>
    </row>
    <row r="106" spans="1:10" ht="18.75">
      <c r="A106" s="139" t="s">
        <v>45</v>
      </c>
      <c r="B106" s="139" t="s">
        <v>112</v>
      </c>
      <c r="C106" s="139" t="s">
        <v>45</v>
      </c>
      <c r="D106" s="140" t="s">
        <v>13</v>
      </c>
      <c r="E106" s="140" t="s">
        <v>261</v>
      </c>
      <c r="F106">
        <v>0.08</v>
      </c>
      <c r="J106" s="139" t="s">
        <v>262</v>
      </c>
    </row>
    <row r="107" spans="1:10" ht="18.75">
      <c r="A107" s="139" t="s">
        <v>15</v>
      </c>
      <c r="B107" s="139" t="s">
        <v>115</v>
      </c>
      <c r="C107" s="139" t="s">
        <v>15</v>
      </c>
      <c r="D107" s="140" t="s">
        <v>7</v>
      </c>
      <c r="E107" s="140" t="s">
        <v>263</v>
      </c>
      <c r="F107">
        <v>0.15</v>
      </c>
      <c r="J107" s="139" t="s">
        <v>264</v>
      </c>
    </row>
    <row r="108" spans="1:10" ht="18.75">
      <c r="A108" s="139" t="s">
        <v>15</v>
      </c>
      <c r="B108" s="139" t="s">
        <v>115</v>
      </c>
      <c r="C108" s="139" t="s">
        <v>15</v>
      </c>
      <c r="D108" s="140" t="s">
        <v>9</v>
      </c>
      <c r="E108" s="140" t="s">
        <v>265</v>
      </c>
      <c r="F108">
        <v>0.09</v>
      </c>
      <c r="J108" s="139" t="s">
        <v>266</v>
      </c>
    </row>
    <row r="109" spans="1:10" ht="18.75">
      <c r="A109" s="139" t="s">
        <v>15</v>
      </c>
      <c r="B109" s="139" t="s">
        <v>115</v>
      </c>
      <c r="C109" s="139" t="s">
        <v>15</v>
      </c>
      <c r="D109" s="140" t="s">
        <v>13</v>
      </c>
      <c r="E109" s="140" t="s">
        <v>267</v>
      </c>
      <c r="F109">
        <v>0.09</v>
      </c>
      <c r="J109" s="139" t="s">
        <v>268</v>
      </c>
    </row>
    <row r="110" spans="1:10" ht="18.75">
      <c r="A110" s="139" t="s">
        <v>58</v>
      </c>
      <c r="B110" s="139" t="s">
        <v>118</v>
      </c>
      <c r="C110" s="139" t="s">
        <v>58</v>
      </c>
      <c r="D110" s="140" t="s">
        <v>7</v>
      </c>
      <c r="E110" s="140" t="s">
        <v>269</v>
      </c>
      <c r="F110">
        <v>7.0000000000000007E-2</v>
      </c>
      <c r="J110" s="139" t="s">
        <v>270</v>
      </c>
    </row>
    <row r="111" spans="1:10" ht="18.75">
      <c r="A111" s="139" t="s">
        <v>58</v>
      </c>
      <c r="B111" s="139" t="s">
        <v>118</v>
      </c>
      <c r="C111" s="139" t="s">
        <v>58</v>
      </c>
      <c r="D111" s="140" t="s">
        <v>9</v>
      </c>
      <c r="E111" s="140" t="s">
        <v>271</v>
      </c>
      <c r="F111">
        <v>7.0000000000000007E-2</v>
      </c>
      <c r="J111" s="139" t="s">
        <v>272</v>
      </c>
    </row>
    <row r="112" spans="1:10" ht="18.75">
      <c r="A112" s="139" t="s">
        <v>58</v>
      </c>
      <c r="B112" s="139" t="s">
        <v>118</v>
      </c>
      <c r="C112" s="139" t="s">
        <v>58</v>
      </c>
      <c r="D112" s="140" t="s">
        <v>13</v>
      </c>
      <c r="E112" s="140" t="s">
        <v>273</v>
      </c>
      <c r="F112">
        <v>0.09</v>
      </c>
      <c r="J112" s="139" t="s">
        <v>274</v>
      </c>
    </row>
    <row r="113" spans="1:10" ht="18.75">
      <c r="A113" s="139" t="s">
        <v>61</v>
      </c>
      <c r="B113" s="139" t="s">
        <v>121</v>
      </c>
      <c r="C113" s="139" t="s">
        <v>61</v>
      </c>
      <c r="D113" s="140" t="s">
        <v>7</v>
      </c>
      <c r="E113" s="140" t="s">
        <v>275</v>
      </c>
      <c r="F113">
        <v>0.16</v>
      </c>
      <c r="J113" s="141" t="s">
        <v>276</v>
      </c>
    </row>
    <row r="114" spans="1:10" ht="18.75">
      <c r="A114" s="139" t="s">
        <v>61</v>
      </c>
      <c r="B114" s="139" t="s">
        <v>121</v>
      </c>
      <c r="C114" s="139" t="s">
        <v>61</v>
      </c>
      <c r="D114" s="140" t="s">
        <v>9</v>
      </c>
      <c r="E114" s="140" t="s">
        <v>277</v>
      </c>
      <c r="F114">
        <v>7.0000000000000007E-2</v>
      </c>
      <c r="J114" s="141" t="s">
        <v>278</v>
      </c>
    </row>
    <row r="115" spans="1:10" ht="18.75">
      <c r="A115" s="139" t="s">
        <v>61</v>
      </c>
      <c r="B115" s="139" t="s">
        <v>121</v>
      </c>
      <c r="C115" s="139" t="s">
        <v>61</v>
      </c>
      <c r="D115" s="140" t="s">
        <v>13</v>
      </c>
      <c r="E115" s="140" t="s">
        <v>279</v>
      </c>
      <c r="F115">
        <v>0.09</v>
      </c>
      <c r="J115" s="141" t="s">
        <v>280</v>
      </c>
    </row>
    <row r="116" spans="1:10" ht="18.75">
      <c r="A116" s="139" t="s">
        <v>61</v>
      </c>
      <c r="B116" s="139" t="s">
        <v>124</v>
      </c>
      <c r="C116" s="139" t="s">
        <v>61</v>
      </c>
      <c r="D116" s="140" t="s">
        <v>7</v>
      </c>
      <c r="E116" s="140" t="s">
        <v>281</v>
      </c>
      <c r="F116">
        <v>0.16</v>
      </c>
      <c r="J116" s="141" t="s">
        <v>282</v>
      </c>
    </row>
    <row r="117" spans="1:10" ht="18.75">
      <c r="A117" s="139" t="s">
        <v>61</v>
      </c>
      <c r="B117" s="139" t="s">
        <v>124</v>
      </c>
      <c r="C117" s="139" t="s">
        <v>61</v>
      </c>
      <c r="D117" s="140" t="s">
        <v>9</v>
      </c>
      <c r="E117" s="140" t="s">
        <v>283</v>
      </c>
      <c r="F117">
        <v>7.0000000000000007E-2</v>
      </c>
      <c r="J117" s="141" t="s">
        <v>284</v>
      </c>
    </row>
    <row r="118" spans="1:10" ht="18.75">
      <c r="A118" s="139" t="s">
        <v>61</v>
      </c>
      <c r="B118" s="139" t="s">
        <v>124</v>
      </c>
      <c r="C118" s="139" t="s">
        <v>61</v>
      </c>
      <c r="D118" s="140" t="s">
        <v>13</v>
      </c>
      <c r="E118" s="140" t="s">
        <v>285</v>
      </c>
      <c r="F118">
        <v>0.09</v>
      </c>
      <c r="J118" s="141" t="s">
        <v>286</v>
      </c>
    </row>
    <row r="119" spans="1:10" ht="18.75">
      <c r="A119" s="139" t="s">
        <v>42</v>
      </c>
      <c r="B119" s="139" t="s">
        <v>127</v>
      </c>
      <c r="C119" s="139" t="s">
        <v>42</v>
      </c>
      <c r="D119" s="140" t="s">
        <v>7</v>
      </c>
      <c r="E119" s="140" t="s">
        <v>287</v>
      </c>
      <c r="F119">
        <v>0.12</v>
      </c>
      <c r="J119" s="141" t="s">
        <v>288</v>
      </c>
    </row>
    <row r="120" spans="1:10" ht="18.75">
      <c r="A120" s="139" t="s">
        <v>42</v>
      </c>
      <c r="B120" s="139" t="s">
        <v>127</v>
      </c>
      <c r="C120" s="139" t="s">
        <v>42</v>
      </c>
      <c r="D120" s="140" t="s">
        <v>9</v>
      </c>
      <c r="E120" s="140" t="s">
        <v>289</v>
      </c>
      <c r="F120">
        <v>0.1</v>
      </c>
      <c r="J120" s="141" t="s">
        <v>290</v>
      </c>
    </row>
    <row r="121" spans="1:10" ht="18.75">
      <c r="A121" s="139" t="s">
        <v>42</v>
      </c>
      <c r="B121" s="139" t="s">
        <v>127</v>
      </c>
      <c r="C121" s="139" t="s">
        <v>42</v>
      </c>
      <c r="D121" s="140" t="s">
        <v>13</v>
      </c>
      <c r="E121" s="140" t="s">
        <v>291</v>
      </c>
      <c r="F121">
        <v>0.09</v>
      </c>
      <c r="J121" s="141" t="s">
        <v>292</v>
      </c>
    </row>
    <row r="122" spans="1:10" ht="18.75">
      <c r="A122" s="139" t="s">
        <v>42</v>
      </c>
      <c r="B122" s="139" t="s">
        <v>130</v>
      </c>
      <c r="C122" s="139" t="s">
        <v>42</v>
      </c>
      <c r="D122" s="140" t="s">
        <v>7</v>
      </c>
      <c r="E122" s="140" t="s">
        <v>293</v>
      </c>
      <c r="F122">
        <v>0.09</v>
      </c>
      <c r="J122" s="141" t="s">
        <v>294</v>
      </c>
    </row>
    <row r="123" spans="1:10" ht="18.75">
      <c r="A123" s="139" t="s">
        <v>42</v>
      </c>
      <c r="B123" s="139" t="s">
        <v>130</v>
      </c>
      <c r="C123" s="139" t="s">
        <v>42</v>
      </c>
      <c r="D123" s="140" t="s">
        <v>9</v>
      </c>
      <c r="E123" s="140" t="s">
        <v>295</v>
      </c>
      <c r="F123">
        <v>0.08</v>
      </c>
      <c r="J123" s="141" t="s">
        <v>296</v>
      </c>
    </row>
    <row r="124" spans="1:10" ht="18.75">
      <c r="A124" s="139" t="s">
        <v>42</v>
      </c>
      <c r="B124" s="139" t="s">
        <v>130</v>
      </c>
      <c r="C124" s="139" t="s">
        <v>42</v>
      </c>
      <c r="D124" s="140" t="s">
        <v>13</v>
      </c>
      <c r="E124" s="140" t="s">
        <v>297</v>
      </c>
      <c r="F124">
        <v>0.09</v>
      </c>
      <c r="J124" s="141" t="s">
        <v>298</v>
      </c>
    </row>
    <row r="125" spans="1:10" ht="18.75">
      <c r="A125" s="139" t="s">
        <v>45</v>
      </c>
      <c r="B125" s="139" t="s">
        <v>133</v>
      </c>
      <c r="C125" s="139" t="s">
        <v>45</v>
      </c>
      <c r="D125" s="140" t="s">
        <v>7</v>
      </c>
      <c r="E125" s="140" t="s">
        <v>299</v>
      </c>
      <c r="F125">
        <v>0.1</v>
      </c>
      <c r="J125" s="141" t="s">
        <v>300</v>
      </c>
    </row>
    <row r="126" spans="1:10" ht="18.75">
      <c r="A126" s="139" t="s">
        <v>45</v>
      </c>
      <c r="B126" s="139" t="s">
        <v>133</v>
      </c>
      <c r="C126" s="139" t="s">
        <v>45</v>
      </c>
      <c r="D126" s="140" t="s">
        <v>9</v>
      </c>
      <c r="E126" s="140" t="s">
        <v>301</v>
      </c>
      <c r="F126">
        <v>0.06</v>
      </c>
      <c r="J126" s="141" t="s">
        <v>302</v>
      </c>
    </row>
    <row r="127" spans="1:10" ht="18.75">
      <c r="A127" s="139" t="s">
        <v>45</v>
      </c>
      <c r="B127" s="139" t="s">
        <v>133</v>
      </c>
      <c r="C127" s="139" t="s">
        <v>45</v>
      </c>
      <c r="D127" s="140" t="s">
        <v>13</v>
      </c>
      <c r="E127" s="140" t="s">
        <v>303</v>
      </c>
      <c r="F127">
        <v>0.09</v>
      </c>
      <c r="J127" s="141" t="s">
        <v>304</v>
      </c>
    </row>
    <row r="128" spans="1:10" ht="18.75">
      <c r="A128" s="139" t="s">
        <v>64</v>
      </c>
      <c r="B128" s="139" t="s">
        <v>136</v>
      </c>
      <c r="C128" s="139" t="s">
        <v>64</v>
      </c>
      <c r="D128" s="140" t="s">
        <v>7</v>
      </c>
      <c r="E128" s="140" t="s">
        <v>305</v>
      </c>
      <c r="F128">
        <v>0.12</v>
      </c>
      <c r="J128" s="141" t="s">
        <v>306</v>
      </c>
    </row>
    <row r="129" spans="1:10" ht="18.75">
      <c r="A129" s="139" t="s">
        <v>64</v>
      </c>
      <c r="B129" s="139" t="s">
        <v>136</v>
      </c>
      <c r="C129" s="139" t="s">
        <v>64</v>
      </c>
      <c r="D129" s="140" t="s">
        <v>9</v>
      </c>
      <c r="E129" s="140" t="s">
        <v>307</v>
      </c>
      <c r="F129">
        <v>0.11</v>
      </c>
      <c r="J129" s="142" t="s">
        <v>308</v>
      </c>
    </row>
    <row r="130" spans="1:10" ht="18.75">
      <c r="A130" s="139" t="s">
        <v>64</v>
      </c>
      <c r="B130" s="139" t="s">
        <v>136</v>
      </c>
      <c r="C130" s="139" t="s">
        <v>64</v>
      </c>
      <c r="D130" s="140" t="s">
        <v>13</v>
      </c>
      <c r="E130" s="140" t="s">
        <v>309</v>
      </c>
      <c r="F130">
        <v>0.09</v>
      </c>
      <c r="J130" s="142" t="s">
        <v>310</v>
      </c>
    </row>
    <row r="131" spans="1:10" ht="18.75">
      <c r="A131" s="139" t="s">
        <v>67</v>
      </c>
      <c r="B131" s="139" t="s">
        <v>139</v>
      </c>
      <c r="C131" s="139" t="s">
        <v>67</v>
      </c>
      <c r="D131" s="140" t="s">
        <v>7</v>
      </c>
      <c r="E131" s="140" t="s">
        <v>311</v>
      </c>
      <c r="F131">
        <v>0.1</v>
      </c>
      <c r="J131" s="142" t="s">
        <v>312</v>
      </c>
    </row>
    <row r="132" spans="1:10" ht="18.75">
      <c r="A132" s="139" t="s">
        <v>67</v>
      </c>
      <c r="B132" s="139" t="s">
        <v>139</v>
      </c>
      <c r="C132" s="139" t="s">
        <v>67</v>
      </c>
      <c r="D132" s="140" t="s">
        <v>9</v>
      </c>
      <c r="E132" s="140" t="s">
        <v>313</v>
      </c>
      <c r="F132">
        <v>0.08</v>
      </c>
      <c r="J132" s="142" t="s">
        <v>314</v>
      </c>
    </row>
    <row r="133" spans="1:10" ht="18.75">
      <c r="A133" s="139" t="s">
        <v>67</v>
      </c>
      <c r="B133" s="139" t="s">
        <v>139</v>
      </c>
      <c r="C133" s="139" t="s">
        <v>67</v>
      </c>
      <c r="D133" s="140" t="s">
        <v>13</v>
      </c>
      <c r="E133" s="140" t="s">
        <v>315</v>
      </c>
      <c r="F133">
        <v>0.1</v>
      </c>
      <c r="J133" s="142" t="s">
        <v>316</v>
      </c>
    </row>
    <row r="134" spans="1:10" ht="18.75">
      <c r="A134" s="139" t="s">
        <v>67</v>
      </c>
      <c r="B134" s="139" t="s">
        <v>142</v>
      </c>
      <c r="C134" s="139" t="s">
        <v>67</v>
      </c>
      <c r="D134" s="140" t="s">
        <v>7</v>
      </c>
      <c r="E134" s="140" t="s">
        <v>317</v>
      </c>
      <c r="F134">
        <v>0.15</v>
      </c>
      <c r="J134" s="142" t="s">
        <v>318</v>
      </c>
    </row>
    <row r="135" spans="1:10" ht="18.75">
      <c r="A135" s="139" t="s">
        <v>67</v>
      </c>
      <c r="B135" s="139" t="s">
        <v>142</v>
      </c>
      <c r="C135" s="139" t="s">
        <v>67</v>
      </c>
      <c r="D135" s="140" t="s">
        <v>9</v>
      </c>
      <c r="E135" s="140" t="s">
        <v>319</v>
      </c>
      <c r="F135">
        <v>0.05</v>
      </c>
      <c r="J135" s="142" t="s">
        <v>320</v>
      </c>
    </row>
    <row r="136" spans="1:10" ht="18.75">
      <c r="A136" s="139" t="s">
        <v>67</v>
      </c>
      <c r="B136" s="139" t="s">
        <v>142</v>
      </c>
      <c r="C136" s="139" t="s">
        <v>67</v>
      </c>
      <c r="D136" s="140" t="s">
        <v>13</v>
      </c>
      <c r="E136" s="140" t="s">
        <v>321</v>
      </c>
      <c r="F136">
        <v>0.1</v>
      </c>
      <c r="J136" s="142" t="s">
        <v>322</v>
      </c>
    </row>
    <row r="137" spans="1:10" ht="18.75">
      <c r="A137" s="139" t="s">
        <v>69</v>
      </c>
      <c r="B137" s="139" t="s">
        <v>145</v>
      </c>
      <c r="C137" s="139" t="s">
        <v>69</v>
      </c>
      <c r="D137" s="140" t="s">
        <v>7</v>
      </c>
      <c r="E137" s="140" t="s">
        <v>323</v>
      </c>
      <c r="F137" t="s">
        <v>54</v>
      </c>
      <c r="J137" s="142" t="s">
        <v>324</v>
      </c>
    </row>
    <row r="138" spans="1:10" ht="18.75">
      <c r="A138" s="139" t="s">
        <v>69</v>
      </c>
      <c r="B138" s="139" t="s">
        <v>145</v>
      </c>
      <c r="C138" s="139" t="s">
        <v>69</v>
      </c>
      <c r="D138" s="140" t="s">
        <v>9</v>
      </c>
      <c r="E138" s="140" t="s">
        <v>325</v>
      </c>
      <c r="F138" t="s">
        <v>54</v>
      </c>
      <c r="J138" s="142" t="s">
        <v>326</v>
      </c>
    </row>
    <row r="139" spans="1:10" ht="18.75">
      <c r="A139" s="139" t="s">
        <v>69</v>
      </c>
      <c r="B139" s="139" t="s">
        <v>145</v>
      </c>
      <c r="C139" s="139" t="s">
        <v>69</v>
      </c>
      <c r="D139" s="140" t="s">
        <v>13</v>
      </c>
      <c r="E139" s="140" t="s">
        <v>327</v>
      </c>
      <c r="F139">
        <v>0.1</v>
      </c>
      <c r="J139" s="142" t="s">
        <v>328</v>
      </c>
    </row>
    <row r="140" spans="1:10" ht="18.75">
      <c r="A140" s="139" t="s">
        <v>33</v>
      </c>
      <c r="B140" s="139" t="s">
        <v>148</v>
      </c>
      <c r="C140" s="139" t="s">
        <v>33</v>
      </c>
      <c r="D140" s="140" t="s">
        <v>7</v>
      </c>
      <c r="E140" s="140" t="s">
        <v>329</v>
      </c>
      <c r="F140">
        <v>0.1</v>
      </c>
      <c r="J140" s="142" t="s">
        <v>330</v>
      </c>
    </row>
    <row r="141" spans="1:10" ht="18.75">
      <c r="A141" s="139" t="s">
        <v>33</v>
      </c>
      <c r="B141" s="139" t="s">
        <v>148</v>
      </c>
      <c r="C141" s="139" t="s">
        <v>33</v>
      </c>
      <c r="D141" s="140" t="s">
        <v>9</v>
      </c>
      <c r="E141" s="140" t="s">
        <v>331</v>
      </c>
      <c r="F141">
        <v>0.08</v>
      </c>
      <c r="J141" s="142" t="s">
        <v>332</v>
      </c>
    </row>
    <row r="142" spans="1:10" ht="18.75">
      <c r="A142" s="139" t="s">
        <v>33</v>
      </c>
      <c r="B142" s="139" t="s">
        <v>148</v>
      </c>
      <c r="C142" s="139" t="s">
        <v>33</v>
      </c>
      <c r="D142" s="140" t="s">
        <v>13</v>
      </c>
      <c r="E142" s="140" t="s">
        <v>333</v>
      </c>
      <c r="F142">
        <v>0.1</v>
      </c>
      <c r="J142" s="142" t="s">
        <v>334</v>
      </c>
    </row>
    <row r="143" spans="1:10" ht="18.75">
      <c r="A143" s="139" t="s">
        <v>72</v>
      </c>
      <c r="B143" s="139" t="s">
        <v>150</v>
      </c>
      <c r="C143" s="139" t="s">
        <v>72</v>
      </c>
      <c r="D143" s="140" t="s">
        <v>7</v>
      </c>
      <c r="E143" s="140" t="s">
        <v>335</v>
      </c>
      <c r="F143">
        <v>0.1</v>
      </c>
      <c r="J143" s="142" t="s">
        <v>336</v>
      </c>
    </row>
    <row r="144" spans="1:10" ht="18.75">
      <c r="A144" s="139" t="s">
        <v>72</v>
      </c>
      <c r="B144" s="139" t="s">
        <v>150</v>
      </c>
      <c r="C144" s="139" t="s">
        <v>72</v>
      </c>
      <c r="D144" s="140" t="s">
        <v>9</v>
      </c>
      <c r="E144" s="140" t="s">
        <v>337</v>
      </c>
      <c r="F144">
        <v>0.05</v>
      </c>
      <c r="J144" s="142" t="s">
        <v>36</v>
      </c>
    </row>
    <row r="145" spans="1:10" ht="18.75">
      <c r="A145" s="139" t="s">
        <v>72</v>
      </c>
      <c r="B145" s="139" t="s">
        <v>150</v>
      </c>
      <c r="C145" s="139" t="s">
        <v>72</v>
      </c>
      <c r="D145" s="140" t="s">
        <v>13</v>
      </c>
      <c r="E145" s="140" t="s">
        <v>338</v>
      </c>
      <c r="F145">
        <v>0.1</v>
      </c>
      <c r="J145" s="142" t="s">
        <v>339</v>
      </c>
    </row>
    <row r="146" spans="1:10" ht="18.75">
      <c r="A146" s="139" t="s">
        <v>24</v>
      </c>
      <c r="B146" s="139" t="s">
        <v>152</v>
      </c>
      <c r="C146" s="139" t="s">
        <v>24</v>
      </c>
      <c r="D146" s="140" t="s">
        <v>7</v>
      </c>
      <c r="E146" s="140" t="s">
        <v>340</v>
      </c>
      <c r="F146">
        <v>0.12</v>
      </c>
      <c r="J146" s="142" t="s">
        <v>341</v>
      </c>
    </row>
    <row r="147" spans="1:10" ht="18.75">
      <c r="A147" s="139" t="s">
        <v>24</v>
      </c>
      <c r="B147" s="139" t="s">
        <v>152</v>
      </c>
      <c r="C147" s="139" t="s">
        <v>24</v>
      </c>
      <c r="D147" s="140" t="s">
        <v>9</v>
      </c>
      <c r="E147" s="140" t="s">
        <v>342</v>
      </c>
      <c r="F147">
        <v>0.05</v>
      </c>
      <c r="J147" s="142" t="s">
        <v>343</v>
      </c>
    </row>
    <row r="148" spans="1:10" ht="18.75">
      <c r="A148" s="139" t="s">
        <v>24</v>
      </c>
      <c r="B148" s="139" t="s">
        <v>152</v>
      </c>
      <c r="C148" s="139" t="s">
        <v>24</v>
      </c>
      <c r="D148" s="140" t="s">
        <v>13</v>
      </c>
      <c r="E148" s="140" t="s">
        <v>344</v>
      </c>
      <c r="F148">
        <v>0.1</v>
      </c>
      <c r="J148" s="142" t="s">
        <v>345</v>
      </c>
    </row>
    <row r="149" spans="1:10" ht="18.75">
      <c r="A149" s="139" t="s">
        <v>42</v>
      </c>
      <c r="B149" s="139" t="s">
        <v>154</v>
      </c>
      <c r="C149" s="139" t="s">
        <v>42</v>
      </c>
      <c r="D149" s="140" t="s">
        <v>7</v>
      </c>
      <c r="E149" s="140" t="s">
        <v>346</v>
      </c>
      <c r="F149">
        <v>0.1</v>
      </c>
      <c r="J149" s="142" t="s">
        <v>347</v>
      </c>
    </row>
    <row r="150" spans="1:10" ht="18.75">
      <c r="A150" s="139" t="s">
        <v>42</v>
      </c>
      <c r="B150" s="139" t="s">
        <v>154</v>
      </c>
      <c r="C150" s="139" t="s">
        <v>42</v>
      </c>
      <c r="D150" s="140" t="s">
        <v>9</v>
      </c>
      <c r="E150" s="140" t="s">
        <v>348</v>
      </c>
      <c r="F150">
        <v>0.1</v>
      </c>
      <c r="J150" s="142" t="s">
        <v>349</v>
      </c>
    </row>
    <row r="151" spans="1:10" ht="18.75">
      <c r="A151" s="139" t="s">
        <v>42</v>
      </c>
      <c r="B151" s="139" t="s">
        <v>154</v>
      </c>
      <c r="C151" s="139" t="s">
        <v>42</v>
      </c>
      <c r="D151" s="140" t="s">
        <v>13</v>
      </c>
      <c r="E151" s="140" t="s">
        <v>350</v>
      </c>
      <c r="F151">
        <v>0.1</v>
      </c>
      <c r="J151" s="142" t="s">
        <v>351</v>
      </c>
    </row>
    <row r="152" spans="1:10" ht="18.75">
      <c r="A152" s="139" t="s">
        <v>42</v>
      </c>
      <c r="B152" s="139" t="s">
        <v>156</v>
      </c>
      <c r="C152" s="139" t="s">
        <v>42</v>
      </c>
      <c r="D152" s="140" t="s">
        <v>7</v>
      </c>
      <c r="E152" s="140" t="s">
        <v>352</v>
      </c>
      <c r="F152">
        <v>0.1</v>
      </c>
      <c r="J152" s="142" t="s">
        <v>353</v>
      </c>
    </row>
    <row r="153" spans="1:10" ht="18.75">
      <c r="A153" s="139" t="s">
        <v>42</v>
      </c>
      <c r="B153" s="139" t="s">
        <v>156</v>
      </c>
      <c r="C153" s="139" t="s">
        <v>42</v>
      </c>
      <c r="D153" s="140" t="s">
        <v>9</v>
      </c>
      <c r="E153" s="140" t="s">
        <v>354</v>
      </c>
      <c r="F153">
        <v>0.1</v>
      </c>
      <c r="J153" s="142" t="s">
        <v>355</v>
      </c>
    </row>
    <row r="154" spans="1:10" ht="18.75">
      <c r="A154" s="139" t="s">
        <v>42</v>
      </c>
      <c r="B154" s="139" t="s">
        <v>156</v>
      </c>
      <c r="C154" s="139" t="s">
        <v>42</v>
      </c>
      <c r="D154" s="140" t="s">
        <v>13</v>
      </c>
      <c r="E154" s="140" t="s">
        <v>356</v>
      </c>
      <c r="F154">
        <v>0.1</v>
      </c>
      <c r="J154" s="142" t="s">
        <v>357</v>
      </c>
    </row>
    <row r="155" spans="1:10" ht="18.75">
      <c r="A155" s="139" t="s">
        <v>42</v>
      </c>
      <c r="B155" s="139" t="s">
        <v>158</v>
      </c>
      <c r="C155" s="139" t="s">
        <v>42</v>
      </c>
      <c r="D155" s="140" t="s">
        <v>7</v>
      </c>
      <c r="E155" s="140" t="s">
        <v>358</v>
      </c>
      <c r="F155">
        <v>0.13</v>
      </c>
      <c r="J155" s="142" t="s">
        <v>359</v>
      </c>
    </row>
    <row r="156" spans="1:10" ht="18.75">
      <c r="A156" s="139" t="s">
        <v>42</v>
      </c>
      <c r="B156" s="139" t="s">
        <v>158</v>
      </c>
      <c r="C156" s="139" t="s">
        <v>42</v>
      </c>
      <c r="D156" s="140" t="s">
        <v>9</v>
      </c>
      <c r="E156" s="140" t="s">
        <v>360</v>
      </c>
      <c r="F156">
        <v>0.09</v>
      </c>
      <c r="J156" s="142" t="s">
        <v>361</v>
      </c>
    </row>
    <row r="157" spans="1:10" ht="18.75">
      <c r="A157" s="139" t="s">
        <v>42</v>
      </c>
      <c r="B157" s="139" t="s">
        <v>158</v>
      </c>
      <c r="C157" s="139" t="s">
        <v>42</v>
      </c>
      <c r="D157" s="140" t="s">
        <v>13</v>
      </c>
      <c r="E157" s="140" t="s">
        <v>362</v>
      </c>
      <c r="F157">
        <v>0.1</v>
      </c>
      <c r="J157" s="142" t="s">
        <v>363</v>
      </c>
    </row>
    <row r="158" spans="1:10" ht="18.75">
      <c r="A158" s="139" t="s">
        <v>45</v>
      </c>
      <c r="B158" s="139" t="s">
        <v>160</v>
      </c>
      <c r="C158" s="139" t="s">
        <v>45</v>
      </c>
      <c r="D158" s="140" t="s">
        <v>7</v>
      </c>
      <c r="E158" s="140" t="s">
        <v>364</v>
      </c>
      <c r="F158" t="s">
        <v>54</v>
      </c>
      <c r="J158" s="142" t="s">
        <v>365</v>
      </c>
    </row>
    <row r="159" spans="1:10" ht="18.75">
      <c r="A159" s="139" t="s">
        <v>45</v>
      </c>
      <c r="B159" s="139" t="s">
        <v>160</v>
      </c>
      <c r="C159" s="139" t="s">
        <v>45</v>
      </c>
      <c r="D159" s="140" t="s">
        <v>9</v>
      </c>
      <c r="E159" s="140" t="s">
        <v>366</v>
      </c>
      <c r="F159" t="s">
        <v>54</v>
      </c>
      <c r="J159" s="142" t="s">
        <v>367</v>
      </c>
    </row>
    <row r="160" spans="1:10" ht="18.75">
      <c r="A160" s="139" t="s">
        <v>45</v>
      </c>
      <c r="B160" s="139" t="s">
        <v>160</v>
      </c>
      <c r="C160" s="139" t="s">
        <v>45</v>
      </c>
      <c r="D160" s="140" t="s">
        <v>13</v>
      </c>
      <c r="E160" s="140" t="s">
        <v>368</v>
      </c>
      <c r="F160">
        <v>0.1</v>
      </c>
      <c r="J160" s="142" t="s">
        <v>369</v>
      </c>
    </row>
    <row r="161" spans="1:10" ht="18.75">
      <c r="A161" s="139" t="s">
        <v>75</v>
      </c>
      <c r="B161" s="139" t="s">
        <v>162</v>
      </c>
      <c r="C161" s="139" t="s">
        <v>75</v>
      </c>
      <c r="D161" s="140" t="s">
        <v>7</v>
      </c>
      <c r="E161" s="140" t="s">
        <v>370</v>
      </c>
      <c r="F161">
        <v>0.11</v>
      </c>
      <c r="J161" s="142" t="s">
        <v>371</v>
      </c>
    </row>
    <row r="162" spans="1:10" ht="18.75">
      <c r="A162" s="139" t="s">
        <v>75</v>
      </c>
      <c r="B162" s="139" t="s">
        <v>162</v>
      </c>
      <c r="C162" s="139" t="s">
        <v>75</v>
      </c>
      <c r="D162" s="140" t="s">
        <v>9</v>
      </c>
      <c r="E162" s="140" t="s">
        <v>372</v>
      </c>
      <c r="F162">
        <v>0.06</v>
      </c>
      <c r="J162" s="142" t="s">
        <v>373</v>
      </c>
    </row>
    <row r="163" spans="1:10" ht="18.75">
      <c r="A163" s="139" t="s">
        <v>75</v>
      </c>
      <c r="B163" s="139" t="s">
        <v>162</v>
      </c>
      <c r="C163" s="139" t="s">
        <v>75</v>
      </c>
      <c r="D163" s="140" t="s">
        <v>13</v>
      </c>
      <c r="E163" s="140" t="s">
        <v>374</v>
      </c>
      <c r="F163">
        <v>0.1</v>
      </c>
      <c r="J163" s="142" t="s">
        <v>375</v>
      </c>
    </row>
    <row r="164" spans="1:10" ht="18.75">
      <c r="A164" s="139" t="s">
        <v>78</v>
      </c>
      <c r="B164" s="139" t="s">
        <v>164</v>
      </c>
      <c r="C164" s="139" t="s">
        <v>78</v>
      </c>
      <c r="D164" s="140" t="s">
        <v>7</v>
      </c>
      <c r="E164" s="140" t="s">
        <v>376</v>
      </c>
      <c r="F164">
        <v>0.09</v>
      </c>
      <c r="J164" s="142" t="s">
        <v>377</v>
      </c>
    </row>
    <row r="165" spans="1:10" ht="18.75">
      <c r="A165" s="139" t="s">
        <v>78</v>
      </c>
      <c r="B165" s="139" t="s">
        <v>164</v>
      </c>
      <c r="C165" s="139" t="s">
        <v>78</v>
      </c>
      <c r="D165" s="140" t="s">
        <v>9</v>
      </c>
      <c r="E165" s="140" t="s">
        <v>378</v>
      </c>
      <c r="F165">
        <v>0.1</v>
      </c>
      <c r="J165" s="142" t="s">
        <v>379</v>
      </c>
    </row>
    <row r="166" spans="1:10" ht="18.75">
      <c r="A166" s="139" t="s">
        <v>78</v>
      </c>
      <c r="B166" s="139" t="s">
        <v>164</v>
      </c>
      <c r="C166" s="139" t="s">
        <v>78</v>
      </c>
      <c r="D166" s="140" t="s">
        <v>13</v>
      </c>
      <c r="E166" s="140" t="s">
        <v>380</v>
      </c>
      <c r="F166">
        <v>0.1</v>
      </c>
      <c r="J166" s="142" t="s">
        <v>381</v>
      </c>
    </row>
    <row r="167" spans="1:10" ht="18.75">
      <c r="A167" s="139" t="s">
        <v>81</v>
      </c>
      <c r="B167" s="139" t="s">
        <v>166</v>
      </c>
      <c r="C167" s="139" t="s">
        <v>81</v>
      </c>
      <c r="D167" s="140" t="s">
        <v>7</v>
      </c>
      <c r="E167" s="140" t="s">
        <v>382</v>
      </c>
      <c r="F167">
        <v>0.15</v>
      </c>
      <c r="J167" s="142" t="s">
        <v>383</v>
      </c>
    </row>
    <row r="168" spans="1:10" ht="18.75">
      <c r="A168" s="139" t="s">
        <v>81</v>
      </c>
      <c r="B168" s="139" t="s">
        <v>166</v>
      </c>
      <c r="C168" s="139" t="s">
        <v>81</v>
      </c>
      <c r="D168" s="140" t="s">
        <v>9</v>
      </c>
      <c r="E168" s="140" t="s">
        <v>384</v>
      </c>
      <c r="F168">
        <v>0.1</v>
      </c>
      <c r="J168" s="142" t="s">
        <v>385</v>
      </c>
    </row>
    <row r="169" spans="1:10" ht="18.75">
      <c r="A169" s="139" t="s">
        <v>81</v>
      </c>
      <c r="B169" s="139" t="s">
        <v>166</v>
      </c>
      <c r="C169" s="139" t="s">
        <v>81</v>
      </c>
      <c r="D169" s="140" t="s">
        <v>13</v>
      </c>
      <c r="E169" s="140" t="s">
        <v>386</v>
      </c>
      <c r="F169">
        <v>0.1</v>
      </c>
      <c r="J169" s="142" t="s">
        <v>387</v>
      </c>
    </row>
    <row r="170" spans="1:10" ht="18.75">
      <c r="A170" s="139" t="s">
        <v>67</v>
      </c>
      <c r="B170" s="139" t="s">
        <v>168</v>
      </c>
      <c r="C170" s="139" t="s">
        <v>67</v>
      </c>
      <c r="D170" s="140" t="s">
        <v>7</v>
      </c>
      <c r="E170" s="140" t="s">
        <v>388</v>
      </c>
      <c r="F170">
        <v>0.1</v>
      </c>
      <c r="J170" s="142" t="s">
        <v>389</v>
      </c>
    </row>
    <row r="171" spans="1:10" ht="18.75">
      <c r="A171" s="139" t="s">
        <v>67</v>
      </c>
      <c r="B171" s="139" t="s">
        <v>168</v>
      </c>
      <c r="C171" s="139" t="s">
        <v>67</v>
      </c>
      <c r="D171" s="140" t="s">
        <v>9</v>
      </c>
      <c r="E171" s="140" t="s">
        <v>390</v>
      </c>
      <c r="F171">
        <v>6.5000000000000002E-2</v>
      </c>
      <c r="J171" s="142" t="s">
        <v>391</v>
      </c>
    </row>
    <row r="172" spans="1:10" ht="18.75">
      <c r="A172" s="139" t="s">
        <v>67</v>
      </c>
      <c r="B172" s="139" t="s">
        <v>168</v>
      </c>
      <c r="C172" s="139" t="s">
        <v>67</v>
      </c>
      <c r="D172" s="140" t="s">
        <v>13</v>
      </c>
      <c r="E172" s="140" t="s">
        <v>392</v>
      </c>
      <c r="F172">
        <v>0.11</v>
      </c>
      <c r="J172" s="142" t="s">
        <v>393</v>
      </c>
    </row>
    <row r="173" spans="1:10" ht="18.75">
      <c r="A173" s="139" t="s">
        <v>67</v>
      </c>
      <c r="B173" s="139" t="s">
        <v>170</v>
      </c>
      <c r="C173" s="139" t="s">
        <v>67</v>
      </c>
      <c r="D173" s="140" t="s">
        <v>7</v>
      </c>
      <c r="E173" s="140" t="s">
        <v>394</v>
      </c>
      <c r="F173">
        <v>0.1</v>
      </c>
      <c r="J173" s="142" t="s">
        <v>395</v>
      </c>
    </row>
    <row r="174" spans="1:10" ht="18.75">
      <c r="A174" s="139" t="s">
        <v>67</v>
      </c>
      <c r="B174" s="139" t="s">
        <v>170</v>
      </c>
      <c r="C174" s="139" t="s">
        <v>67</v>
      </c>
      <c r="D174" s="140" t="s">
        <v>9</v>
      </c>
      <c r="E174" s="140" t="s">
        <v>396</v>
      </c>
      <c r="F174">
        <v>6.5000000000000002E-2</v>
      </c>
      <c r="J174" s="142" t="s">
        <v>397</v>
      </c>
    </row>
    <row r="175" spans="1:10" ht="18.75">
      <c r="A175" s="139" t="s">
        <v>67</v>
      </c>
      <c r="B175" s="139" t="s">
        <v>170</v>
      </c>
      <c r="C175" s="139" t="s">
        <v>67</v>
      </c>
      <c r="D175" s="140" t="s">
        <v>13</v>
      </c>
      <c r="E175" s="140" t="s">
        <v>398</v>
      </c>
      <c r="F175">
        <v>0.11</v>
      </c>
      <c r="J175" s="142" t="s">
        <v>399</v>
      </c>
    </row>
    <row r="176" spans="1:10" ht="18.75">
      <c r="A176" s="139" t="s">
        <v>84</v>
      </c>
      <c r="B176" s="139" t="s">
        <v>172</v>
      </c>
      <c r="C176" s="139" t="s">
        <v>84</v>
      </c>
      <c r="D176" s="140" t="s">
        <v>7</v>
      </c>
      <c r="E176" s="140" t="s">
        <v>400</v>
      </c>
      <c r="F176">
        <v>0.11</v>
      </c>
      <c r="J176" s="142" t="s">
        <v>401</v>
      </c>
    </row>
    <row r="177" spans="1:10" ht="18.75">
      <c r="A177" s="139" t="s">
        <v>84</v>
      </c>
      <c r="B177" s="139" t="s">
        <v>172</v>
      </c>
      <c r="C177" s="139" t="s">
        <v>84</v>
      </c>
      <c r="D177" s="140" t="s">
        <v>9</v>
      </c>
      <c r="E177" s="140" t="s">
        <v>402</v>
      </c>
      <c r="F177">
        <v>7.0000000000000007E-2</v>
      </c>
      <c r="J177" s="142" t="s">
        <v>403</v>
      </c>
    </row>
    <row r="178" spans="1:10" ht="18.75">
      <c r="A178" s="139" t="s">
        <v>84</v>
      </c>
      <c r="B178" s="139" t="s">
        <v>172</v>
      </c>
      <c r="C178" s="139" t="s">
        <v>84</v>
      </c>
      <c r="D178" s="140" t="s">
        <v>13</v>
      </c>
      <c r="E178" s="140" t="s">
        <v>404</v>
      </c>
      <c r="F178">
        <v>0.11</v>
      </c>
      <c r="J178" s="142" t="s">
        <v>405</v>
      </c>
    </row>
    <row r="179" spans="1:10" ht="18.75">
      <c r="A179" s="139" t="s">
        <v>87</v>
      </c>
      <c r="B179" s="139" t="s">
        <v>174</v>
      </c>
      <c r="C179" s="139" t="s">
        <v>87</v>
      </c>
      <c r="D179" s="140" t="s">
        <v>7</v>
      </c>
      <c r="E179" s="140" t="s">
        <v>406</v>
      </c>
      <c r="F179">
        <v>0.09</v>
      </c>
      <c r="J179" s="142" t="s">
        <v>27</v>
      </c>
    </row>
    <row r="180" spans="1:10" ht="18.75">
      <c r="A180" s="139" t="s">
        <v>87</v>
      </c>
      <c r="B180" s="139" t="s">
        <v>174</v>
      </c>
      <c r="C180" s="139" t="s">
        <v>87</v>
      </c>
      <c r="D180" s="140" t="s">
        <v>9</v>
      </c>
      <c r="E180" s="140" t="s">
        <v>407</v>
      </c>
      <c r="F180">
        <v>0.1</v>
      </c>
      <c r="J180" s="142" t="s">
        <v>408</v>
      </c>
    </row>
    <row r="181" spans="1:10" ht="18.75">
      <c r="A181" s="139" t="s">
        <v>87</v>
      </c>
      <c r="B181" s="139" t="s">
        <v>174</v>
      </c>
      <c r="C181" s="139" t="s">
        <v>87</v>
      </c>
      <c r="D181" s="140" t="s">
        <v>13</v>
      </c>
      <c r="E181" s="140" t="s">
        <v>409</v>
      </c>
      <c r="F181">
        <v>0.11</v>
      </c>
      <c r="J181" s="142" t="s">
        <v>410</v>
      </c>
    </row>
    <row r="182" spans="1:10" ht="18.75">
      <c r="A182" s="139" t="s">
        <v>87</v>
      </c>
      <c r="B182" s="139" t="s">
        <v>176</v>
      </c>
      <c r="C182" s="139" t="s">
        <v>87</v>
      </c>
      <c r="D182" s="140" t="s">
        <v>7</v>
      </c>
      <c r="E182" s="140" t="s">
        <v>411</v>
      </c>
      <c r="F182">
        <v>0.09</v>
      </c>
      <c r="J182" s="142" t="s">
        <v>412</v>
      </c>
    </row>
    <row r="183" spans="1:10" ht="18.75">
      <c r="A183" s="139" t="s">
        <v>87</v>
      </c>
      <c r="B183" s="139" t="s">
        <v>176</v>
      </c>
      <c r="C183" s="139" t="s">
        <v>87</v>
      </c>
      <c r="D183" s="140" t="s">
        <v>9</v>
      </c>
      <c r="E183" s="140" t="s">
        <v>413</v>
      </c>
      <c r="F183">
        <v>0.11</v>
      </c>
      <c r="J183" s="142" t="s">
        <v>414</v>
      </c>
    </row>
    <row r="184" spans="1:10" ht="18.75">
      <c r="A184" s="139" t="s">
        <v>87</v>
      </c>
      <c r="B184" s="139" t="s">
        <v>176</v>
      </c>
      <c r="C184" s="139" t="s">
        <v>87</v>
      </c>
      <c r="D184" s="140" t="s">
        <v>13</v>
      </c>
      <c r="E184" s="140" t="s">
        <v>415</v>
      </c>
      <c r="F184">
        <v>0.11</v>
      </c>
      <c r="J184" s="142" t="s">
        <v>416</v>
      </c>
    </row>
    <row r="185" spans="1:10" ht="18.75">
      <c r="A185" s="139" t="s">
        <v>90</v>
      </c>
      <c r="B185" s="139" t="s">
        <v>178</v>
      </c>
      <c r="C185" s="139" t="s">
        <v>90</v>
      </c>
      <c r="D185" s="140" t="s">
        <v>7</v>
      </c>
      <c r="E185" s="140" t="s">
        <v>417</v>
      </c>
      <c r="F185">
        <v>0</v>
      </c>
      <c r="J185" s="142" t="s">
        <v>418</v>
      </c>
    </row>
    <row r="186" spans="1:10" ht="18.75">
      <c r="A186" s="139" t="s">
        <v>90</v>
      </c>
      <c r="B186" s="139" t="s">
        <v>178</v>
      </c>
      <c r="C186" s="139" t="s">
        <v>90</v>
      </c>
      <c r="D186" s="140" t="s">
        <v>9</v>
      </c>
      <c r="E186" s="140" t="s">
        <v>419</v>
      </c>
      <c r="F186">
        <v>0</v>
      </c>
      <c r="J186" s="142" t="s">
        <v>420</v>
      </c>
    </row>
    <row r="187" spans="1:10" ht="18.75">
      <c r="A187" s="139" t="s">
        <v>90</v>
      </c>
      <c r="B187" s="139" t="s">
        <v>178</v>
      </c>
      <c r="C187" s="139" t="s">
        <v>90</v>
      </c>
      <c r="D187" s="140" t="s">
        <v>13</v>
      </c>
      <c r="E187" s="140" t="s">
        <v>421</v>
      </c>
      <c r="F187">
        <v>0.12</v>
      </c>
      <c r="J187" s="142" t="s">
        <v>422</v>
      </c>
    </row>
    <row r="188" spans="1:10" ht="18.75">
      <c r="A188" s="139" t="s">
        <v>42</v>
      </c>
      <c r="B188" s="139" t="s">
        <v>180</v>
      </c>
      <c r="C188" s="139" t="s">
        <v>42</v>
      </c>
      <c r="D188" s="140" t="s">
        <v>7</v>
      </c>
      <c r="E188" s="140" t="s">
        <v>423</v>
      </c>
      <c r="F188">
        <v>0.14000000000000001</v>
      </c>
      <c r="J188" s="142" t="s">
        <v>424</v>
      </c>
    </row>
    <row r="189" spans="1:10" ht="18.75">
      <c r="A189" s="139" t="s">
        <v>42</v>
      </c>
      <c r="B189" s="139" t="s">
        <v>180</v>
      </c>
      <c r="C189" s="139" t="s">
        <v>42</v>
      </c>
      <c r="D189" s="140" t="s">
        <v>9</v>
      </c>
      <c r="E189" s="140" t="s">
        <v>425</v>
      </c>
      <c r="F189">
        <v>0.12</v>
      </c>
      <c r="J189" s="142" t="s">
        <v>426</v>
      </c>
    </row>
    <row r="190" spans="1:10" ht="18.75">
      <c r="A190" s="139" t="s">
        <v>42</v>
      </c>
      <c r="B190" s="139" t="s">
        <v>180</v>
      </c>
      <c r="C190" s="139" t="s">
        <v>42</v>
      </c>
      <c r="D190" s="140" t="s">
        <v>13</v>
      </c>
      <c r="E190" s="140" t="s">
        <v>427</v>
      </c>
      <c r="F190">
        <v>0.12</v>
      </c>
      <c r="J190" s="142" t="s">
        <v>428</v>
      </c>
    </row>
    <row r="191" spans="1:10" ht="18.75">
      <c r="A191" s="139" t="s">
        <v>81</v>
      </c>
      <c r="B191" s="139" t="s">
        <v>182</v>
      </c>
      <c r="C191" s="139" t="s">
        <v>81</v>
      </c>
      <c r="D191" s="140" t="s">
        <v>7</v>
      </c>
      <c r="E191" s="140" t="s">
        <v>429</v>
      </c>
      <c r="F191">
        <v>0.15</v>
      </c>
      <c r="J191" s="142" t="s">
        <v>430</v>
      </c>
    </row>
    <row r="192" spans="1:10" ht="18.75">
      <c r="A192" s="139" t="s">
        <v>81</v>
      </c>
      <c r="B192" s="139" t="s">
        <v>182</v>
      </c>
      <c r="C192" s="139" t="s">
        <v>81</v>
      </c>
      <c r="D192" s="140" t="s">
        <v>9</v>
      </c>
      <c r="E192" s="140" t="s">
        <v>431</v>
      </c>
      <c r="F192">
        <v>0.09</v>
      </c>
      <c r="J192" s="142" t="s">
        <v>432</v>
      </c>
    </row>
    <row r="193" spans="1:10" ht="18.75">
      <c r="A193" s="139" t="s">
        <v>81</v>
      </c>
      <c r="B193" s="139" t="s">
        <v>182</v>
      </c>
      <c r="C193" s="139" t="s">
        <v>81</v>
      </c>
      <c r="D193" s="140" t="s">
        <v>13</v>
      </c>
      <c r="E193" s="140" t="s">
        <v>433</v>
      </c>
      <c r="F193">
        <v>0.12</v>
      </c>
      <c r="J193" s="142" t="s">
        <v>434</v>
      </c>
    </row>
    <row r="194" spans="1:10" ht="18.75">
      <c r="A194" s="139" t="s">
        <v>93</v>
      </c>
      <c r="B194" s="139" t="s">
        <v>184</v>
      </c>
      <c r="C194" s="139" t="s">
        <v>93</v>
      </c>
      <c r="D194" s="140" t="s">
        <v>7</v>
      </c>
      <c r="E194" s="140" t="s">
        <v>435</v>
      </c>
      <c r="F194">
        <v>0.1</v>
      </c>
      <c r="J194" s="142" t="s">
        <v>436</v>
      </c>
    </row>
    <row r="195" spans="1:10" ht="18.75">
      <c r="A195" s="139" t="s">
        <v>93</v>
      </c>
      <c r="B195" s="139" t="s">
        <v>184</v>
      </c>
      <c r="C195" s="139" t="s">
        <v>93</v>
      </c>
      <c r="D195" s="140" t="s">
        <v>9</v>
      </c>
      <c r="E195" s="140" t="s">
        <v>437</v>
      </c>
      <c r="F195">
        <v>7.0000000000000007E-2</v>
      </c>
      <c r="J195" s="142" t="s">
        <v>438</v>
      </c>
    </row>
    <row r="196" spans="1:10" ht="18.75">
      <c r="A196" s="139" t="s">
        <v>93</v>
      </c>
      <c r="B196" s="139" t="s">
        <v>184</v>
      </c>
      <c r="C196" s="139" t="s">
        <v>93</v>
      </c>
      <c r="D196" s="140" t="s">
        <v>13</v>
      </c>
      <c r="E196" s="140" t="s">
        <v>439</v>
      </c>
      <c r="F196">
        <v>0.13</v>
      </c>
      <c r="J196" s="142" t="s">
        <v>440</v>
      </c>
    </row>
    <row r="197" spans="1:10" ht="18.75">
      <c r="A197" s="139" t="s">
        <v>24</v>
      </c>
      <c r="B197" s="139" t="s">
        <v>186</v>
      </c>
      <c r="C197" s="139" t="s">
        <v>24</v>
      </c>
      <c r="D197" s="140" t="s">
        <v>7</v>
      </c>
      <c r="E197" s="140" t="s">
        <v>441</v>
      </c>
      <c r="F197">
        <v>0.12</v>
      </c>
      <c r="J197" s="142" t="s">
        <v>442</v>
      </c>
    </row>
    <row r="198" spans="1:10" ht="18.75">
      <c r="A198" s="139" t="s">
        <v>24</v>
      </c>
      <c r="B198" s="139" t="s">
        <v>186</v>
      </c>
      <c r="C198" s="139" t="s">
        <v>24</v>
      </c>
      <c r="D198" s="140" t="s">
        <v>9</v>
      </c>
      <c r="E198" s="140" t="s">
        <v>443</v>
      </c>
      <c r="F198">
        <v>7.0000000000000007E-2</v>
      </c>
      <c r="J198" s="142" t="s">
        <v>444</v>
      </c>
    </row>
    <row r="199" spans="1:10" ht="18.75">
      <c r="A199" s="139" t="s">
        <v>24</v>
      </c>
      <c r="B199" s="139" t="s">
        <v>186</v>
      </c>
      <c r="C199" s="139" t="s">
        <v>24</v>
      </c>
      <c r="D199" s="140" t="s">
        <v>13</v>
      </c>
      <c r="E199" s="140" t="s">
        <v>445</v>
      </c>
      <c r="F199">
        <v>0.13</v>
      </c>
      <c r="J199" s="142" t="s">
        <v>446</v>
      </c>
    </row>
    <row r="200" spans="1:10" ht="18.75">
      <c r="A200" s="139" t="s">
        <v>81</v>
      </c>
      <c r="B200" s="139" t="s">
        <v>188</v>
      </c>
      <c r="C200" s="139" t="s">
        <v>81</v>
      </c>
      <c r="D200" s="140" t="s">
        <v>7</v>
      </c>
      <c r="E200" s="140" t="s">
        <v>447</v>
      </c>
      <c r="F200">
        <v>0.17</v>
      </c>
      <c r="J200" s="142" t="s">
        <v>448</v>
      </c>
    </row>
    <row r="201" spans="1:10" ht="18.75">
      <c r="A201" s="139" t="s">
        <v>81</v>
      </c>
      <c r="B201" s="139" t="s">
        <v>188</v>
      </c>
      <c r="C201" s="139" t="s">
        <v>81</v>
      </c>
      <c r="D201" s="140" t="s">
        <v>9</v>
      </c>
      <c r="E201" s="140" t="s">
        <v>449</v>
      </c>
      <c r="F201">
        <v>0.1</v>
      </c>
      <c r="J201" s="142" t="s">
        <v>450</v>
      </c>
    </row>
    <row r="202" spans="1:10" ht="18.75">
      <c r="A202" s="139" t="s">
        <v>81</v>
      </c>
      <c r="B202" s="139" t="s">
        <v>188</v>
      </c>
      <c r="C202" s="139" t="s">
        <v>81</v>
      </c>
      <c r="D202" s="140" t="s">
        <v>13</v>
      </c>
      <c r="E202" s="140" t="s">
        <v>451</v>
      </c>
      <c r="F202">
        <v>0.13</v>
      </c>
      <c r="J202" s="142" t="s">
        <v>452</v>
      </c>
    </row>
    <row r="203" spans="1:10" ht="18.75">
      <c r="A203" s="139" t="s">
        <v>87</v>
      </c>
      <c r="B203" s="139" t="s">
        <v>190</v>
      </c>
      <c r="C203" s="139" t="s">
        <v>87</v>
      </c>
      <c r="D203" s="140" t="s">
        <v>7</v>
      </c>
      <c r="E203" s="140" t="s">
        <v>453</v>
      </c>
      <c r="F203">
        <v>0.15</v>
      </c>
      <c r="J203" s="142" t="s">
        <v>454</v>
      </c>
    </row>
    <row r="204" spans="1:10" ht="18.75">
      <c r="A204" s="139" t="s">
        <v>87</v>
      </c>
      <c r="B204" s="139" t="s">
        <v>190</v>
      </c>
      <c r="C204" s="139" t="s">
        <v>87</v>
      </c>
      <c r="D204" s="140" t="s">
        <v>9</v>
      </c>
      <c r="E204" s="140" t="s">
        <v>455</v>
      </c>
      <c r="F204">
        <v>0.1</v>
      </c>
      <c r="J204" s="142" t="s">
        <v>456</v>
      </c>
    </row>
    <row r="205" spans="1:10" ht="18.75">
      <c r="A205" s="139" t="s">
        <v>87</v>
      </c>
      <c r="B205" s="139" t="s">
        <v>190</v>
      </c>
      <c r="C205" s="139" t="s">
        <v>87</v>
      </c>
      <c r="D205" s="140" t="s">
        <v>13</v>
      </c>
      <c r="E205" s="140" t="s">
        <v>457</v>
      </c>
      <c r="F205">
        <v>0.13</v>
      </c>
      <c r="J205" s="142" t="s">
        <v>458</v>
      </c>
    </row>
    <row r="206" spans="1:10" ht="18.75">
      <c r="A206" s="139" t="s">
        <v>30</v>
      </c>
      <c r="B206" s="139" t="s">
        <v>192</v>
      </c>
      <c r="C206" s="139" t="s">
        <v>30</v>
      </c>
      <c r="D206" s="140" t="s">
        <v>7</v>
      </c>
      <c r="E206" s="140" t="s">
        <v>459</v>
      </c>
      <c r="F206" t="s">
        <v>54</v>
      </c>
      <c r="J206" s="142" t="s">
        <v>460</v>
      </c>
    </row>
    <row r="207" spans="1:10" ht="18.75">
      <c r="A207" s="139" t="s">
        <v>30</v>
      </c>
      <c r="B207" s="139" t="s">
        <v>192</v>
      </c>
      <c r="C207" s="139" t="s">
        <v>30</v>
      </c>
      <c r="D207" s="140" t="s">
        <v>9</v>
      </c>
      <c r="E207" s="140" t="s">
        <v>461</v>
      </c>
      <c r="F207" t="s">
        <v>54</v>
      </c>
      <c r="J207" s="142" t="s">
        <v>462</v>
      </c>
    </row>
    <row r="208" spans="1:10" ht="18.75">
      <c r="A208" s="139" t="s">
        <v>30</v>
      </c>
      <c r="B208" s="139" t="s">
        <v>192</v>
      </c>
      <c r="C208" s="139" t="s">
        <v>30</v>
      </c>
      <c r="D208" s="140" t="s">
        <v>13</v>
      </c>
      <c r="E208" s="140" t="s">
        <v>463</v>
      </c>
      <c r="F208">
        <v>0.13</v>
      </c>
      <c r="J208" s="142" t="s">
        <v>464</v>
      </c>
    </row>
    <row r="209" spans="1:10" ht="18.75">
      <c r="A209" s="139" t="s">
        <v>96</v>
      </c>
      <c r="B209" s="139" t="s">
        <v>194</v>
      </c>
      <c r="C209" s="139" t="s">
        <v>96</v>
      </c>
      <c r="D209" s="140" t="s">
        <v>7</v>
      </c>
      <c r="E209" s="140" t="s">
        <v>465</v>
      </c>
      <c r="F209">
        <v>0.13</v>
      </c>
      <c r="J209" s="142" t="s">
        <v>466</v>
      </c>
    </row>
    <row r="210" spans="1:10" ht="18.75">
      <c r="A210" s="139" t="s">
        <v>96</v>
      </c>
      <c r="B210" s="139" t="s">
        <v>194</v>
      </c>
      <c r="C210" s="139" t="s">
        <v>96</v>
      </c>
      <c r="D210" s="140" t="s">
        <v>9</v>
      </c>
      <c r="E210" s="140" t="s">
        <v>467</v>
      </c>
      <c r="F210">
        <v>0.09</v>
      </c>
      <c r="J210" s="142" t="s">
        <v>468</v>
      </c>
    </row>
    <row r="211" spans="1:10" ht="18.75">
      <c r="A211" s="139" t="s">
        <v>96</v>
      </c>
      <c r="B211" s="139" t="s">
        <v>194</v>
      </c>
      <c r="C211" s="139" t="s">
        <v>96</v>
      </c>
      <c r="D211" s="140" t="s">
        <v>13</v>
      </c>
      <c r="E211" s="140" t="s">
        <v>469</v>
      </c>
      <c r="F211">
        <v>0.14000000000000001</v>
      </c>
      <c r="J211" s="142" t="s">
        <v>470</v>
      </c>
    </row>
    <row r="212" spans="1:10" ht="18.75">
      <c r="A212" s="139" t="s">
        <v>99</v>
      </c>
      <c r="B212" s="139" t="s">
        <v>99</v>
      </c>
      <c r="C212" s="139" t="s">
        <v>99</v>
      </c>
      <c r="D212" s="140" t="s">
        <v>7</v>
      </c>
      <c r="E212" s="140" t="s">
        <v>471</v>
      </c>
      <c r="F212">
        <v>0.08</v>
      </c>
    </row>
    <row r="213" spans="1:10" ht="18.75">
      <c r="A213" s="139" t="s">
        <v>99</v>
      </c>
      <c r="B213" s="139" t="s">
        <v>99</v>
      </c>
      <c r="C213" s="139" t="s">
        <v>99</v>
      </c>
      <c r="D213" s="140" t="s">
        <v>9</v>
      </c>
      <c r="E213" s="140" t="s">
        <v>472</v>
      </c>
      <c r="F213">
        <v>0.11</v>
      </c>
    </row>
    <row r="214" spans="1:10" ht="18.75">
      <c r="A214" s="139" t="s">
        <v>99</v>
      </c>
      <c r="B214" s="139" t="s">
        <v>99</v>
      </c>
      <c r="C214" s="139" t="s">
        <v>99</v>
      </c>
      <c r="D214" s="140" t="s">
        <v>13</v>
      </c>
      <c r="E214" s="140" t="s">
        <v>473</v>
      </c>
      <c r="F214">
        <v>0.14000000000000001</v>
      </c>
    </row>
    <row r="215" spans="1:10" ht="18.75">
      <c r="A215" s="139" t="s">
        <v>81</v>
      </c>
      <c r="B215" s="139" t="s">
        <v>197</v>
      </c>
      <c r="C215" s="139" t="s">
        <v>81</v>
      </c>
      <c r="D215" s="140" t="s">
        <v>7</v>
      </c>
      <c r="E215" s="140" t="s">
        <v>474</v>
      </c>
      <c r="F215">
        <v>0.1</v>
      </c>
    </row>
    <row r="216" spans="1:10" ht="18.75">
      <c r="A216" s="139" t="s">
        <v>81</v>
      </c>
      <c r="B216" s="139" t="s">
        <v>197</v>
      </c>
      <c r="C216" s="139" t="s">
        <v>81</v>
      </c>
      <c r="D216" s="140" t="s">
        <v>9</v>
      </c>
      <c r="E216" s="140" t="s">
        <v>475</v>
      </c>
      <c r="F216">
        <v>0.09</v>
      </c>
    </row>
    <row r="217" spans="1:10" ht="18.75">
      <c r="A217" s="139" t="s">
        <v>81</v>
      </c>
      <c r="B217" s="139" t="s">
        <v>197</v>
      </c>
      <c r="C217" s="139" t="s">
        <v>81</v>
      </c>
      <c r="D217" s="140" t="s">
        <v>13</v>
      </c>
      <c r="E217" s="140" t="s">
        <v>476</v>
      </c>
      <c r="F217">
        <v>0.14000000000000001</v>
      </c>
    </row>
    <row r="218" spans="1:10" ht="18.75">
      <c r="A218" s="139" t="s">
        <v>72</v>
      </c>
      <c r="B218" s="139" t="s">
        <v>199</v>
      </c>
      <c r="C218" s="139" t="s">
        <v>72</v>
      </c>
      <c r="D218" s="140" t="s">
        <v>7</v>
      </c>
      <c r="E218" s="140" t="s">
        <v>477</v>
      </c>
      <c r="F218">
        <v>0</v>
      </c>
    </row>
    <row r="219" spans="1:10" ht="18.75">
      <c r="A219" s="139" t="s">
        <v>72</v>
      </c>
      <c r="B219" s="139" t="s">
        <v>199</v>
      </c>
      <c r="C219" s="139" t="s">
        <v>72</v>
      </c>
      <c r="D219" s="140" t="s">
        <v>9</v>
      </c>
      <c r="E219" s="140" t="s">
        <v>478</v>
      </c>
      <c r="F219">
        <v>0</v>
      </c>
    </row>
    <row r="220" spans="1:10" ht="18.75">
      <c r="A220" s="139" t="s">
        <v>72</v>
      </c>
      <c r="B220" s="139" t="s">
        <v>199</v>
      </c>
      <c r="C220" s="139" t="s">
        <v>72</v>
      </c>
      <c r="D220" s="140" t="s">
        <v>13</v>
      </c>
      <c r="E220" s="140" t="s">
        <v>479</v>
      </c>
      <c r="F220">
        <v>0.15</v>
      </c>
    </row>
    <row r="221" spans="1:10" ht="18.75">
      <c r="A221" s="139" t="s">
        <v>102</v>
      </c>
      <c r="B221" s="139" t="s">
        <v>201</v>
      </c>
      <c r="C221" s="139" t="s">
        <v>102</v>
      </c>
      <c r="D221" s="140" t="s">
        <v>7</v>
      </c>
      <c r="E221" s="140" t="s">
        <v>480</v>
      </c>
      <c r="F221" t="s">
        <v>54</v>
      </c>
    </row>
    <row r="222" spans="1:10" ht="18.75">
      <c r="A222" s="139" t="s">
        <v>102</v>
      </c>
      <c r="B222" s="139" t="s">
        <v>201</v>
      </c>
      <c r="C222" s="139" t="s">
        <v>102</v>
      </c>
      <c r="D222" s="140" t="s">
        <v>9</v>
      </c>
      <c r="E222" s="140" t="s">
        <v>481</v>
      </c>
      <c r="F222" t="s">
        <v>54</v>
      </c>
    </row>
    <row r="223" spans="1:10" ht="18.75">
      <c r="A223" s="139" t="s">
        <v>102</v>
      </c>
      <c r="B223" s="139" t="s">
        <v>201</v>
      </c>
      <c r="C223" s="139" t="s">
        <v>102</v>
      </c>
      <c r="D223" s="140" t="s">
        <v>13</v>
      </c>
      <c r="E223" s="140" t="s">
        <v>482</v>
      </c>
      <c r="F223">
        <v>0.15</v>
      </c>
    </row>
    <row r="224" spans="1:10" ht="18.75">
      <c r="A224" s="139" t="s">
        <v>102</v>
      </c>
      <c r="B224" s="139" t="s">
        <v>203</v>
      </c>
      <c r="C224" s="139" t="s">
        <v>102</v>
      </c>
      <c r="D224" s="140" t="s">
        <v>7</v>
      </c>
      <c r="E224" s="140" t="s">
        <v>483</v>
      </c>
      <c r="F224" t="s">
        <v>54</v>
      </c>
    </row>
    <row r="225" spans="1:6" ht="18.75">
      <c r="A225" s="139" t="s">
        <v>102</v>
      </c>
      <c r="B225" s="139" t="s">
        <v>203</v>
      </c>
      <c r="C225" s="139" t="s">
        <v>102</v>
      </c>
      <c r="D225" s="140" t="s">
        <v>9</v>
      </c>
      <c r="E225" s="140" t="s">
        <v>484</v>
      </c>
      <c r="F225" t="s">
        <v>54</v>
      </c>
    </row>
    <row r="226" spans="1:6" ht="18.75">
      <c r="A226" s="139" t="s">
        <v>102</v>
      </c>
      <c r="B226" s="139" t="s">
        <v>203</v>
      </c>
      <c r="C226" s="139" t="s">
        <v>102</v>
      </c>
      <c r="D226" s="140" t="s">
        <v>13</v>
      </c>
      <c r="E226" s="140" t="s">
        <v>485</v>
      </c>
      <c r="F226">
        <v>0.15</v>
      </c>
    </row>
    <row r="227" spans="1:6" ht="18.75">
      <c r="A227" s="139" t="s">
        <v>105</v>
      </c>
      <c r="B227" s="139" t="s">
        <v>205</v>
      </c>
      <c r="C227" s="139" t="s">
        <v>105</v>
      </c>
      <c r="D227" s="140" t="s">
        <v>7</v>
      </c>
      <c r="E227" s="140" t="s">
        <v>486</v>
      </c>
      <c r="F227">
        <v>0.14000000000000001</v>
      </c>
    </row>
    <row r="228" spans="1:6" ht="18.75">
      <c r="A228" s="139" t="s">
        <v>105</v>
      </c>
      <c r="B228" s="139" t="s">
        <v>205</v>
      </c>
      <c r="C228" s="139" t="s">
        <v>105</v>
      </c>
      <c r="D228" s="140" t="s">
        <v>9</v>
      </c>
      <c r="E228" s="140" t="s">
        <v>487</v>
      </c>
      <c r="F228">
        <v>0.12</v>
      </c>
    </row>
    <row r="229" spans="1:6" ht="18.75">
      <c r="A229" s="139" t="s">
        <v>105</v>
      </c>
      <c r="B229" s="139" t="s">
        <v>205</v>
      </c>
      <c r="C229" s="139" t="s">
        <v>105</v>
      </c>
      <c r="D229" s="140" t="s">
        <v>13</v>
      </c>
      <c r="E229" s="140" t="s">
        <v>488</v>
      </c>
      <c r="F229">
        <v>0.15</v>
      </c>
    </row>
    <row r="230" spans="1:6" ht="18.75">
      <c r="A230" s="139" t="s">
        <v>108</v>
      </c>
      <c r="B230" s="139" t="s">
        <v>207</v>
      </c>
      <c r="C230" s="139" t="s">
        <v>108</v>
      </c>
      <c r="D230" s="140" t="s">
        <v>7</v>
      </c>
      <c r="E230" s="140" t="s">
        <v>489</v>
      </c>
      <c r="F230" t="s">
        <v>54</v>
      </c>
    </row>
    <row r="231" spans="1:6" ht="18.75">
      <c r="A231" s="139" t="s">
        <v>108</v>
      </c>
      <c r="B231" s="139" t="s">
        <v>207</v>
      </c>
      <c r="C231" s="139" t="s">
        <v>108</v>
      </c>
      <c r="D231" s="140" t="s">
        <v>9</v>
      </c>
      <c r="E231" s="140" t="s">
        <v>490</v>
      </c>
      <c r="F231" t="s">
        <v>54</v>
      </c>
    </row>
    <row r="232" spans="1:6" ht="18.75">
      <c r="A232" s="139" t="s">
        <v>108</v>
      </c>
      <c r="B232" s="139" t="s">
        <v>207</v>
      </c>
      <c r="C232" s="139" t="s">
        <v>108</v>
      </c>
      <c r="D232" s="140" t="s">
        <v>13</v>
      </c>
      <c r="E232" s="140" t="s">
        <v>491</v>
      </c>
      <c r="F232">
        <v>0.15</v>
      </c>
    </row>
    <row r="233" spans="1:6" ht="18.75">
      <c r="A233" s="139" t="s">
        <v>111</v>
      </c>
      <c r="B233" s="139" t="s">
        <v>209</v>
      </c>
      <c r="C233" s="139" t="s">
        <v>111</v>
      </c>
      <c r="D233" s="140" t="s">
        <v>7</v>
      </c>
      <c r="E233" s="140" t="s">
        <v>492</v>
      </c>
      <c r="F233" t="s">
        <v>54</v>
      </c>
    </row>
    <row r="234" spans="1:6" ht="18.75">
      <c r="A234" s="139" t="s">
        <v>111</v>
      </c>
      <c r="B234" s="139" t="s">
        <v>209</v>
      </c>
      <c r="C234" s="139" t="s">
        <v>111</v>
      </c>
      <c r="D234" s="140" t="s">
        <v>9</v>
      </c>
      <c r="E234" s="140" t="s">
        <v>493</v>
      </c>
      <c r="F234" t="s">
        <v>54</v>
      </c>
    </row>
    <row r="235" spans="1:6" ht="18.75">
      <c r="A235" s="139" t="s">
        <v>111</v>
      </c>
      <c r="B235" s="139" t="s">
        <v>209</v>
      </c>
      <c r="C235" s="139" t="s">
        <v>111</v>
      </c>
      <c r="D235" s="140" t="s">
        <v>13</v>
      </c>
      <c r="E235" s="140" t="s">
        <v>494</v>
      </c>
      <c r="F235">
        <v>0.15</v>
      </c>
    </row>
    <row r="236" spans="1:6" ht="18.75">
      <c r="A236" s="139" t="s">
        <v>111</v>
      </c>
      <c r="B236" s="139" t="s">
        <v>211</v>
      </c>
      <c r="C236" s="139" t="s">
        <v>111</v>
      </c>
      <c r="D236" s="140" t="s">
        <v>7</v>
      </c>
      <c r="E236" s="140" t="s">
        <v>495</v>
      </c>
      <c r="F236" t="s">
        <v>54</v>
      </c>
    </row>
    <row r="237" spans="1:6" ht="18.75">
      <c r="A237" s="139" t="s">
        <v>111</v>
      </c>
      <c r="B237" s="139" t="s">
        <v>211</v>
      </c>
      <c r="C237" s="139" t="s">
        <v>111</v>
      </c>
      <c r="D237" s="140" t="s">
        <v>9</v>
      </c>
      <c r="E237" s="140" t="s">
        <v>496</v>
      </c>
      <c r="F237" t="s">
        <v>54</v>
      </c>
    </row>
    <row r="238" spans="1:6" ht="18.75">
      <c r="A238" s="139" t="s">
        <v>111</v>
      </c>
      <c r="B238" s="139" t="s">
        <v>211</v>
      </c>
      <c r="C238" s="139" t="s">
        <v>111</v>
      </c>
      <c r="D238" s="140" t="s">
        <v>13</v>
      </c>
      <c r="E238" s="140" t="s">
        <v>497</v>
      </c>
      <c r="F238">
        <v>0.15</v>
      </c>
    </row>
    <row r="239" spans="1:6" ht="18.75">
      <c r="A239" s="139" t="s">
        <v>30</v>
      </c>
      <c r="B239" s="139" t="s">
        <v>213</v>
      </c>
      <c r="C239" s="139" t="s">
        <v>30</v>
      </c>
      <c r="D239" s="140" t="s">
        <v>7</v>
      </c>
      <c r="E239" s="140" t="s">
        <v>498</v>
      </c>
      <c r="F239" t="s">
        <v>54</v>
      </c>
    </row>
    <row r="240" spans="1:6" ht="18.75">
      <c r="A240" s="139" t="s">
        <v>30</v>
      </c>
      <c r="B240" s="139" t="s">
        <v>213</v>
      </c>
      <c r="C240" s="139" t="s">
        <v>30</v>
      </c>
      <c r="D240" s="140" t="s">
        <v>9</v>
      </c>
      <c r="E240" s="140" t="s">
        <v>499</v>
      </c>
      <c r="F240" t="s">
        <v>54</v>
      </c>
    </row>
    <row r="241" spans="1:6" ht="18.75">
      <c r="A241" s="139" t="s">
        <v>30</v>
      </c>
      <c r="B241" s="139" t="s">
        <v>213</v>
      </c>
      <c r="C241" s="139" t="s">
        <v>30</v>
      </c>
      <c r="D241" s="140" t="s">
        <v>13</v>
      </c>
      <c r="E241" s="140" t="s">
        <v>500</v>
      </c>
      <c r="F241">
        <v>0.15</v>
      </c>
    </row>
    <row r="242" spans="1:6" ht="18.75">
      <c r="A242" s="139" t="s">
        <v>81</v>
      </c>
      <c r="B242" s="139" t="s">
        <v>215</v>
      </c>
      <c r="C242" s="139" t="s">
        <v>81</v>
      </c>
      <c r="D242" s="140" t="s">
        <v>7</v>
      </c>
      <c r="E242" s="140" t="s">
        <v>501</v>
      </c>
      <c r="F242">
        <v>0.13</v>
      </c>
    </row>
    <row r="243" spans="1:6" ht="18.75">
      <c r="A243" s="139" t="s">
        <v>81</v>
      </c>
      <c r="B243" s="139" t="s">
        <v>215</v>
      </c>
      <c r="C243" s="139" t="s">
        <v>81</v>
      </c>
      <c r="D243" s="140" t="s">
        <v>9</v>
      </c>
      <c r="E243" s="140" t="s">
        <v>502</v>
      </c>
      <c r="F243">
        <v>0.1</v>
      </c>
    </row>
    <row r="244" spans="1:6" ht="18.75">
      <c r="A244" s="139" t="s">
        <v>81</v>
      </c>
      <c r="B244" s="139" t="s">
        <v>215</v>
      </c>
      <c r="C244" s="139" t="s">
        <v>81</v>
      </c>
      <c r="D244" s="140" t="s">
        <v>13</v>
      </c>
      <c r="E244" s="140" t="s">
        <v>503</v>
      </c>
      <c r="F244">
        <v>0.16</v>
      </c>
    </row>
    <row r="245" spans="1:6" ht="18.75">
      <c r="A245" s="139" t="s">
        <v>18</v>
      </c>
      <c r="B245" s="139" t="s">
        <v>217</v>
      </c>
      <c r="C245" s="139" t="s">
        <v>18</v>
      </c>
      <c r="D245" s="140" t="s">
        <v>7</v>
      </c>
      <c r="E245" s="140" t="s">
        <v>504</v>
      </c>
      <c r="F245">
        <v>0</v>
      </c>
    </row>
    <row r="246" spans="1:6" ht="18.75">
      <c r="A246" s="139" t="s">
        <v>18</v>
      </c>
      <c r="B246" s="139" t="s">
        <v>217</v>
      </c>
      <c r="C246" s="139" t="s">
        <v>18</v>
      </c>
      <c r="D246" s="140" t="s">
        <v>9</v>
      </c>
      <c r="E246" s="140" t="s">
        <v>505</v>
      </c>
      <c r="F246">
        <v>0</v>
      </c>
    </row>
    <row r="247" spans="1:6" ht="18.75">
      <c r="A247" s="139" t="s">
        <v>18</v>
      </c>
      <c r="B247" s="139" t="s">
        <v>217</v>
      </c>
      <c r="C247" s="139" t="s">
        <v>18</v>
      </c>
      <c r="D247" s="140" t="s">
        <v>13</v>
      </c>
      <c r="E247" s="140" t="s">
        <v>506</v>
      </c>
      <c r="F247">
        <v>0.17</v>
      </c>
    </row>
    <row r="248" spans="1:6" ht="18.75">
      <c r="A248" s="139" t="s">
        <v>102</v>
      </c>
      <c r="B248" s="139" t="s">
        <v>219</v>
      </c>
      <c r="C248" s="139" t="s">
        <v>102</v>
      </c>
      <c r="D248" s="140" t="s">
        <v>7</v>
      </c>
      <c r="E248" s="140" t="s">
        <v>507</v>
      </c>
      <c r="F248">
        <v>0</v>
      </c>
    </row>
    <row r="249" spans="1:6" ht="18.75">
      <c r="A249" s="139" t="s">
        <v>102</v>
      </c>
      <c r="B249" s="139" t="s">
        <v>219</v>
      </c>
      <c r="C249" s="139" t="s">
        <v>102</v>
      </c>
      <c r="D249" s="140" t="s">
        <v>9</v>
      </c>
      <c r="E249" s="140" t="s">
        <v>508</v>
      </c>
      <c r="F249">
        <v>0</v>
      </c>
    </row>
    <row r="250" spans="1:6" ht="18.75">
      <c r="A250" s="139" t="s">
        <v>102</v>
      </c>
      <c r="B250" s="139" t="s">
        <v>219</v>
      </c>
      <c r="C250" s="139" t="s">
        <v>102</v>
      </c>
      <c r="D250" s="140" t="s">
        <v>13</v>
      </c>
      <c r="E250" s="140" t="s">
        <v>509</v>
      </c>
      <c r="F250">
        <v>0.17</v>
      </c>
    </row>
    <row r="251" spans="1:6" ht="18.75">
      <c r="A251" s="139" t="s">
        <v>114</v>
      </c>
      <c r="B251" s="139" t="s">
        <v>221</v>
      </c>
      <c r="C251" s="139" t="s">
        <v>114</v>
      </c>
      <c r="D251" s="140" t="s">
        <v>7</v>
      </c>
      <c r="E251" s="140" t="s">
        <v>510</v>
      </c>
      <c r="F251" t="s">
        <v>54</v>
      </c>
    </row>
    <row r="252" spans="1:6" ht="18.75">
      <c r="A252" s="139" t="s">
        <v>114</v>
      </c>
      <c r="B252" s="139" t="s">
        <v>221</v>
      </c>
      <c r="C252" s="139" t="s">
        <v>114</v>
      </c>
      <c r="D252" s="140" t="s">
        <v>9</v>
      </c>
      <c r="E252" s="140" t="s">
        <v>511</v>
      </c>
      <c r="F252" t="s">
        <v>54</v>
      </c>
    </row>
    <row r="253" spans="1:6" ht="18.75">
      <c r="A253" s="139" t="s">
        <v>114</v>
      </c>
      <c r="B253" s="139" t="s">
        <v>221</v>
      </c>
      <c r="C253" s="139" t="s">
        <v>114</v>
      </c>
      <c r="D253" s="140" t="s">
        <v>13</v>
      </c>
      <c r="E253" s="140" t="s">
        <v>512</v>
      </c>
      <c r="F253">
        <v>0.18</v>
      </c>
    </row>
    <row r="254" spans="1:6" ht="18.75">
      <c r="A254" s="139" t="s">
        <v>108</v>
      </c>
      <c r="B254" s="139" t="s">
        <v>223</v>
      </c>
      <c r="C254" s="139" t="s">
        <v>108</v>
      </c>
      <c r="D254" s="140" t="s">
        <v>7</v>
      </c>
      <c r="E254" s="140" t="s">
        <v>513</v>
      </c>
      <c r="F254" t="s">
        <v>54</v>
      </c>
    </row>
    <row r="255" spans="1:6" ht="18.75">
      <c r="A255" s="139" t="s">
        <v>108</v>
      </c>
      <c r="B255" s="139" t="s">
        <v>223</v>
      </c>
      <c r="C255" s="139" t="s">
        <v>108</v>
      </c>
      <c r="D255" s="140" t="s">
        <v>9</v>
      </c>
      <c r="E255" s="140" t="s">
        <v>514</v>
      </c>
      <c r="F255" t="s">
        <v>54</v>
      </c>
    </row>
    <row r="256" spans="1:6" ht="18.75">
      <c r="A256" s="139" t="s">
        <v>108</v>
      </c>
      <c r="B256" s="139" t="s">
        <v>223</v>
      </c>
      <c r="C256" s="139" t="s">
        <v>108</v>
      </c>
      <c r="D256" s="140" t="s">
        <v>13</v>
      </c>
      <c r="E256" s="140" t="s">
        <v>515</v>
      </c>
      <c r="F256">
        <v>0.18</v>
      </c>
    </row>
    <row r="257" spans="1:6" ht="18.75">
      <c r="A257" s="139" t="s">
        <v>90</v>
      </c>
      <c r="B257" s="139" t="s">
        <v>225</v>
      </c>
      <c r="C257" s="139" t="s">
        <v>90</v>
      </c>
      <c r="D257" s="140" t="s">
        <v>7</v>
      </c>
      <c r="E257" s="140" t="s">
        <v>516</v>
      </c>
      <c r="F257">
        <v>0</v>
      </c>
    </row>
    <row r="258" spans="1:6" ht="18.75">
      <c r="A258" s="139" t="s">
        <v>90</v>
      </c>
      <c r="B258" s="139" t="s">
        <v>225</v>
      </c>
      <c r="C258" s="139" t="s">
        <v>90</v>
      </c>
      <c r="D258" s="140" t="s">
        <v>9</v>
      </c>
      <c r="E258" s="140" t="s">
        <v>517</v>
      </c>
      <c r="F258">
        <v>0</v>
      </c>
    </row>
    <row r="259" spans="1:6" ht="18.75">
      <c r="A259" s="139" t="s">
        <v>90</v>
      </c>
      <c r="B259" s="139" t="s">
        <v>225</v>
      </c>
      <c r="C259" s="139" t="s">
        <v>90</v>
      </c>
      <c r="D259" s="140" t="s">
        <v>13</v>
      </c>
      <c r="E259" s="140" t="s">
        <v>518</v>
      </c>
      <c r="F259">
        <v>0.2</v>
      </c>
    </row>
    <row r="260" spans="1:6" ht="18.75">
      <c r="A260" s="139" t="s">
        <v>117</v>
      </c>
      <c r="B260" s="139" t="s">
        <v>227</v>
      </c>
      <c r="C260" s="139" t="s">
        <v>117</v>
      </c>
      <c r="D260" s="140" t="s">
        <v>7</v>
      </c>
      <c r="E260" s="140" t="s">
        <v>519</v>
      </c>
      <c r="F260" t="s">
        <v>54</v>
      </c>
    </row>
    <row r="261" spans="1:6" ht="18.75">
      <c r="A261" s="139" t="s">
        <v>117</v>
      </c>
      <c r="B261" s="139" t="s">
        <v>227</v>
      </c>
      <c r="C261" s="139" t="s">
        <v>117</v>
      </c>
      <c r="D261" s="140" t="s">
        <v>9</v>
      </c>
      <c r="E261" s="140" t="s">
        <v>520</v>
      </c>
      <c r="F261" t="s">
        <v>54</v>
      </c>
    </row>
    <row r="262" spans="1:6" ht="18.75">
      <c r="A262" s="139" t="s">
        <v>117</v>
      </c>
      <c r="B262" s="139" t="s">
        <v>227</v>
      </c>
      <c r="C262" s="139" t="s">
        <v>117</v>
      </c>
      <c r="D262" s="140" t="s">
        <v>13</v>
      </c>
      <c r="E262" s="140" t="s">
        <v>521</v>
      </c>
      <c r="F262">
        <v>0.2</v>
      </c>
    </row>
    <row r="263" spans="1:6" ht="18.75">
      <c r="A263" s="139" t="s">
        <v>72</v>
      </c>
      <c r="B263" s="139" t="s">
        <v>229</v>
      </c>
      <c r="C263" s="139" t="s">
        <v>72</v>
      </c>
      <c r="D263" s="140" t="s">
        <v>7</v>
      </c>
      <c r="E263" s="140" t="s">
        <v>522</v>
      </c>
      <c r="F263">
        <v>0</v>
      </c>
    </row>
    <row r="264" spans="1:6" ht="18.75">
      <c r="A264" s="139" t="s">
        <v>72</v>
      </c>
      <c r="B264" s="139" t="s">
        <v>229</v>
      </c>
      <c r="C264" s="139" t="s">
        <v>72</v>
      </c>
      <c r="D264" s="140" t="s">
        <v>9</v>
      </c>
      <c r="E264" s="140" t="s">
        <v>523</v>
      </c>
      <c r="F264">
        <v>0</v>
      </c>
    </row>
    <row r="265" spans="1:6" ht="18.75">
      <c r="A265" s="139" t="s">
        <v>72</v>
      </c>
      <c r="B265" s="139" t="s">
        <v>229</v>
      </c>
      <c r="C265" s="139" t="s">
        <v>72</v>
      </c>
      <c r="D265" s="140" t="s">
        <v>13</v>
      </c>
      <c r="E265" s="140" t="s">
        <v>524</v>
      </c>
      <c r="F265">
        <v>0.2</v>
      </c>
    </row>
    <row r="266" spans="1:6" ht="18.75">
      <c r="A266" s="139" t="s">
        <v>108</v>
      </c>
      <c r="B266" s="139" t="s">
        <v>231</v>
      </c>
      <c r="C266" s="139" t="s">
        <v>108</v>
      </c>
      <c r="D266" s="140" t="s">
        <v>7</v>
      </c>
      <c r="E266" s="140" t="s">
        <v>525</v>
      </c>
      <c r="F266" t="s">
        <v>54</v>
      </c>
    </row>
    <row r="267" spans="1:6" ht="18.75">
      <c r="A267" s="139" t="s">
        <v>108</v>
      </c>
      <c r="B267" s="139" t="s">
        <v>231</v>
      </c>
      <c r="C267" s="139" t="s">
        <v>108</v>
      </c>
      <c r="D267" s="140" t="s">
        <v>9</v>
      </c>
      <c r="E267" s="140" t="s">
        <v>526</v>
      </c>
      <c r="F267" t="s">
        <v>54</v>
      </c>
    </row>
    <row r="268" spans="1:6" ht="18.75">
      <c r="A268" s="139" t="s">
        <v>108</v>
      </c>
      <c r="B268" s="139" t="s">
        <v>231</v>
      </c>
      <c r="C268" s="139" t="s">
        <v>108</v>
      </c>
      <c r="D268" s="140" t="s">
        <v>13</v>
      </c>
      <c r="E268" s="140" t="s">
        <v>527</v>
      </c>
      <c r="F268">
        <v>0.2</v>
      </c>
    </row>
    <row r="269" spans="1:6" ht="18.75">
      <c r="A269" s="139" t="s">
        <v>108</v>
      </c>
      <c r="B269" s="139" t="s">
        <v>233</v>
      </c>
      <c r="C269" s="139" t="s">
        <v>108</v>
      </c>
      <c r="D269" s="140" t="s">
        <v>7</v>
      </c>
      <c r="E269" s="140" t="s">
        <v>528</v>
      </c>
      <c r="F269" t="s">
        <v>54</v>
      </c>
    </row>
    <row r="270" spans="1:6" ht="18.75">
      <c r="A270" s="139" t="s">
        <v>108</v>
      </c>
      <c r="B270" s="139" t="s">
        <v>233</v>
      </c>
      <c r="C270" s="139" t="s">
        <v>108</v>
      </c>
      <c r="D270" s="140" t="s">
        <v>9</v>
      </c>
      <c r="E270" s="140" t="s">
        <v>529</v>
      </c>
      <c r="F270" t="s">
        <v>54</v>
      </c>
    </row>
    <row r="271" spans="1:6" ht="18.75">
      <c r="A271" s="139" t="s">
        <v>108</v>
      </c>
      <c r="B271" s="139" t="s">
        <v>233</v>
      </c>
      <c r="C271" s="139" t="s">
        <v>108</v>
      </c>
      <c r="D271" s="140" t="s">
        <v>13</v>
      </c>
      <c r="E271" s="140" t="s">
        <v>530</v>
      </c>
      <c r="F271">
        <v>0.2</v>
      </c>
    </row>
    <row r="272" spans="1:6" ht="18.75">
      <c r="A272" s="139" t="s">
        <v>108</v>
      </c>
      <c r="B272" s="139" t="s">
        <v>235</v>
      </c>
      <c r="C272" s="139" t="s">
        <v>108</v>
      </c>
      <c r="D272" s="140" t="s">
        <v>7</v>
      </c>
      <c r="E272" s="140" t="s">
        <v>531</v>
      </c>
      <c r="F272" t="s">
        <v>54</v>
      </c>
    </row>
    <row r="273" spans="1:6" ht="18.75">
      <c r="A273" s="139" t="s">
        <v>108</v>
      </c>
      <c r="B273" s="139" t="s">
        <v>235</v>
      </c>
      <c r="C273" s="139" t="s">
        <v>108</v>
      </c>
      <c r="D273" s="140" t="s">
        <v>9</v>
      </c>
      <c r="E273" s="140" t="s">
        <v>532</v>
      </c>
      <c r="F273" t="s">
        <v>54</v>
      </c>
    </row>
    <row r="274" spans="1:6" ht="18.75">
      <c r="A274" s="139" t="s">
        <v>108</v>
      </c>
      <c r="B274" s="139" t="s">
        <v>235</v>
      </c>
      <c r="C274" s="139" t="s">
        <v>108</v>
      </c>
      <c r="D274" s="140" t="s">
        <v>13</v>
      </c>
      <c r="E274" s="140" t="s">
        <v>533</v>
      </c>
      <c r="F274">
        <v>0.2</v>
      </c>
    </row>
    <row r="275" spans="1:6" ht="18.75">
      <c r="A275" s="139" t="s">
        <v>67</v>
      </c>
      <c r="B275" s="139" t="s">
        <v>237</v>
      </c>
      <c r="C275" s="139" t="s">
        <v>67</v>
      </c>
      <c r="D275" s="140" t="s">
        <v>7</v>
      </c>
      <c r="E275" s="140" t="s">
        <v>534</v>
      </c>
      <c r="F275">
        <v>0.05</v>
      </c>
    </row>
    <row r="276" spans="1:6" ht="18.75">
      <c r="A276" s="139" t="s">
        <v>67</v>
      </c>
      <c r="B276" s="139" t="s">
        <v>237</v>
      </c>
      <c r="C276" s="139" t="s">
        <v>67</v>
      </c>
      <c r="D276" s="140" t="s">
        <v>9</v>
      </c>
      <c r="E276" s="140" t="s">
        <v>535</v>
      </c>
      <c r="F276">
        <v>0.05</v>
      </c>
    </row>
    <row r="277" spans="1:6" ht="18.75">
      <c r="A277" s="139" t="s">
        <v>67</v>
      </c>
      <c r="B277" s="139" t="s">
        <v>237</v>
      </c>
      <c r="C277" s="139" t="s">
        <v>67</v>
      </c>
      <c r="D277" s="140" t="s">
        <v>13</v>
      </c>
      <c r="E277" s="140" t="s">
        <v>536</v>
      </c>
      <c r="F277" t="s">
        <v>54</v>
      </c>
    </row>
    <row r="278" spans="1:6" ht="18.75">
      <c r="A278" s="139" t="s">
        <v>67</v>
      </c>
      <c r="B278" s="139" t="s">
        <v>239</v>
      </c>
      <c r="C278" s="139" t="s">
        <v>67</v>
      </c>
      <c r="D278" s="140" t="s">
        <v>7</v>
      </c>
      <c r="E278" s="140" t="s">
        <v>537</v>
      </c>
      <c r="F278">
        <v>0.1</v>
      </c>
    </row>
    <row r="279" spans="1:6" ht="18.75">
      <c r="A279" s="139" t="s">
        <v>67</v>
      </c>
      <c r="B279" s="139" t="s">
        <v>239</v>
      </c>
      <c r="C279" s="139" t="s">
        <v>67</v>
      </c>
      <c r="D279" s="140" t="s">
        <v>9</v>
      </c>
      <c r="E279" s="140" t="s">
        <v>538</v>
      </c>
      <c r="F279">
        <v>0.09</v>
      </c>
    </row>
    <row r="280" spans="1:6" ht="18.75">
      <c r="A280" s="139" t="s">
        <v>67</v>
      </c>
      <c r="B280" s="139" t="s">
        <v>239</v>
      </c>
      <c r="C280" s="139" t="s">
        <v>67</v>
      </c>
      <c r="D280" s="140" t="s">
        <v>13</v>
      </c>
      <c r="E280" s="140" t="s">
        <v>539</v>
      </c>
      <c r="F280" t="s">
        <v>54</v>
      </c>
    </row>
    <row r="281" spans="1:6" ht="18.75">
      <c r="A281" s="139" t="s">
        <v>67</v>
      </c>
      <c r="B281" s="139" t="s">
        <v>241</v>
      </c>
      <c r="C281" s="139" t="s">
        <v>67</v>
      </c>
      <c r="D281" s="140" t="s">
        <v>7</v>
      </c>
      <c r="E281" s="140" t="s">
        <v>540</v>
      </c>
      <c r="F281">
        <v>0.06</v>
      </c>
    </row>
    <row r="282" spans="1:6" ht="18.75">
      <c r="A282" s="139" t="s">
        <v>67</v>
      </c>
      <c r="B282" s="139" t="s">
        <v>241</v>
      </c>
      <c r="C282" s="139" t="s">
        <v>67</v>
      </c>
      <c r="D282" s="140" t="s">
        <v>9</v>
      </c>
      <c r="E282" s="140" t="s">
        <v>541</v>
      </c>
      <c r="F282">
        <v>0.03</v>
      </c>
    </row>
    <row r="283" spans="1:6" ht="18.75">
      <c r="A283" s="139" t="s">
        <v>67</v>
      </c>
      <c r="B283" s="139" t="s">
        <v>241</v>
      </c>
      <c r="C283" s="139" t="s">
        <v>67</v>
      </c>
      <c r="D283" s="140" t="s">
        <v>13</v>
      </c>
      <c r="E283" s="140" t="s">
        <v>542</v>
      </c>
      <c r="F283" t="s">
        <v>54</v>
      </c>
    </row>
    <row r="284" spans="1:6" ht="18.75">
      <c r="A284" s="139" t="s">
        <v>67</v>
      </c>
      <c r="B284" s="139" t="s">
        <v>243</v>
      </c>
      <c r="C284" s="139" t="s">
        <v>67</v>
      </c>
      <c r="D284" s="140" t="s">
        <v>7</v>
      </c>
      <c r="E284" s="140" t="s">
        <v>543</v>
      </c>
      <c r="F284">
        <v>0.04</v>
      </c>
    </row>
    <row r="285" spans="1:6" ht="18.75">
      <c r="A285" s="139" t="s">
        <v>67</v>
      </c>
      <c r="B285" s="139" t="s">
        <v>243</v>
      </c>
      <c r="C285" s="139" t="s">
        <v>67</v>
      </c>
      <c r="D285" s="140" t="s">
        <v>9</v>
      </c>
      <c r="E285" s="140" t="s">
        <v>544</v>
      </c>
      <c r="F285">
        <v>0.05</v>
      </c>
    </row>
    <row r="286" spans="1:6" ht="18.75">
      <c r="A286" s="139" t="s">
        <v>67</v>
      </c>
      <c r="B286" s="139" t="s">
        <v>243</v>
      </c>
      <c r="C286" s="139" t="s">
        <v>67</v>
      </c>
      <c r="D286" s="140" t="s">
        <v>13</v>
      </c>
      <c r="E286" s="140" t="s">
        <v>545</v>
      </c>
      <c r="F286" t="s">
        <v>54</v>
      </c>
    </row>
    <row r="287" spans="1:6" ht="18.75">
      <c r="A287" s="139" t="s">
        <v>67</v>
      </c>
      <c r="B287" s="139" t="s">
        <v>245</v>
      </c>
      <c r="C287" s="139" t="s">
        <v>67</v>
      </c>
      <c r="D287" s="140" t="s">
        <v>7</v>
      </c>
      <c r="E287" s="140" t="s">
        <v>546</v>
      </c>
      <c r="F287">
        <v>0.1</v>
      </c>
    </row>
    <row r="288" spans="1:6" ht="18.75">
      <c r="A288" s="139" t="s">
        <v>67</v>
      </c>
      <c r="B288" s="139" t="s">
        <v>245</v>
      </c>
      <c r="C288" s="139" t="s">
        <v>67</v>
      </c>
      <c r="D288" s="140" t="s">
        <v>9</v>
      </c>
      <c r="E288" s="140" t="s">
        <v>547</v>
      </c>
      <c r="F288">
        <v>0.09</v>
      </c>
    </row>
    <row r="289" spans="1:6" ht="18.75">
      <c r="A289" s="139" t="s">
        <v>67</v>
      </c>
      <c r="B289" s="139" t="s">
        <v>245</v>
      </c>
      <c r="C289" s="139" t="s">
        <v>67</v>
      </c>
      <c r="D289" s="140" t="s">
        <v>13</v>
      </c>
      <c r="E289" s="140" t="s">
        <v>548</v>
      </c>
      <c r="F289" t="s">
        <v>54</v>
      </c>
    </row>
    <row r="290" spans="1:6" ht="18.75">
      <c r="A290" s="139" t="s">
        <v>67</v>
      </c>
      <c r="B290" s="139" t="s">
        <v>247</v>
      </c>
      <c r="C290" s="139" t="s">
        <v>67</v>
      </c>
      <c r="D290" s="140" t="s">
        <v>7</v>
      </c>
      <c r="E290" s="140" t="s">
        <v>549</v>
      </c>
      <c r="F290">
        <v>0.1</v>
      </c>
    </row>
    <row r="291" spans="1:6" ht="18.75">
      <c r="A291" s="139" t="s">
        <v>67</v>
      </c>
      <c r="B291" s="139" t="s">
        <v>247</v>
      </c>
      <c r="C291" s="139" t="s">
        <v>67</v>
      </c>
      <c r="D291" s="140" t="s">
        <v>9</v>
      </c>
      <c r="E291" s="140" t="s">
        <v>550</v>
      </c>
      <c r="F291">
        <v>7.0000000000000007E-2</v>
      </c>
    </row>
    <row r="292" spans="1:6" ht="18.75">
      <c r="A292" s="139" t="s">
        <v>67</v>
      </c>
      <c r="B292" s="139" t="s">
        <v>247</v>
      </c>
      <c r="C292" s="139" t="s">
        <v>67</v>
      </c>
      <c r="D292" s="140" t="s">
        <v>13</v>
      </c>
      <c r="E292" s="140" t="s">
        <v>551</v>
      </c>
      <c r="F292" t="s">
        <v>54</v>
      </c>
    </row>
    <row r="293" spans="1:6" ht="18.75">
      <c r="A293" s="139" t="s">
        <v>15</v>
      </c>
      <c r="B293" s="139" t="s">
        <v>249</v>
      </c>
      <c r="C293" s="139" t="s">
        <v>15</v>
      </c>
      <c r="D293" s="140" t="s">
        <v>7</v>
      </c>
      <c r="E293" s="140" t="s">
        <v>552</v>
      </c>
      <c r="F293">
        <v>0.08</v>
      </c>
    </row>
    <row r="294" spans="1:6" ht="18.75">
      <c r="A294" s="139" t="s">
        <v>15</v>
      </c>
      <c r="B294" s="139" t="s">
        <v>249</v>
      </c>
      <c r="C294" s="139" t="s">
        <v>15</v>
      </c>
      <c r="D294" s="140" t="s">
        <v>9</v>
      </c>
      <c r="E294" s="140" t="s">
        <v>553</v>
      </c>
      <c r="F294">
        <v>7.0000000000000007E-2</v>
      </c>
    </row>
    <row r="295" spans="1:6" ht="18.75">
      <c r="A295" s="139" t="s">
        <v>15</v>
      </c>
      <c r="B295" s="139" t="s">
        <v>249</v>
      </c>
      <c r="C295" s="139" t="s">
        <v>15</v>
      </c>
      <c r="D295" s="140" t="s">
        <v>13</v>
      </c>
      <c r="E295" s="140" t="s">
        <v>554</v>
      </c>
      <c r="F295" t="s">
        <v>54</v>
      </c>
    </row>
    <row r="296" spans="1:6" ht="18.75">
      <c r="A296" s="139" t="s">
        <v>55</v>
      </c>
      <c r="B296" s="139" t="s">
        <v>251</v>
      </c>
      <c r="C296" s="139" t="s">
        <v>55</v>
      </c>
      <c r="D296" s="140" t="s">
        <v>7</v>
      </c>
      <c r="E296" s="140" t="s">
        <v>555</v>
      </c>
      <c r="F296">
        <v>0.08</v>
      </c>
    </row>
    <row r="297" spans="1:6" ht="18.75">
      <c r="A297" s="139" t="s">
        <v>55</v>
      </c>
      <c r="B297" s="139" t="s">
        <v>251</v>
      </c>
      <c r="C297" s="139" t="s">
        <v>55</v>
      </c>
      <c r="D297" s="140" t="s">
        <v>9</v>
      </c>
      <c r="E297" s="140" t="s">
        <v>556</v>
      </c>
      <c r="F297">
        <v>7.0000000000000007E-2</v>
      </c>
    </row>
    <row r="298" spans="1:6" ht="18.75">
      <c r="A298" s="139" t="s">
        <v>55</v>
      </c>
      <c r="B298" s="139" t="s">
        <v>251</v>
      </c>
      <c r="C298" s="139" t="s">
        <v>55</v>
      </c>
      <c r="D298" s="140" t="s">
        <v>13</v>
      </c>
      <c r="E298" s="140" t="s">
        <v>557</v>
      </c>
      <c r="F298" t="s">
        <v>54</v>
      </c>
    </row>
    <row r="299" spans="1:6" ht="18.75">
      <c r="A299" s="139" t="s">
        <v>55</v>
      </c>
      <c r="B299" s="139" t="s">
        <v>55</v>
      </c>
      <c r="C299" s="139" t="s">
        <v>55</v>
      </c>
      <c r="D299" s="140" t="s">
        <v>7</v>
      </c>
      <c r="E299" s="140" t="s">
        <v>558</v>
      </c>
      <c r="F299">
        <v>0.12</v>
      </c>
    </row>
    <row r="300" spans="1:6" ht="18.75">
      <c r="A300" s="139" t="s">
        <v>55</v>
      </c>
      <c r="B300" s="139" t="s">
        <v>55</v>
      </c>
      <c r="C300" s="139" t="s">
        <v>55</v>
      </c>
      <c r="D300" s="140" t="s">
        <v>9</v>
      </c>
      <c r="E300" s="140" t="s">
        <v>559</v>
      </c>
      <c r="F300">
        <v>7.0000000000000007E-2</v>
      </c>
    </row>
    <row r="301" spans="1:6" ht="18.75">
      <c r="A301" s="139" t="s">
        <v>55</v>
      </c>
      <c r="B301" s="139" t="s">
        <v>55</v>
      </c>
      <c r="C301" s="139" t="s">
        <v>55</v>
      </c>
      <c r="D301" s="140" t="s">
        <v>13</v>
      </c>
      <c r="E301" s="140" t="s">
        <v>560</v>
      </c>
      <c r="F301" t="s">
        <v>54</v>
      </c>
    </row>
    <row r="302" spans="1:6" ht="18.75">
      <c r="A302" s="139" t="s">
        <v>120</v>
      </c>
      <c r="B302" s="139" t="s">
        <v>254</v>
      </c>
      <c r="C302" s="139" t="s">
        <v>120</v>
      </c>
      <c r="D302" s="140" t="s">
        <v>7</v>
      </c>
      <c r="E302" s="140" t="s">
        <v>561</v>
      </c>
      <c r="F302">
        <v>0.08</v>
      </c>
    </row>
    <row r="303" spans="1:6" ht="18.75">
      <c r="A303" s="139" t="s">
        <v>120</v>
      </c>
      <c r="B303" s="139" t="s">
        <v>254</v>
      </c>
      <c r="C303" s="139" t="s">
        <v>120</v>
      </c>
      <c r="D303" s="140" t="s">
        <v>9</v>
      </c>
      <c r="E303" s="140" t="s">
        <v>562</v>
      </c>
      <c r="F303">
        <v>7.0000000000000007E-2</v>
      </c>
    </row>
    <row r="304" spans="1:6" ht="18.75">
      <c r="A304" s="139" t="s">
        <v>120</v>
      </c>
      <c r="B304" s="139" t="s">
        <v>254</v>
      </c>
      <c r="C304" s="139" t="s">
        <v>120</v>
      </c>
      <c r="D304" s="140" t="s">
        <v>13</v>
      </c>
      <c r="E304" s="140" t="s">
        <v>563</v>
      </c>
      <c r="F304" t="s">
        <v>54</v>
      </c>
    </row>
    <row r="305" spans="1:6" ht="18.75">
      <c r="A305" s="139" t="s">
        <v>120</v>
      </c>
      <c r="B305" s="139" t="s">
        <v>256</v>
      </c>
      <c r="C305" s="139" t="s">
        <v>120</v>
      </c>
      <c r="D305" s="140" t="s">
        <v>7</v>
      </c>
      <c r="E305" s="140" t="s">
        <v>564</v>
      </c>
      <c r="F305">
        <v>0.1</v>
      </c>
    </row>
    <row r="306" spans="1:6" ht="18.75">
      <c r="A306" s="139" t="s">
        <v>120</v>
      </c>
      <c r="B306" s="139" t="s">
        <v>256</v>
      </c>
      <c r="C306" s="139" t="s">
        <v>120</v>
      </c>
      <c r="D306" s="140" t="s">
        <v>9</v>
      </c>
      <c r="E306" s="140" t="s">
        <v>565</v>
      </c>
      <c r="F306">
        <v>0.08</v>
      </c>
    </row>
    <row r="307" spans="1:6" ht="18.75">
      <c r="A307" s="139" t="s">
        <v>120</v>
      </c>
      <c r="B307" s="139" t="s">
        <v>256</v>
      </c>
      <c r="C307" s="139" t="s">
        <v>120</v>
      </c>
      <c r="D307" s="140" t="s">
        <v>13</v>
      </c>
      <c r="E307" s="140" t="s">
        <v>566</v>
      </c>
      <c r="F307" t="s">
        <v>54</v>
      </c>
    </row>
    <row r="308" spans="1:6" ht="18.75">
      <c r="A308" s="139" t="s">
        <v>120</v>
      </c>
      <c r="B308" s="139" t="s">
        <v>258</v>
      </c>
      <c r="C308" s="139" t="s">
        <v>120</v>
      </c>
      <c r="D308" s="140" t="s">
        <v>7</v>
      </c>
      <c r="E308" s="140" t="s">
        <v>567</v>
      </c>
      <c r="F308">
        <v>0.06</v>
      </c>
    </row>
    <row r="309" spans="1:6" ht="18.75">
      <c r="A309" s="139" t="s">
        <v>120</v>
      </c>
      <c r="B309" s="139" t="s">
        <v>258</v>
      </c>
      <c r="C309" s="139" t="s">
        <v>120</v>
      </c>
      <c r="D309" s="140" t="s">
        <v>9</v>
      </c>
      <c r="E309" s="140" t="s">
        <v>568</v>
      </c>
      <c r="F309">
        <v>0.1</v>
      </c>
    </row>
    <row r="310" spans="1:6" ht="18.75">
      <c r="A310" s="139" t="s">
        <v>120</v>
      </c>
      <c r="B310" s="139" t="s">
        <v>258</v>
      </c>
      <c r="C310" s="139" t="s">
        <v>120</v>
      </c>
      <c r="D310" s="140" t="s">
        <v>13</v>
      </c>
      <c r="E310" s="140" t="s">
        <v>569</v>
      </c>
      <c r="F310" t="s">
        <v>54</v>
      </c>
    </row>
    <row r="311" spans="1:6" ht="18.75">
      <c r="A311" s="139" t="s">
        <v>120</v>
      </c>
      <c r="B311" s="139" t="s">
        <v>260</v>
      </c>
      <c r="C311" s="139" t="s">
        <v>120</v>
      </c>
      <c r="D311" s="140" t="s">
        <v>7</v>
      </c>
      <c r="E311" s="140" t="s">
        <v>570</v>
      </c>
      <c r="F311">
        <v>0.06</v>
      </c>
    </row>
    <row r="312" spans="1:6" ht="18.75">
      <c r="A312" s="139" t="s">
        <v>120</v>
      </c>
      <c r="B312" s="139" t="s">
        <v>260</v>
      </c>
      <c r="C312" s="139" t="s">
        <v>120</v>
      </c>
      <c r="D312" s="140" t="s">
        <v>9</v>
      </c>
      <c r="E312" s="140" t="s">
        <v>571</v>
      </c>
      <c r="F312">
        <v>0.1</v>
      </c>
    </row>
    <row r="313" spans="1:6" ht="18.75">
      <c r="A313" s="139" t="s">
        <v>120</v>
      </c>
      <c r="B313" s="139" t="s">
        <v>260</v>
      </c>
      <c r="C313" s="139" t="s">
        <v>120</v>
      </c>
      <c r="D313" s="140" t="s">
        <v>13</v>
      </c>
      <c r="E313" s="140" t="s">
        <v>572</v>
      </c>
      <c r="F313" t="s">
        <v>54</v>
      </c>
    </row>
    <row r="314" spans="1:6" ht="18.75">
      <c r="A314" s="139" t="s">
        <v>42</v>
      </c>
      <c r="B314" s="139" t="s">
        <v>262</v>
      </c>
      <c r="C314" s="139" t="s">
        <v>42</v>
      </c>
      <c r="D314" s="140" t="s">
        <v>7</v>
      </c>
      <c r="E314" s="140" t="s">
        <v>573</v>
      </c>
      <c r="F314">
        <v>0.12</v>
      </c>
    </row>
    <row r="315" spans="1:6" ht="18.75">
      <c r="A315" s="139" t="s">
        <v>42</v>
      </c>
      <c r="B315" s="139" t="s">
        <v>262</v>
      </c>
      <c r="C315" s="139" t="s">
        <v>42</v>
      </c>
      <c r="D315" s="140" t="s">
        <v>9</v>
      </c>
      <c r="E315" s="140" t="s">
        <v>574</v>
      </c>
      <c r="F315">
        <v>0.1</v>
      </c>
    </row>
    <row r="316" spans="1:6" ht="18.75">
      <c r="A316" s="139" t="s">
        <v>42</v>
      </c>
      <c r="B316" s="139" t="s">
        <v>262</v>
      </c>
      <c r="C316" s="139" t="s">
        <v>42</v>
      </c>
      <c r="D316" s="140" t="s">
        <v>13</v>
      </c>
      <c r="E316" s="140" t="s">
        <v>575</v>
      </c>
      <c r="F316" t="s">
        <v>54</v>
      </c>
    </row>
    <row r="317" spans="1:6" ht="18.75">
      <c r="A317" s="139" t="s">
        <v>42</v>
      </c>
      <c r="B317" s="139" t="s">
        <v>264</v>
      </c>
      <c r="C317" s="139" t="s">
        <v>42</v>
      </c>
      <c r="D317" s="140" t="s">
        <v>7</v>
      </c>
      <c r="E317" s="140" t="s">
        <v>576</v>
      </c>
      <c r="F317">
        <v>0.08</v>
      </c>
    </row>
    <row r="318" spans="1:6" ht="18.75">
      <c r="A318" s="139" t="s">
        <v>42</v>
      </c>
      <c r="B318" s="139" t="s">
        <v>264</v>
      </c>
      <c r="C318" s="139" t="s">
        <v>42</v>
      </c>
      <c r="D318" s="140" t="s">
        <v>9</v>
      </c>
      <c r="E318" s="140" t="s">
        <v>577</v>
      </c>
      <c r="F318">
        <v>0.1</v>
      </c>
    </row>
    <row r="319" spans="1:6" ht="18.75">
      <c r="A319" s="139" t="s">
        <v>42</v>
      </c>
      <c r="B319" s="139" t="s">
        <v>264</v>
      </c>
      <c r="C319" s="139" t="s">
        <v>42</v>
      </c>
      <c r="D319" s="140" t="s">
        <v>13</v>
      </c>
      <c r="E319" s="140" t="s">
        <v>578</v>
      </c>
      <c r="F319" t="s">
        <v>54</v>
      </c>
    </row>
    <row r="320" spans="1:6" ht="18.75">
      <c r="A320" s="139" t="s">
        <v>42</v>
      </c>
      <c r="B320" s="139" t="s">
        <v>266</v>
      </c>
      <c r="C320" s="139" t="s">
        <v>42</v>
      </c>
      <c r="D320" s="140" t="s">
        <v>7</v>
      </c>
      <c r="E320" s="140" t="s">
        <v>579</v>
      </c>
      <c r="F320">
        <v>0.11</v>
      </c>
    </row>
    <row r="321" spans="1:6" ht="18.75">
      <c r="A321" s="139" t="s">
        <v>42</v>
      </c>
      <c r="B321" s="139" t="s">
        <v>266</v>
      </c>
      <c r="C321" s="139" t="s">
        <v>42</v>
      </c>
      <c r="D321" s="140" t="s">
        <v>9</v>
      </c>
      <c r="E321" s="140" t="s">
        <v>580</v>
      </c>
      <c r="F321">
        <v>0.1</v>
      </c>
    </row>
    <row r="322" spans="1:6" ht="18.75">
      <c r="A322" s="139" t="s">
        <v>42</v>
      </c>
      <c r="B322" s="139" t="s">
        <v>266</v>
      </c>
      <c r="C322" s="139" t="s">
        <v>42</v>
      </c>
      <c r="D322" s="140" t="s">
        <v>13</v>
      </c>
      <c r="E322" s="140" t="s">
        <v>581</v>
      </c>
      <c r="F322" t="s">
        <v>54</v>
      </c>
    </row>
    <row r="323" spans="1:6" ht="18.75">
      <c r="A323" s="139" t="s">
        <v>42</v>
      </c>
      <c r="B323" s="139" t="s">
        <v>268</v>
      </c>
      <c r="C323" s="139" t="s">
        <v>42</v>
      </c>
      <c r="D323" s="140" t="s">
        <v>7</v>
      </c>
      <c r="E323" s="140" t="s">
        <v>582</v>
      </c>
      <c r="F323">
        <v>0.15</v>
      </c>
    </row>
    <row r="324" spans="1:6" ht="18.75">
      <c r="A324" s="139" t="s">
        <v>42</v>
      </c>
      <c r="B324" s="139" t="s">
        <v>268</v>
      </c>
      <c r="C324" s="139" t="s">
        <v>42</v>
      </c>
      <c r="D324" s="140" t="s">
        <v>9</v>
      </c>
      <c r="E324" s="140" t="s">
        <v>583</v>
      </c>
      <c r="F324">
        <v>0.15</v>
      </c>
    </row>
    <row r="325" spans="1:6" ht="18.75">
      <c r="A325" s="139" t="s">
        <v>42</v>
      </c>
      <c r="B325" s="139" t="s">
        <v>268</v>
      </c>
      <c r="C325" s="139" t="s">
        <v>42</v>
      </c>
      <c r="D325" s="140" t="s">
        <v>13</v>
      </c>
      <c r="E325" s="140" t="s">
        <v>584</v>
      </c>
      <c r="F325" t="s">
        <v>54</v>
      </c>
    </row>
    <row r="326" spans="1:6" ht="18.75">
      <c r="A326" s="139" t="s">
        <v>45</v>
      </c>
      <c r="B326" s="139" t="s">
        <v>270</v>
      </c>
      <c r="C326" s="139" t="s">
        <v>45</v>
      </c>
      <c r="D326" s="140" t="s">
        <v>7</v>
      </c>
      <c r="E326" s="140" t="s">
        <v>585</v>
      </c>
      <c r="F326">
        <v>0.06</v>
      </c>
    </row>
    <row r="327" spans="1:6" ht="18.75">
      <c r="A327" s="139" t="s">
        <v>45</v>
      </c>
      <c r="B327" s="139" t="s">
        <v>270</v>
      </c>
      <c r="C327" s="139" t="s">
        <v>45</v>
      </c>
      <c r="D327" s="140" t="s">
        <v>9</v>
      </c>
      <c r="E327" s="140" t="s">
        <v>586</v>
      </c>
      <c r="F327">
        <v>0.06</v>
      </c>
    </row>
    <row r="328" spans="1:6" ht="18.75">
      <c r="A328" s="139" t="s">
        <v>45</v>
      </c>
      <c r="B328" s="139" t="s">
        <v>270</v>
      </c>
      <c r="C328" s="139" t="s">
        <v>45</v>
      </c>
      <c r="D328" s="140" t="s">
        <v>13</v>
      </c>
      <c r="E328" s="140" t="s">
        <v>587</v>
      </c>
      <c r="F328" t="s">
        <v>54</v>
      </c>
    </row>
    <row r="329" spans="1:6" ht="18.75">
      <c r="A329" s="139" t="s">
        <v>45</v>
      </c>
      <c r="B329" s="139" t="s">
        <v>272</v>
      </c>
      <c r="C329" s="139" t="s">
        <v>45</v>
      </c>
      <c r="D329" s="140" t="s">
        <v>7</v>
      </c>
      <c r="E329" s="140" t="s">
        <v>588</v>
      </c>
      <c r="F329">
        <v>0.1</v>
      </c>
    </row>
    <row r="330" spans="1:6" ht="18.75">
      <c r="A330" s="139" t="s">
        <v>45</v>
      </c>
      <c r="B330" s="139" t="s">
        <v>272</v>
      </c>
      <c r="C330" s="139" t="s">
        <v>45</v>
      </c>
      <c r="D330" s="140" t="s">
        <v>9</v>
      </c>
      <c r="E330" s="140" t="s">
        <v>589</v>
      </c>
      <c r="F330">
        <v>0.04</v>
      </c>
    </row>
    <row r="331" spans="1:6" ht="18.75">
      <c r="A331" s="139" t="s">
        <v>45</v>
      </c>
      <c r="B331" s="139" t="s">
        <v>272</v>
      </c>
      <c r="C331" s="139" t="s">
        <v>45</v>
      </c>
      <c r="D331" s="140" t="s">
        <v>13</v>
      </c>
      <c r="E331" s="140" t="s">
        <v>590</v>
      </c>
      <c r="F331" t="s">
        <v>54</v>
      </c>
    </row>
    <row r="332" spans="1:6" ht="18.75">
      <c r="A332" s="139" t="s">
        <v>75</v>
      </c>
      <c r="B332" s="139" t="s">
        <v>274</v>
      </c>
      <c r="C332" s="139" t="s">
        <v>75</v>
      </c>
      <c r="D332" s="140" t="s">
        <v>7</v>
      </c>
      <c r="E332" s="140" t="s">
        <v>591</v>
      </c>
      <c r="F332" t="s">
        <v>54</v>
      </c>
    </row>
    <row r="333" spans="1:6" ht="18.75">
      <c r="A333" s="139" t="s">
        <v>75</v>
      </c>
      <c r="B333" s="139" t="s">
        <v>274</v>
      </c>
      <c r="C333" s="139" t="s">
        <v>75</v>
      </c>
      <c r="D333" s="140" t="s">
        <v>9</v>
      </c>
      <c r="E333" s="140" t="s">
        <v>592</v>
      </c>
      <c r="F333" t="s">
        <v>54</v>
      </c>
    </row>
    <row r="334" spans="1:6" ht="18.75">
      <c r="A334" s="139" t="s">
        <v>75</v>
      </c>
      <c r="B334" s="139" t="s">
        <v>274</v>
      </c>
      <c r="C334" s="139" t="s">
        <v>75</v>
      </c>
      <c r="D334" s="140" t="s">
        <v>13</v>
      </c>
      <c r="E334" s="140" t="s">
        <v>593</v>
      </c>
      <c r="F334" t="s">
        <v>54</v>
      </c>
    </row>
    <row r="335" spans="1:6" ht="18.75">
      <c r="A335" s="141" t="s">
        <v>594</v>
      </c>
      <c r="B335" s="141" t="s">
        <v>276</v>
      </c>
      <c r="C335" s="141" t="s">
        <v>594</v>
      </c>
      <c r="D335" s="140" t="s">
        <v>7</v>
      </c>
      <c r="E335" s="140" t="s">
        <v>595</v>
      </c>
      <c r="F335">
        <v>0.06</v>
      </c>
    </row>
    <row r="336" spans="1:6" ht="18.75">
      <c r="A336" s="141" t="s">
        <v>594</v>
      </c>
      <c r="B336" s="141" t="s">
        <v>276</v>
      </c>
      <c r="C336" s="141" t="s">
        <v>594</v>
      </c>
      <c r="D336" s="140" t="s">
        <v>9</v>
      </c>
      <c r="E336" s="140" t="s">
        <v>596</v>
      </c>
      <c r="F336">
        <v>0.06</v>
      </c>
    </row>
    <row r="337" spans="1:6" ht="18.75">
      <c r="A337" s="141" t="s">
        <v>594</v>
      </c>
      <c r="B337" s="141" t="s">
        <v>276</v>
      </c>
      <c r="C337" s="141" t="s">
        <v>594</v>
      </c>
      <c r="D337" s="140" t="s">
        <v>13</v>
      </c>
      <c r="E337" s="140" t="s">
        <v>597</v>
      </c>
      <c r="F337">
        <v>0.11</v>
      </c>
    </row>
    <row r="338" spans="1:6" ht="18.75">
      <c r="A338" s="141" t="s">
        <v>594</v>
      </c>
      <c r="B338" s="141" t="s">
        <v>278</v>
      </c>
      <c r="C338" s="141" t="s">
        <v>594</v>
      </c>
      <c r="D338" s="140" t="s">
        <v>7</v>
      </c>
      <c r="E338" s="140" t="s">
        <v>598</v>
      </c>
      <c r="F338">
        <v>0.15</v>
      </c>
    </row>
    <row r="339" spans="1:6" ht="18.75">
      <c r="A339" s="141" t="s">
        <v>594</v>
      </c>
      <c r="B339" s="141" t="s">
        <v>278</v>
      </c>
      <c r="C339" s="141" t="s">
        <v>594</v>
      </c>
      <c r="D339" s="140" t="s">
        <v>9</v>
      </c>
      <c r="E339" s="140" t="s">
        <v>599</v>
      </c>
      <c r="F339">
        <v>0.15</v>
      </c>
    </row>
    <row r="340" spans="1:6" ht="18.75">
      <c r="A340" s="141" t="s">
        <v>594</v>
      </c>
      <c r="B340" s="141" t="s">
        <v>278</v>
      </c>
      <c r="C340" s="141" t="s">
        <v>594</v>
      </c>
      <c r="D340" s="140" t="s">
        <v>13</v>
      </c>
      <c r="E340" s="140" t="s">
        <v>600</v>
      </c>
      <c r="F340">
        <v>0.2</v>
      </c>
    </row>
    <row r="341" spans="1:6" ht="18.75">
      <c r="A341" s="141" t="s">
        <v>601</v>
      </c>
      <c r="B341" s="141" t="s">
        <v>280</v>
      </c>
      <c r="C341" s="141" t="s">
        <v>601</v>
      </c>
      <c r="D341" s="140" t="s">
        <v>7</v>
      </c>
      <c r="E341" s="140" t="s">
        <v>602</v>
      </c>
      <c r="F341">
        <v>0.09</v>
      </c>
    </row>
    <row r="342" spans="1:6" ht="18.75">
      <c r="A342" s="141" t="s">
        <v>601</v>
      </c>
      <c r="B342" s="141" t="s">
        <v>280</v>
      </c>
      <c r="C342" s="141" t="s">
        <v>601</v>
      </c>
      <c r="D342" s="140" t="s">
        <v>9</v>
      </c>
      <c r="E342" s="140" t="s">
        <v>603</v>
      </c>
      <c r="F342">
        <v>0.04</v>
      </c>
    </row>
    <row r="343" spans="1:6" ht="18.75">
      <c r="A343" s="141" t="s">
        <v>601</v>
      </c>
      <c r="B343" s="141" t="s">
        <v>280</v>
      </c>
      <c r="C343" s="141" t="s">
        <v>601</v>
      </c>
      <c r="D343" s="140" t="s">
        <v>13</v>
      </c>
      <c r="E343" s="140" t="s">
        <v>604</v>
      </c>
      <c r="F343">
        <v>0.04</v>
      </c>
    </row>
    <row r="344" spans="1:6" ht="18.75">
      <c r="A344" s="141" t="s">
        <v>605</v>
      </c>
      <c r="B344" s="141" t="s">
        <v>282</v>
      </c>
      <c r="C344" s="141" t="s">
        <v>605</v>
      </c>
      <c r="D344" s="140" t="s">
        <v>7</v>
      </c>
      <c r="E344" s="140" t="s">
        <v>606</v>
      </c>
      <c r="F344">
        <v>0.15</v>
      </c>
    </row>
    <row r="345" spans="1:6" ht="18.75">
      <c r="A345" s="141" t="s">
        <v>605</v>
      </c>
      <c r="B345" s="141" t="s">
        <v>282</v>
      </c>
      <c r="C345" s="141" t="s">
        <v>605</v>
      </c>
      <c r="D345" s="140" t="s">
        <v>9</v>
      </c>
      <c r="E345" s="140" t="s">
        <v>607</v>
      </c>
      <c r="F345">
        <v>0.1</v>
      </c>
    </row>
    <row r="346" spans="1:6" ht="18.75">
      <c r="A346" s="141" t="s">
        <v>605</v>
      </c>
      <c r="B346" s="141" t="s">
        <v>282</v>
      </c>
      <c r="C346" s="141" t="s">
        <v>605</v>
      </c>
      <c r="D346" s="140" t="s">
        <v>13</v>
      </c>
      <c r="E346" s="140" t="s">
        <v>608</v>
      </c>
      <c r="F346">
        <v>0.09</v>
      </c>
    </row>
    <row r="347" spans="1:6" ht="18.75">
      <c r="A347" s="141" t="s">
        <v>609</v>
      </c>
      <c r="B347" s="141" t="s">
        <v>284</v>
      </c>
      <c r="C347" s="141" t="s">
        <v>609</v>
      </c>
      <c r="D347" s="140" t="s">
        <v>7</v>
      </c>
      <c r="E347" s="140" t="s">
        <v>610</v>
      </c>
      <c r="F347">
        <v>0.09</v>
      </c>
    </row>
    <row r="348" spans="1:6" ht="18.75">
      <c r="A348" s="141" t="s">
        <v>609</v>
      </c>
      <c r="B348" s="141" t="s">
        <v>284</v>
      </c>
      <c r="C348" s="141" t="s">
        <v>609</v>
      </c>
      <c r="D348" s="140" t="s">
        <v>9</v>
      </c>
      <c r="E348" s="140" t="s">
        <v>611</v>
      </c>
      <c r="F348" t="s">
        <v>54</v>
      </c>
    </row>
    <row r="349" spans="1:6" ht="18.75">
      <c r="A349" s="141" t="s">
        <v>609</v>
      </c>
      <c r="B349" s="141" t="s">
        <v>284</v>
      </c>
      <c r="C349" s="141" t="s">
        <v>609</v>
      </c>
      <c r="D349" s="140" t="s">
        <v>13</v>
      </c>
      <c r="E349" s="140" t="s">
        <v>612</v>
      </c>
      <c r="F349" t="s">
        <v>54</v>
      </c>
    </row>
    <row r="350" spans="1:6" ht="18.75">
      <c r="A350" s="141" t="s">
        <v>613</v>
      </c>
      <c r="B350" s="141" t="s">
        <v>286</v>
      </c>
      <c r="C350" s="141" t="s">
        <v>613</v>
      </c>
      <c r="D350" s="140" t="s">
        <v>7</v>
      </c>
      <c r="E350" s="140" t="s">
        <v>614</v>
      </c>
      <c r="F350">
        <v>0.08</v>
      </c>
    </row>
    <row r="351" spans="1:6" ht="18.75">
      <c r="A351" s="141" t="s">
        <v>613</v>
      </c>
      <c r="B351" s="141" t="s">
        <v>286</v>
      </c>
      <c r="C351" s="141" t="s">
        <v>613</v>
      </c>
      <c r="D351" s="140" t="s">
        <v>9</v>
      </c>
      <c r="E351" s="140" t="s">
        <v>615</v>
      </c>
      <c r="F351">
        <v>0.06</v>
      </c>
    </row>
    <row r="352" spans="1:6" ht="18.75">
      <c r="A352" s="141" t="s">
        <v>613</v>
      </c>
      <c r="B352" s="141" t="s">
        <v>286</v>
      </c>
      <c r="C352" s="141" t="s">
        <v>613</v>
      </c>
      <c r="D352" s="140" t="s">
        <v>13</v>
      </c>
      <c r="E352" s="140" t="s">
        <v>616</v>
      </c>
      <c r="F352">
        <v>7.0000000000000007E-2</v>
      </c>
    </row>
    <row r="353" spans="1:6" ht="18.75">
      <c r="A353" s="141" t="s">
        <v>613</v>
      </c>
      <c r="B353" s="141" t="s">
        <v>288</v>
      </c>
      <c r="C353" s="141" t="s">
        <v>613</v>
      </c>
      <c r="D353" s="140" t="s">
        <v>7</v>
      </c>
      <c r="E353" s="140" t="s">
        <v>617</v>
      </c>
      <c r="F353" t="s">
        <v>54</v>
      </c>
    </row>
    <row r="354" spans="1:6" ht="18.75">
      <c r="A354" s="141" t="s">
        <v>613</v>
      </c>
      <c r="B354" s="141" t="s">
        <v>288</v>
      </c>
      <c r="C354" s="141" t="s">
        <v>613</v>
      </c>
      <c r="D354" s="140" t="s">
        <v>9</v>
      </c>
      <c r="E354" s="140" t="s">
        <v>618</v>
      </c>
      <c r="F354" t="s">
        <v>54</v>
      </c>
    </row>
    <row r="355" spans="1:6" ht="18.75">
      <c r="A355" s="141" t="s">
        <v>613</v>
      </c>
      <c r="B355" s="141" t="s">
        <v>288</v>
      </c>
      <c r="C355" s="141" t="s">
        <v>613</v>
      </c>
      <c r="D355" s="140" t="s">
        <v>13</v>
      </c>
      <c r="E355" s="140" t="s">
        <v>619</v>
      </c>
      <c r="F355">
        <v>0.1</v>
      </c>
    </row>
    <row r="356" spans="1:6" ht="18.75">
      <c r="A356" s="141" t="s">
        <v>613</v>
      </c>
      <c r="B356" s="141" t="s">
        <v>290</v>
      </c>
      <c r="C356" s="141" t="s">
        <v>613</v>
      </c>
      <c r="D356" s="140" t="s">
        <v>7</v>
      </c>
      <c r="E356" s="140" t="s">
        <v>620</v>
      </c>
      <c r="F356">
        <v>0.15</v>
      </c>
    </row>
    <row r="357" spans="1:6" ht="18.75">
      <c r="A357" s="141" t="s">
        <v>613</v>
      </c>
      <c r="B357" s="141" t="s">
        <v>290</v>
      </c>
      <c r="C357" s="141" t="s">
        <v>613</v>
      </c>
      <c r="D357" s="140" t="s">
        <v>9</v>
      </c>
      <c r="E357" s="140" t="s">
        <v>621</v>
      </c>
      <c r="F357">
        <v>0.12</v>
      </c>
    </row>
    <row r="358" spans="1:6" ht="18.75">
      <c r="A358" s="141" t="s">
        <v>613</v>
      </c>
      <c r="B358" s="141" t="s">
        <v>290</v>
      </c>
      <c r="C358" s="141" t="s">
        <v>613</v>
      </c>
      <c r="D358" s="140" t="s">
        <v>13</v>
      </c>
      <c r="E358" s="140" t="s">
        <v>622</v>
      </c>
      <c r="F358" t="s">
        <v>54</v>
      </c>
    </row>
    <row r="359" spans="1:6" ht="18.75">
      <c r="A359" s="141" t="s">
        <v>623</v>
      </c>
      <c r="B359" s="141" t="s">
        <v>292</v>
      </c>
      <c r="C359" s="141" t="s">
        <v>623</v>
      </c>
      <c r="D359" s="140" t="s">
        <v>7</v>
      </c>
      <c r="E359" s="140" t="s">
        <v>624</v>
      </c>
      <c r="F359" t="s">
        <v>54</v>
      </c>
    </row>
    <row r="360" spans="1:6" ht="18.75">
      <c r="A360" s="141" t="s">
        <v>623</v>
      </c>
      <c r="B360" s="141" t="s">
        <v>292</v>
      </c>
      <c r="C360" s="141" t="s">
        <v>623</v>
      </c>
      <c r="D360" s="140" t="s">
        <v>9</v>
      </c>
      <c r="E360" s="140" t="s">
        <v>625</v>
      </c>
      <c r="F360" t="s">
        <v>54</v>
      </c>
    </row>
    <row r="361" spans="1:6" ht="18.75">
      <c r="A361" s="141" t="s">
        <v>623</v>
      </c>
      <c r="B361" s="141" t="s">
        <v>292</v>
      </c>
      <c r="C361" s="141" t="s">
        <v>623</v>
      </c>
      <c r="D361" s="140" t="s">
        <v>13</v>
      </c>
      <c r="E361" s="140" t="s">
        <v>626</v>
      </c>
      <c r="F361">
        <v>0.2</v>
      </c>
    </row>
    <row r="362" spans="1:6" ht="18.75">
      <c r="A362" s="141" t="s">
        <v>623</v>
      </c>
      <c r="B362" s="141" t="s">
        <v>294</v>
      </c>
      <c r="C362" s="141" t="s">
        <v>623</v>
      </c>
      <c r="D362" s="140" t="s">
        <v>7</v>
      </c>
      <c r="E362" s="140" t="s">
        <v>627</v>
      </c>
      <c r="F362" t="s">
        <v>54</v>
      </c>
    </row>
    <row r="363" spans="1:6" ht="18.75">
      <c r="A363" s="141" t="s">
        <v>623</v>
      </c>
      <c r="B363" s="141" t="s">
        <v>294</v>
      </c>
      <c r="C363" s="141" t="s">
        <v>623</v>
      </c>
      <c r="D363" s="140" t="s">
        <v>9</v>
      </c>
      <c r="E363" s="140" t="s">
        <v>628</v>
      </c>
      <c r="F363" t="s">
        <v>54</v>
      </c>
    </row>
    <row r="364" spans="1:6" ht="18.75">
      <c r="A364" s="141" t="s">
        <v>623</v>
      </c>
      <c r="B364" s="141" t="s">
        <v>294</v>
      </c>
      <c r="C364" s="141" t="s">
        <v>623</v>
      </c>
      <c r="D364" s="140" t="s">
        <v>13</v>
      </c>
      <c r="E364" s="140" t="s">
        <v>629</v>
      </c>
      <c r="F364">
        <v>0.13</v>
      </c>
    </row>
    <row r="365" spans="1:6" ht="18.75">
      <c r="A365" s="141" t="s">
        <v>123</v>
      </c>
      <c r="B365" s="141" t="s">
        <v>296</v>
      </c>
      <c r="C365" s="141" t="s">
        <v>123</v>
      </c>
      <c r="D365" s="140" t="s">
        <v>7</v>
      </c>
      <c r="E365" s="140" t="s">
        <v>630</v>
      </c>
      <c r="F365">
        <v>0.16</v>
      </c>
    </row>
    <row r="366" spans="1:6" ht="18.75">
      <c r="A366" s="141" t="s">
        <v>123</v>
      </c>
      <c r="B366" s="141" t="s">
        <v>296</v>
      </c>
      <c r="C366" s="141" t="s">
        <v>123</v>
      </c>
      <c r="D366" s="140" t="s">
        <v>9</v>
      </c>
      <c r="E366" s="140" t="s">
        <v>631</v>
      </c>
      <c r="F366" t="s">
        <v>54</v>
      </c>
    </row>
    <row r="367" spans="1:6" ht="18.75">
      <c r="A367" s="141" t="s">
        <v>123</v>
      </c>
      <c r="B367" s="141" t="s">
        <v>296</v>
      </c>
      <c r="C367" s="141" t="s">
        <v>123</v>
      </c>
      <c r="D367" s="140" t="s">
        <v>13</v>
      </c>
      <c r="E367" s="140" t="s">
        <v>632</v>
      </c>
      <c r="F367">
        <v>0.1</v>
      </c>
    </row>
    <row r="368" spans="1:6" ht="18.75">
      <c r="A368" s="141" t="s">
        <v>633</v>
      </c>
      <c r="B368" s="141" t="s">
        <v>298</v>
      </c>
      <c r="C368" s="141" t="s">
        <v>633</v>
      </c>
      <c r="D368" s="140" t="s">
        <v>7</v>
      </c>
      <c r="E368" s="140" t="s">
        <v>634</v>
      </c>
      <c r="F368">
        <v>0.05</v>
      </c>
    </row>
    <row r="369" spans="1:6" ht="18.75">
      <c r="A369" s="141" t="s">
        <v>633</v>
      </c>
      <c r="B369" s="141" t="s">
        <v>298</v>
      </c>
      <c r="C369" s="141" t="s">
        <v>633</v>
      </c>
      <c r="D369" s="140" t="s">
        <v>9</v>
      </c>
      <c r="E369" s="140" t="s">
        <v>635</v>
      </c>
      <c r="F369">
        <v>0.05</v>
      </c>
    </row>
    <row r="370" spans="1:6" ht="18.75">
      <c r="A370" s="141" t="s">
        <v>633</v>
      </c>
      <c r="B370" s="141" t="s">
        <v>298</v>
      </c>
      <c r="C370" s="141" t="s">
        <v>633</v>
      </c>
      <c r="D370" s="140" t="s">
        <v>13</v>
      </c>
      <c r="E370" s="140" t="s">
        <v>636</v>
      </c>
      <c r="F370" t="s">
        <v>54</v>
      </c>
    </row>
    <row r="371" spans="1:6" ht="18.75">
      <c r="A371" s="141" t="s">
        <v>637</v>
      </c>
      <c r="B371" s="141" t="s">
        <v>300</v>
      </c>
      <c r="C371" s="141" t="s">
        <v>637</v>
      </c>
      <c r="D371" s="140" t="s">
        <v>7</v>
      </c>
      <c r="E371" s="140" t="s">
        <v>638</v>
      </c>
      <c r="F371" t="s">
        <v>54</v>
      </c>
    </row>
    <row r="372" spans="1:6" ht="18.75">
      <c r="A372" s="141" t="s">
        <v>637</v>
      </c>
      <c r="B372" s="141" t="s">
        <v>300</v>
      </c>
      <c r="C372" s="141" t="s">
        <v>637</v>
      </c>
      <c r="D372" s="140" t="s">
        <v>9</v>
      </c>
      <c r="E372" s="140" t="s">
        <v>639</v>
      </c>
      <c r="F372" t="s">
        <v>54</v>
      </c>
    </row>
    <row r="373" spans="1:6" ht="18.75">
      <c r="A373" s="141" t="s">
        <v>637</v>
      </c>
      <c r="B373" s="141" t="s">
        <v>300</v>
      </c>
      <c r="C373" s="141" t="s">
        <v>637</v>
      </c>
      <c r="D373" s="140" t="s">
        <v>13</v>
      </c>
      <c r="E373" s="140" t="s">
        <v>640</v>
      </c>
      <c r="F373">
        <v>0.1</v>
      </c>
    </row>
    <row r="374" spans="1:6" ht="18.75">
      <c r="A374" s="141" t="s">
        <v>126</v>
      </c>
      <c r="B374" s="141" t="s">
        <v>302</v>
      </c>
      <c r="C374" s="141" t="s">
        <v>126</v>
      </c>
      <c r="D374" s="140" t="s">
        <v>7</v>
      </c>
      <c r="E374" s="140" t="s">
        <v>641</v>
      </c>
      <c r="F374" t="s">
        <v>54</v>
      </c>
    </row>
    <row r="375" spans="1:6" ht="18.75">
      <c r="A375" s="141" t="s">
        <v>126</v>
      </c>
      <c r="B375" s="141" t="s">
        <v>302</v>
      </c>
      <c r="C375" s="141" t="s">
        <v>126</v>
      </c>
      <c r="D375" s="140" t="s">
        <v>9</v>
      </c>
      <c r="E375" s="140" t="s">
        <v>642</v>
      </c>
      <c r="F375" t="s">
        <v>54</v>
      </c>
    </row>
    <row r="376" spans="1:6" ht="18.75">
      <c r="A376" s="141" t="s">
        <v>126</v>
      </c>
      <c r="B376" s="141" t="s">
        <v>302</v>
      </c>
      <c r="C376" s="141" t="s">
        <v>126</v>
      </c>
      <c r="D376" s="140" t="s">
        <v>13</v>
      </c>
      <c r="E376" s="140" t="s">
        <v>643</v>
      </c>
      <c r="F376">
        <v>0.15</v>
      </c>
    </row>
    <row r="377" spans="1:6" ht="18.75">
      <c r="A377" s="141" t="s">
        <v>126</v>
      </c>
      <c r="B377" s="141" t="s">
        <v>304</v>
      </c>
      <c r="C377" s="141" t="s">
        <v>126</v>
      </c>
      <c r="D377" s="140" t="s">
        <v>7</v>
      </c>
      <c r="E377" s="140" t="s">
        <v>644</v>
      </c>
      <c r="F377" t="s">
        <v>54</v>
      </c>
    </row>
    <row r="378" spans="1:6" ht="18.75">
      <c r="A378" s="141" t="s">
        <v>126</v>
      </c>
      <c r="B378" s="141" t="s">
        <v>304</v>
      </c>
      <c r="C378" s="141" t="s">
        <v>126</v>
      </c>
      <c r="D378" s="140" t="s">
        <v>9</v>
      </c>
      <c r="E378" s="140" t="s">
        <v>645</v>
      </c>
      <c r="F378" t="s">
        <v>54</v>
      </c>
    </row>
    <row r="379" spans="1:6" ht="18.75">
      <c r="A379" s="141" t="s">
        <v>126</v>
      </c>
      <c r="B379" s="141" t="s">
        <v>304</v>
      </c>
      <c r="C379" s="141" t="s">
        <v>126</v>
      </c>
      <c r="D379" s="140" t="s">
        <v>13</v>
      </c>
      <c r="E379" s="140" t="s">
        <v>646</v>
      </c>
      <c r="F379">
        <v>0.05</v>
      </c>
    </row>
    <row r="380" spans="1:6" ht="18.75">
      <c r="A380" s="141" t="s">
        <v>129</v>
      </c>
      <c r="B380" s="141" t="s">
        <v>306</v>
      </c>
      <c r="C380" s="141" t="s">
        <v>129</v>
      </c>
      <c r="D380" s="140" t="s">
        <v>7</v>
      </c>
      <c r="E380" s="140" t="s">
        <v>647</v>
      </c>
      <c r="F380" t="s">
        <v>54</v>
      </c>
    </row>
    <row r="381" spans="1:6" ht="18.75">
      <c r="A381" s="141" t="s">
        <v>129</v>
      </c>
      <c r="B381" s="141" t="s">
        <v>306</v>
      </c>
      <c r="C381" s="141" t="s">
        <v>129</v>
      </c>
      <c r="D381" s="140" t="s">
        <v>9</v>
      </c>
      <c r="E381" s="140" t="s">
        <v>648</v>
      </c>
      <c r="F381" t="s">
        <v>54</v>
      </c>
    </row>
    <row r="382" spans="1:6" ht="18.75">
      <c r="A382" s="141" t="s">
        <v>129</v>
      </c>
      <c r="B382" s="141" t="s">
        <v>306</v>
      </c>
      <c r="C382" s="141" t="s">
        <v>129</v>
      </c>
      <c r="D382" s="140" t="s">
        <v>13</v>
      </c>
      <c r="E382" s="140" t="s">
        <v>649</v>
      </c>
      <c r="F382">
        <v>0.12</v>
      </c>
    </row>
    <row r="383" spans="1:6" ht="18.75">
      <c r="A383" s="142" t="s">
        <v>67</v>
      </c>
      <c r="B383" s="142" t="s">
        <v>308</v>
      </c>
      <c r="C383" s="142" t="s">
        <v>67</v>
      </c>
      <c r="D383" s="140" t="s">
        <v>7</v>
      </c>
      <c r="E383" s="140" t="s">
        <v>650</v>
      </c>
      <c r="F383">
        <v>0</v>
      </c>
    </row>
    <row r="384" spans="1:6" ht="18.75">
      <c r="A384" s="142" t="s">
        <v>67</v>
      </c>
      <c r="B384" s="142" t="s">
        <v>308</v>
      </c>
      <c r="C384" s="142" t="s">
        <v>67</v>
      </c>
      <c r="D384" s="140" t="s">
        <v>9</v>
      </c>
      <c r="E384" s="140" t="s">
        <v>651</v>
      </c>
      <c r="F384">
        <v>0</v>
      </c>
    </row>
    <row r="385" spans="1:6" ht="18.75">
      <c r="A385" s="142" t="s">
        <v>67</v>
      </c>
      <c r="B385" s="142" t="s">
        <v>308</v>
      </c>
      <c r="C385" s="142" t="s">
        <v>67</v>
      </c>
      <c r="D385" s="140" t="s">
        <v>13</v>
      </c>
      <c r="E385" s="140" t="s">
        <v>652</v>
      </c>
      <c r="F385">
        <v>0</v>
      </c>
    </row>
    <row r="386" spans="1:6" ht="18.75">
      <c r="A386" s="142" t="s">
        <v>5</v>
      </c>
      <c r="B386" s="142" t="s">
        <v>310</v>
      </c>
      <c r="C386" s="142" t="s">
        <v>5</v>
      </c>
      <c r="D386" s="140" t="s">
        <v>7</v>
      </c>
      <c r="E386" s="140" t="s">
        <v>653</v>
      </c>
      <c r="F386">
        <v>0</v>
      </c>
    </row>
    <row r="387" spans="1:6" ht="18.75">
      <c r="A387" s="142" t="s">
        <v>5</v>
      </c>
      <c r="B387" s="142" t="s">
        <v>310</v>
      </c>
      <c r="C387" s="142" t="s">
        <v>5</v>
      </c>
      <c r="D387" s="140" t="s">
        <v>9</v>
      </c>
      <c r="E387" s="140" t="s">
        <v>654</v>
      </c>
      <c r="F387">
        <v>0</v>
      </c>
    </row>
    <row r="388" spans="1:6" ht="18.75">
      <c r="A388" s="142" t="s">
        <v>5</v>
      </c>
      <c r="B388" s="142" t="s">
        <v>310</v>
      </c>
      <c r="C388" s="142" t="s">
        <v>5</v>
      </c>
      <c r="D388" s="140" t="s">
        <v>13</v>
      </c>
      <c r="E388" s="140" t="s">
        <v>655</v>
      </c>
      <c r="F388">
        <v>0</v>
      </c>
    </row>
    <row r="389" spans="1:6" ht="18.75">
      <c r="A389" s="142" t="s">
        <v>5</v>
      </c>
      <c r="B389" s="142" t="s">
        <v>312</v>
      </c>
      <c r="C389" s="142" t="s">
        <v>5</v>
      </c>
      <c r="D389" s="140" t="s">
        <v>7</v>
      </c>
      <c r="E389" s="140" t="s">
        <v>656</v>
      </c>
      <c r="F389">
        <v>0</v>
      </c>
    </row>
    <row r="390" spans="1:6" ht="18.75">
      <c r="A390" s="142" t="s">
        <v>5</v>
      </c>
      <c r="B390" s="142" t="s">
        <v>312</v>
      </c>
      <c r="C390" s="142" t="s">
        <v>5</v>
      </c>
      <c r="D390" s="140" t="s">
        <v>9</v>
      </c>
      <c r="E390" s="140" t="s">
        <v>657</v>
      </c>
      <c r="F390">
        <v>0</v>
      </c>
    </row>
    <row r="391" spans="1:6" ht="18.75">
      <c r="A391" s="142" t="s">
        <v>5</v>
      </c>
      <c r="B391" s="142" t="s">
        <v>312</v>
      </c>
      <c r="C391" s="142" t="s">
        <v>5</v>
      </c>
      <c r="D391" s="140" t="s">
        <v>13</v>
      </c>
      <c r="E391" s="140" t="s">
        <v>658</v>
      </c>
      <c r="F391">
        <v>0</v>
      </c>
    </row>
    <row r="392" spans="1:6" ht="18.75">
      <c r="A392" s="142" t="s">
        <v>15</v>
      </c>
      <c r="B392" s="142" t="s">
        <v>314</v>
      </c>
      <c r="C392" s="142" t="s">
        <v>15</v>
      </c>
      <c r="D392" s="140" t="s">
        <v>7</v>
      </c>
      <c r="E392" s="140" t="s">
        <v>659</v>
      </c>
      <c r="F392">
        <v>0</v>
      </c>
    </row>
    <row r="393" spans="1:6" ht="18.75">
      <c r="A393" s="142" t="s">
        <v>15</v>
      </c>
      <c r="B393" s="142" t="s">
        <v>314</v>
      </c>
      <c r="C393" s="142" t="s">
        <v>15</v>
      </c>
      <c r="D393" s="140" t="s">
        <v>9</v>
      </c>
      <c r="E393" s="140" t="s">
        <v>660</v>
      </c>
      <c r="F393">
        <v>0</v>
      </c>
    </row>
    <row r="394" spans="1:6" ht="18.75">
      <c r="A394" s="142" t="s">
        <v>15</v>
      </c>
      <c r="B394" s="142" t="s">
        <v>314</v>
      </c>
      <c r="C394" s="142" t="s">
        <v>15</v>
      </c>
      <c r="D394" s="140" t="s">
        <v>13</v>
      </c>
      <c r="E394" s="140" t="s">
        <v>661</v>
      </c>
      <c r="F394">
        <v>0</v>
      </c>
    </row>
    <row r="395" spans="1:6" ht="18.75">
      <c r="A395" s="142" t="s">
        <v>15</v>
      </c>
      <c r="B395" s="142" t="s">
        <v>316</v>
      </c>
      <c r="C395" s="142" t="s">
        <v>15</v>
      </c>
      <c r="D395" s="140" t="s">
        <v>7</v>
      </c>
      <c r="E395" s="140" t="s">
        <v>662</v>
      </c>
      <c r="F395">
        <v>0</v>
      </c>
    </row>
    <row r="396" spans="1:6" ht="18.75">
      <c r="A396" s="142" t="s">
        <v>15</v>
      </c>
      <c r="B396" s="142" t="s">
        <v>316</v>
      </c>
      <c r="C396" s="142" t="s">
        <v>15</v>
      </c>
      <c r="D396" s="140" t="s">
        <v>9</v>
      </c>
      <c r="E396" s="140" t="s">
        <v>663</v>
      </c>
      <c r="F396">
        <v>0</v>
      </c>
    </row>
    <row r="397" spans="1:6" ht="18.75">
      <c r="A397" s="142" t="s">
        <v>15</v>
      </c>
      <c r="B397" s="142" t="s">
        <v>316</v>
      </c>
      <c r="C397" s="142" t="s">
        <v>15</v>
      </c>
      <c r="D397" s="140" t="s">
        <v>13</v>
      </c>
      <c r="E397" s="140" t="s">
        <v>664</v>
      </c>
      <c r="F397">
        <v>0</v>
      </c>
    </row>
    <row r="398" spans="1:6" ht="18.75">
      <c r="A398" s="142" t="s">
        <v>15</v>
      </c>
      <c r="B398" s="142" t="s">
        <v>318</v>
      </c>
      <c r="C398" s="142" t="s">
        <v>15</v>
      </c>
      <c r="D398" s="140" t="s">
        <v>7</v>
      </c>
      <c r="E398" s="140" t="s">
        <v>665</v>
      </c>
      <c r="F398">
        <v>0</v>
      </c>
    </row>
    <row r="399" spans="1:6" ht="18.75">
      <c r="A399" s="142" t="s">
        <v>15</v>
      </c>
      <c r="B399" s="142" t="s">
        <v>318</v>
      </c>
      <c r="C399" s="142" t="s">
        <v>15</v>
      </c>
      <c r="D399" s="140" t="s">
        <v>9</v>
      </c>
      <c r="E399" s="140" t="s">
        <v>666</v>
      </c>
      <c r="F399">
        <v>0</v>
      </c>
    </row>
    <row r="400" spans="1:6" ht="18.75">
      <c r="A400" s="142" t="s">
        <v>15</v>
      </c>
      <c r="B400" s="142" t="s">
        <v>318</v>
      </c>
      <c r="C400" s="142" t="s">
        <v>15</v>
      </c>
      <c r="D400" s="140" t="s">
        <v>13</v>
      </c>
      <c r="E400" s="140" t="s">
        <v>667</v>
      </c>
      <c r="F400">
        <v>0</v>
      </c>
    </row>
    <row r="401" spans="1:6" ht="18.75">
      <c r="A401" s="142" t="s">
        <v>15</v>
      </c>
      <c r="B401" s="142" t="s">
        <v>320</v>
      </c>
      <c r="C401" s="142" t="s">
        <v>15</v>
      </c>
      <c r="D401" s="140" t="s">
        <v>7</v>
      </c>
      <c r="E401" s="140" t="s">
        <v>668</v>
      </c>
      <c r="F401">
        <v>0</v>
      </c>
    </row>
    <row r="402" spans="1:6" ht="18.75">
      <c r="A402" s="142" t="s">
        <v>15</v>
      </c>
      <c r="B402" s="142" t="s">
        <v>320</v>
      </c>
      <c r="C402" s="142" t="s">
        <v>15</v>
      </c>
      <c r="D402" s="140" t="s">
        <v>9</v>
      </c>
      <c r="E402" s="140" t="s">
        <v>669</v>
      </c>
      <c r="F402">
        <v>0</v>
      </c>
    </row>
    <row r="403" spans="1:6" ht="18.75">
      <c r="A403" s="142" t="s">
        <v>15</v>
      </c>
      <c r="B403" s="142" t="s">
        <v>320</v>
      </c>
      <c r="C403" s="142" t="s">
        <v>15</v>
      </c>
      <c r="D403" s="140" t="s">
        <v>13</v>
      </c>
      <c r="E403" s="140" t="s">
        <v>670</v>
      </c>
      <c r="F403">
        <v>0</v>
      </c>
    </row>
    <row r="404" spans="1:6" ht="18.75">
      <c r="A404" s="142" t="s">
        <v>15</v>
      </c>
      <c r="B404" s="142" t="s">
        <v>322</v>
      </c>
      <c r="C404" s="142" t="s">
        <v>15</v>
      </c>
      <c r="D404" s="140" t="s">
        <v>7</v>
      </c>
      <c r="E404" s="140" t="s">
        <v>671</v>
      </c>
      <c r="F404">
        <v>0</v>
      </c>
    </row>
    <row r="405" spans="1:6" ht="18.75">
      <c r="A405" s="142" t="s">
        <v>15</v>
      </c>
      <c r="B405" s="142" t="s">
        <v>322</v>
      </c>
      <c r="C405" s="142" t="s">
        <v>15</v>
      </c>
      <c r="D405" s="140" t="s">
        <v>9</v>
      </c>
      <c r="E405" s="140" t="s">
        <v>672</v>
      </c>
      <c r="F405">
        <v>0</v>
      </c>
    </row>
    <row r="406" spans="1:6" ht="18.75">
      <c r="A406" s="142" t="s">
        <v>15</v>
      </c>
      <c r="B406" s="142" t="s">
        <v>322</v>
      </c>
      <c r="C406" s="142" t="s">
        <v>15</v>
      </c>
      <c r="D406" s="140" t="s">
        <v>13</v>
      </c>
      <c r="E406" s="140" t="s">
        <v>673</v>
      </c>
      <c r="F406">
        <v>0</v>
      </c>
    </row>
    <row r="407" spans="1:6" ht="18.75">
      <c r="A407" s="142" t="s">
        <v>15</v>
      </c>
      <c r="B407" s="142" t="s">
        <v>324</v>
      </c>
      <c r="C407" s="142" t="s">
        <v>15</v>
      </c>
      <c r="D407" s="140" t="s">
        <v>7</v>
      </c>
      <c r="E407" s="140" t="s">
        <v>674</v>
      </c>
      <c r="F407">
        <v>0</v>
      </c>
    </row>
    <row r="408" spans="1:6" ht="18.75">
      <c r="A408" s="142" t="s">
        <v>15</v>
      </c>
      <c r="B408" s="142" t="s">
        <v>324</v>
      </c>
      <c r="C408" s="142" t="s">
        <v>15</v>
      </c>
      <c r="D408" s="140" t="s">
        <v>9</v>
      </c>
      <c r="E408" s="140" t="s">
        <v>675</v>
      </c>
      <c r="F408">
        <v>0</v>
      </c>
    </row>
    <row r="409" spans="1:6" ht="18.75">
      <c r="A409" s="142" t="s">
        <v>15</v>
      </c>
      <c r="B409" s="142" t="s">
        <v>324</v>
      </c>
      <c r="C409" s="142" t="s">
        <v>15</v>
      </c>
      <c r="D409" s="140" t="s">
        <v>13</v>
      </c>
      <c r="E409" s="140" t="s">
        <v>676</v>
      </c>
      <c r="F409">
        <v>0</v>
      </c>
    </row>
    <row r="410" spans="1:6" ht="18.75">
      <c r="A410" s="142" t="s">
        <v>15</v>
      </c>
      <c r="B410" s="142" t="s">
        <v>326</v>
      </c>
      <c r="C410" s="142" t="s">
        <v>15</v>
      </c>
      <c r="D410" s="140" t="s">
        <v>7</v>
      </c>
      <c r="E410" s="140" t="s">
        <v>677</v>
      </c>
      <c r="F410">
        <v>0</v>
      </c>
    </row>
    <row r="411" spans="1:6" ht="18.75">
      <c r="A411" s="142" t="s">
        <v>15</v>
      </c>
      <c r="B411" s="142" t="s">
        <v>326</v>
      </c>
      <c r="C411" s="142" t="s">
        <v>15</v>
      </c>
      <c r="D411" s="140" t="s">
        <v>9</v>
      </c>
      <c r="E411" s="140" t="s">
        <v>678</v>
      </c>
      <c r="F411">
        <v>0</v>
      </c>
    </row>
    <row r="412" spans="1:6" ht="18.75">
      <c r="A412" s="142" t="s">
        <v>15</v>
      </c>
      <c r="B412" s="142" t="s">
        <v>326</v>
      </c>
      <c r="C412" s="142" t="s">
        <v>15</v>
      </c>
      <c r="D412" s="140" t="s">
        <v>13</v>
      </c>
      <c r="E412" s="140" t="s">
        <v>679</v>
      </c>
      <c r="F412">
        <v>0</v>
      </c>
    </row>
    <row r="413" spans="1:6" ht="18.75">
      <c r="A413" s="142" t="s">
        <v>15</v>
      </c>
      <c r="B413" s="142" t="s">
        <v>328</v>
      </c>
      <c r="C413" s="142" t="s">
        <v>15</v>
      </c>
      <c r="D413" s="140" t="s">
        <v>7</v>
      </c>
      <c r="E413" s="140" t="s">
        <v>680</v>
      </c>
      <c r="F413">
        <v>0</v>
      </c>
    </row>
    <row r="414" spans="1:6" ht="18.75">
      <c r="A414" s="142" t="s">
        <v>15</v>
      </c>
      <c r="B414" s="142" t="s">
        <v>328</v>
      </c>
      <c r="C414" s="142" t="s">
        <v>15</v>
      </c>
      <c r="D414" s="140" t="s">
        <v>9</v>
      </c>
      <c r="E414" s="140" t="s">
        <v>681</v>
      </c>
      <c r="F414">
        <v>0</v>
      </c>
    </row>
    <row r="415" spans="1:6" ht="18.75">
      <c r="A415" s="142" t="s">
        <v>15</v>
      </c>
      <c r="B415" s="142" t="s">
        <v>328</v>
      </c>
      <c r="C415" s="142" t="s">
        <v>15</v>
      </c>
      <c r="D415" s="140" t="s">
        <v>13</v>
      </c>
      <c r="E415" s="140" t="s">
        <v>682</v>
      </c>
      <c r="F415">
        <v>0</v>
      </c>
    </row>
    <row r="416" spans="1:6" ht="18.75">
      <c r="A416" s="142" t="s">
        <v>15</v>
      </c>
      <c r="B416" s="142" t="s">
        <v>330</v>
      </c>
      <c r="C416" s="142" t="s">
        <v>15</v>
      </c>
      <c r="D416" s="140" t="s">
        <v>7</v>
      </c>
      <c r="E416" s="140" t="s">
        <v>683</v>
      </c>
      <c r="F416">
        <v>0</v>
      </c>
    </row>
    <row r="417" spans="1:6" ht="18.75">
      <c r="A417" s="142" t="s">
        <v>15</v>
      </c>
      <c r="B417" s="142" t="s">
        <v>330</v>
      </c>
      <c r="C417" s="142" t="s">
        <v>15</v>
      </c>
      <c r="D417" s="140" t="s">
        <v>9</v>
      </c>
      <c r="E417" s="140" t="s">
        <v>684</v>
      </c>
      <c r="F417">
        <v>0</v>
      </c>
    </row>
    <row r="418" spans="1:6" ht="18.75">
      <c r="A418" s="142" t="s">
        <v>15</v>
      </c>
      <c r="B418" s="142" t="s">
        <v>330</v>
      </c>
      <c r="C418" s="142" t="s">
        <v>15</v>
      </c>
      <c r="D418" s="140" t="s">
        <v>13</v>
      </c>
      <c r="E418" s="140" t="s">
        <v>685</v>
      </c>
      <c r="F418">
        <v>0</v>
      </c>
    </row>
    <row r="419" spans="1:6" ht="18.75">
      <c r="A419" s="142" t="s">
        <v>15</v>
      </c>
      <c r="B419" s="142" t="s">
        <v>332</v>
      </c>
      <c r="C419" s="142" t="s">
        <v>15</v>
      </c>
      <c r="D419" s="140" t="s">
        <v>7</v>
      </c>
      <c r="E419" s="140" t="s">
        <v>686</v>
      </c>
      <c r="F419">
        <v>0</v>
      </c>
    </row>
    <row r="420" spans="1:6" ht="18.75">
      <c r="A420" s="142" t="s">
        <v>15</v>
      </c>
      <c r="B420" s="142" t="s">
        <v>332</v>
      </c>
      <c r="C420" s="142" t="s">
        <v>15</v>
      </c>
      <c r="D420" s="140" t="s">
        <v>9</v>
      </c>
      <c r="E420" s="140" t="s">
        <v>687</v>
      </c>
      <c r="F420">
        <v>0</v>
      </c>
    </row>
    <row r="421" spans="1:6" ht="18.75">
      <c r="A421" s="142" t="s">
        <v>15</v>
      </c>
      <c r="B421" s="142" t="s">
        <v>332</v>
      </c>
      <c r="C421" s="142" t="s">
        <v>15</v>
      </c>
      <c r="D421" s="140" t="s">
        <v>13</v>
      </c>
      <c r="E421" s="140" t="s">
        <v>688</v>
      </c>
      <c r="F421">
        <v>0</v>
      </c>
    </row>
    <row r="422" spans="1:6" ht="18.75">
      <c r="A422" s="142" t="s">
        <v>18</v>
      </c>
      <c r="B422" s="142" t="s">
        <v>334</v>
      </c>
      <c r="C422" s="142" t="s">
        <v>18</v>
      </c>
      <c r="D422" s="140" t="s">
        <v>7</v>
      </c>
      <c r="E422" s="140" t="s">
        <v>689</v>
      </c>
      <c r="F422">
        <v>0</v>
      </c>
    </row>
    <row r="423" spans="1:6" ht="18.75">
      <c r="A423" s="142" t="s">
        <v>18</v>
      </c>
      <c r="B423" s="142" t="s">
        <v>334</v>
      </c>
      <c r="C423" s="142" t="s">
        <v>18</v>
      </c>
      <c r="D423" s="140" t="s">
        <v>9</v>
      </c>
      <c r="E423" s="140" t="s">
        <v>690</v>
      </c>
      <c r="F423">
        <v>0</v>
      </c>
    </row>
    <row r="424" spans="1:6" ht="18.75">
      <c r="A424" s="142" t="s">
        <v>18</v>
      </c>
      <c r="B424" s="142" t="s">
        <v>334</v>
      </c>
      <c r="C424" s="142" t="s">
        <v>18</v>
      </c>
      <c r="D424" s="140" t="s">
        <v>13</v>
      </c>
      <c r="E424" s="140" t="s">
        <v>691</v>
      </c>
      <c r="F424">
        <v>0</v>
      </c>
    </row>
    <row r="425" spans="1:6" ht="18.75">
      <c r="A425" s="142" t="s">
        <v>18</v>
      </c>
      <c r="B425" s="142" t="s">
        <v>336</v>
      </c>
      <c r="C425" s="142" t="s">
        <v>18</v>
      </c>
      <c r="D425" s="140" t="s">
        <v>7</v>
      </c>
      <c r="E425" s="140" t="s">
        <v>692</v>
      </c>
      <c r="F425">
        <v>0</v>
      </c>
    </row>
    <row r="426" spans="1:6" ht="18.75">
      <c r="A426" s="142" t="s">
        <v>18</v>
      </c>
      <c r="B426" s="142" t="s">
        <v>336</v>
      </c>
      <c r="C426" s="142" t="s">
        <v>18</v>
      </c>
      <c r="D426" s="140" t="s">
        <v>9</v>
      </c>
      <c r="E426" s="140" t="s">
        <v>693</v>
      </c>
      <c r="F426">
        <v>0</v>
      </c>
    </row>
    <row r="427" spans="1:6" ht="18.75">
      <c r="A427" s="142" t="s">
        <v>18</v>
      </c>
      <c r="B427" s="142" t="s">
        <v>336</v>
      </c>
      <c r="C427" s="142" t="s">
        <v>18</v>
      </c>
      <c r="D427" s="140" t="s">
        <v>13</v>
      </c>
      <c r="E427" s="140" t="s">
        <v>694</v>
      </c>
      <c r="F427">
        <v>0</v>
      </c>
    </row>
    <row r="428" spans="1:6" ht="18.75">
      <c r="A428" s="142" t="s">
        <v>36</v>
      </c>
      <c r="B428" s="142" t="s">
        <v>36</v>
      </c>
      <c r="C428" s="142" t="s">
        <v>36</v>
      </c>
      <c r="D428" s="140" t="s">
        <v>7</v>
      </c>
      <c r="E428" s="140" t="s">
        <v>695</v>
      </c>
      <c r="F428">
        <v>0</v>
      </c>
    </row>
    <row r="429" spans="1:6" ht="18.75">
      <c r="A429" s="142" t="s">
        <v>36</v>
      </c>
      <c r="B429" s="142" t="s">
        <v>36</v>
      </c>
      <c r="C429" s="142" t="s">
        <v>36</v>
      </c>
      <c r="D429" s="140" t="s">
        <v>9</v>
      </c>
      <c r="E429" s="140" t="s">
        <v>696</v>
      </c>
      <c r="F429">
        <v>0</v>
      </c>
    </row>
    <row r="430" spans="1:6" ht="18.75">
      <c r="A430" s="142" t="s">
        <v>36</v>
      </c>
      <c r="B430" s="142" t="s">
        <v>36</v>
      </c>
      <c r="C430" s="142" t="s">
        <v>36</v>
      </c>
      <c r="D430" s="140" t="s">
        <v>13</v>
      </c>
      <c r="E430" s="140" t="s">
        <v>697</v>
      </c>
      <c r="F430">
        <v>0</v>
      </c>
    </row>
    <row r="431" spans="1:6" ht="18.75">
      <c r="A431" s="142" t="s">
        <v>36</v>
      </c>
      <c r="B431" s="142" t="s">
        <v>339</v>
      </c>
      <c r="C431" s="142" t="s">
        <v>36</v>
      </c>
      <c r="D431" s="140" t="s">
        <v>7</v>
      </c>
      <c r="E431" s="140" t="s">
        <v>698</v>
      </c>
      <c r="F431">
        <v>0</v>
      </c>
    </row>
    <row r="432" spans="1:6" ht="18.75">
      <c r="A432" s="142" t="s">
        <v>36</v>
      </c>
      <c r="B432" s="142" t="s">
        <v>339</v>
      </c>
      <c r="C432" s="142" t="s">
        <v>36</v>
      </c>
      <c r="D432" s="140" t="s">
        <v>9</v>
      </c>
      <c r="E432" s="140" t="s">
        <v>699</v>
      </c>
      <c r="F432">
        <v>0</v>
      </c>
    </row>
    <row r="433" spans="1:6" ht="18.75">
      <c r="A433" s="142" t="s">
        <v>36</v>
      </c>
      <c r="B433" s="142" t="s">
        <v>339</v>
      </c>
      <c r="C433" s="142" t="s">
        <v>36</v>
      </c>
      <c r="D433" s="140" t="s">
        <v>13</v>
      </c>
      <c r="E433" s="140" t="s">
        <v>700</v>
      </c>
      <c r="F433">
        <v>0</v>
      </c>
    </row>
    <row r="434" spans="1:6" ht="18.75">
      <c r="A434" s="142" t="s">
        <v>132</v>
      </c>
      <c r="B434" s="142" t="s">
        <v>341</v>
      </c>
      <c r="C434" s="142" t="s">
        <v>132</v>
      </c>
      <c r="D434" s="140" t="s">
        <v>7</v>
      </c>
      <c r="E434" s="140" t="s">
        <v>701</v>
      </c>
      <c r="F434">
        <v>0</v>
      </c>
    </row>
    <row r="435" spans="1:6" ht="18.75">
      <c r="A435" s="142" t="s">
        <v>132</v>
      </c>
      <c r="B435" s="142" t="s">
        <v>341</v>
      </c>
      <c r="C435" s="142" t="s">
        <v>132</v>
      </c>
      <c r="D435" s="140" t="s">
        <v>9</v>
      </c>
      <c r="E435" s="140" t="s">
        <v>702</v>
      </c>
      <c r="F435">
        <v>0</v>
      </c>
    </row>
    <row r="436" spans="1:6" ht="18.75">
      <c r="A436" s="142" t="s">
        <v>132</v>
      </c>
      <c r="B436" s="142" t="s">
        <v>341</v>
      </c>
      <c r="C436" s="142" t="s">
        <v>132</v>
      </c>
      <c r="D436" s="140" t="s">
        <v>13</v>
      </c>
      <c r="E436" s="140" t="s">
        <v>703</v>
      </c>
      <c r="F436">
        <v>0</v>
      </c>
    </row>
    <row r="437" spans="1:6" ht="18.75">
      <c r="A437" s="142" t="s">
        <v>132</v>
      </c>
      <c r="B437" s="142" t="s">
        <v>343</v>
      </c>
      <c r="C437" s="142" t="s">
        <v>132</v>
      </c>
      <c r="D437" s="140" t="s">
        <v>7</v>
      </c>
      <c r="E437" s="140" t="s">
        <v>704</v>
      </c>
      <c r="F437">
        <v>0</v>
      </c>
    </row>
    <row r="438" spans="1:6" ht="18.75">
      <c r="A438" s="142" t="s">
        <v>132</v>
      </c>
      <c r="B438" s="142" t="s">
        <v>343</v>
      </c>
      <c r="C438" s="142" t="s">
        <v>132</v>
      </c>
      <c r="D438" s="140" t="s">
        <v>9</v>
      </c>
      <c r="E438" s="140" t="s">
        <v>705</v>
      </c>
      <c r="F438">
        <v>0</v>
      </c>
    </row>
    <row r="439" spans="1:6" ht="18.75">
      <c r="A439" s="142" t="s">
        <v>132</v>
      </c>
      <c r="B439" s="142" t="s">
        <v>343</v>
      </c>
      <c r="C439" s="142" t="s">
        <v>132</v>
      </c>
      <c r="D439" s="140" t="s">
        <v>13</v>
      </c>
      <c r="E439" s="140" t="s">
        <v>706</v>
      </c>
      <c r="F439">
        <v>0</v>
      </c>
    </row>
    <row r="440" spans="1:6" ht="18.75">
      <c r="A440" s="142" t="s">
        <v>132</v>
      </c>
      <c r="B440" s="142" t="s">
        <v>345</v>
      </c>
      <c r="C440" s="142" t="s">
        <v>132</v>
      </c>
      <c r="D440" s="140" t="s">
        <v>7</v>
      </c>
      <c r="E440" s="140" t="s">
        <v>707</v>
      </c>
      <c r="F440">
        <v>0</v>
      </c>
    </row>
    <row r="441" spans="1:6" ht="18.75">
      <c r="A441" s="142" t="s">
        <v>132</v>
      </c>
      <c r="B441" s="142" t="s">
        <v>345</v>
      </c>
      <c r="C441" s="142" t="s">
        <v>132</v>
      </c>
      <c r="D441" s="140" t="s">
        <v>9</v>
      </c>
      <c r="E441" s="140" t="s">
        <v>708</v>
      </c>
      <c r="F441">
        <v>0</v>
      </c>
    </row>
    <row r="442" spans="1:6" ht="18.75">
      <c r="A442" s="142" t="s">
        <v>132</v>
      </c>
      <c r="B442" s="142" t="s">
        <v>345</v>
      </c>
      <c r="C442" s="142" t="s">
        <v>132</v>
      </c>
      <c r="D442" s="140" t="s">
        <v>13</v>
      </c>
      <c r="E442" s="140" t="s">
        <v>709</v>
      </c>
      <c r="F442">
        <v>0</v>
      </c>
    </row>
    <row r="443" spans="1:6" ht="18.75">
      <c r="A443" s="142" t="s">
        <v>132</v>
      </c>
      <c r="B443" s="142" t="s">
        <v>347</v>
      </c>
      <c r="C443" s="142" t="s">
        <v>132</v>
      </c>
      <c r="D443" s="140" t="s">
        <v>7</v>
      </c>
      <c r="E443" s="140" t="s">
        <v>710</v>
      </c>
      <c r="F443">
        <v>0</v>
      </c>
    </row>
    <row r="444" spans="1:6" ht="18.75">
      <c r="A444" s="142" t="s">
        <v>132</v>
      </c>
      <c r="B444" s="142" t="s">
        <v>347</v>
      </c>
      <c r="C444" s="142" t="s">
        <v>132</v>
      </c>
      <c r="D444" s="140" t="s">
        <v>9</v>
      </c>
      <c r="E444" s="140" t="s">
        <v>711</v>
      </c>
      <c r="F444">
        <v>0</v>
      </c>
    </row>
    <row r="445" spans="1:6" ht="18.75">
      <c r="A445" s="142" t="s">
        <v>132</v>
      </c>
      <c r="B445" s="142" t="s">
        <v>347</v>
      </c>
      <c r="C445" s="142" t="s">
        <v>132</v>
      </c>
      <c r="D445" s="140" t="s">
        <v>13</v>
      </c>
      <c r="E445" s="140" t="s">
        <v>712</v>
      </c>
      <c r="F445">
        <v>0</v>
      </c>
    </row>
    <row r="446" spans="1:6" ht="18.75">
      <c r="A446" s="142" t="s">
        <v>90</v>
      </c>
      <c r="B446" s="142" t="s">
        <v>349</v>
      </c>
      <c r="C446" s="142" t="s">
        <v>90</v>
      </c>
      <c r="D446" s="140" t="s">
        <v>7</v>
      </c>
      <c r="E446" s="140" t="s">
        <v>713</v>
      </c>
      <c r="F446">
        <v>0</v>
      </c>
    </row>
    <row r="447" spans="1:6" ht="18.75">
      <c r="A447" s="142" t="s">
        <v>90</v>
      </c>
      <c r="B447" s="142" t="s">
        <v>349</v>
      </c>
      <c r="C447" s="142" t="s">
        <v>90</v>
      </c>
      <c r="D447" s="140" t="s">
        <v>9</v>
      </c>
      <c r="E447" s="140" t="s">
        <v>714</v>
      </c>
      <c r="F447">
        <v>0</v>
      </c>
    </row>
    <row r="448" spans="1:6" ht="18.75">
      <c r="A448" s="142" t="s">
        <v>90</v>
      </c>
      <c r="B448" s="142" t="s">
        <v>349</v>
      </c>
      <c r="C448" s="142" t="s">
        <v>90</v>
      </c>
      <c r="D448" s="140" t="s">
        <v>13</v>
      </c>
      <c r="E448" s="140" t="s">
        <v>715</v>
      </c>
      <c r="F448">
        <v>0</v>
      </c>
    </row>
    <row r="449" spans="1:6" ht="18.75">
      <c r="A449" s="142" t="s">
        <v>117</v>
      </c>
      <c r="B449" s="142" t="s">
        <v>351</v>
      </c>
      <c r="C449" s="142" t="s">
        <v>117</v>
      </c>
      <c r="D449" s="140" t="s">
        <v>7</v>
      </c>
      <c r="E449" s="140" t="s">
        <v>716</v>
      </c>
      <c r="F449">
        <v>0</v>
      </c>
    </row>
    <row r="450" spans="1:6" ht="18.75">
      <c r="A450" s="142" t="s">
        <v>117</v>
      </c>
      <c r="B450" s="142" t="s">
        <v>351</v>
      </c>
      <c r="C450" s="142" t="s">
        <v>117</v>
      </c>
      <c r="D450" s="140" t="s">
        <v>9</v>
      </c>
      <c r="E450" s="140" t="s">
        <v>717</v>
      </c>
      <c r="F450">
        <v>0</v>
      </c>
    </row>
    <row r="451" spans="1:6" ht="18.75">
      <c r="A451" s="142" t="s">
        <v>117</v>
      </c>
      <c r="B451" s="142" t="s">
        <v>351</v>
      </c>
      <c r="C451" s="142" t="s">
        <v>117</v>
      </c>
      <c r="D451" s="140" t="s">
        <v>13</v>
      </c>
      <c r="E451" s="140" t="s">
        <v>718</v>
      </c>
      <c r="F451">
        <v>0</v>
      </c>
    </row>
    <row r="452" spans="1:6" ht="18.75">
      <c r="A452" s="142" t="s">
        <v>117</v>
      </c>
      <c r="B452" s="142" t="s">
        <v>353</v>
      </c>
      <c r="C452" s="142" t="s">
        <v>117</v>
      </c>
      <c r="D452" s="140" t="s">
        <v>7</v>
      </c>
      <c r="E452" s="140" t="s">
        <v>719</v>
      </c>
      <c r="F452">
        <v>0</v>
      </c>
    </row>
    <row r="453" spans="1:6" ht="18.75">
      <c r="A453" s="142" t="s">
        <v>117</v>
      </c>
      <c r="B453" s="142" t="s">
        <v>353</v>
      </c>
      <c r="C453" s="142" t="s">
        <v>117</v>
      </c>
      <c r="D453" s="140" t="s">
        <v>9</v>
      </c>
      <c r="E453" s="140" t="s">
        <v>720</v>
      </c>
      <c r="F453">
        <v>0</v>
      </c>
    </row>
    <row r="454" spans="1:6" ht="18.75">
      <c r="A454" s="142" t="s">
        <v>117</v>
      </c>
      <c r="B454" s="142" t="s">
        <v>353</v>
      </c>
      <c r="C454" s="142" t="s">
        <v>117</v>
      </c>
      <c r="D454" s="140" t="s">
        <v>13</v>
      </c>
      <c r="E454" s="140" t="s">
        <v>721</v>
      </c>
      <c r="F454">
        <v>0</v>
      </c>
    </row>
    <row r="455" spans="1:6" ht="18.75">
      <c r="A455" s="142" t="s">
        <v>120</v>
      </c>
      <c r="B455" s="142" t="s">
        <v>355</v>
      </c>
      <c r="C455" s="142" t="s">
        <v>120</v>
      </c>
      <c r="D455" s="140" t="s">
        <v>7</v>
      </c>
      <c r="E455" s="140" t="s">
        <v>722</v>
      </c>
      <c r="F455">
        <v>0</v>
      </c>
    </row>
    <row r="456" spans="1:6" ht="18.75">
      <c r="A456" s="142" t="s">
        <v>120</v>
      </c>
      <c r="B456" s="142" t="s">
        <v>355</v>
      </c>
      <c r="C456" s="142" t="s">
        <v>120</v>
      </c>
      <c r="D456" s="140" t="s">
        <v>9</v>
      </c>
      <c r="E456" s="140" t="s">
        <v>723</v>
      </c>
      <c r="F456">
        <v>0</v>
      </c>
    </row>
    <row r="457" spans="1:6" ht="18.75">
      <c r="A457" s="142" t="s">
        <v>120</v>
      </c>
      <c r="B457" s="142" t="s">
        <v>355</v>
      </c>
      <c r="C457" s="142" t="s">
        <v>120</v>
      </c>
      <c r="D457" s="140" t="s">
        <v>13</v>
      </c>
      <c r="E457" s="140" t="s">
        <v>724</v>
      </c>
      <c r="F457">
        <v>0</v>
      </c>
    </row>
    <row r="458" spans="1:6" ht="18.75">
      <c r="A458" s="142" t="s">
        <v>120</v>
      </c>
      <c r="B458" s="142" t="s">
        <v>357</v>
      </c>
      <c r="C458" s="142" t="s">
        <v>120</v>
      </c>
      <c r="D458" s="140" t="s">
        <v>7</v>
      </c>
      <c r="E458" s="140" t="s">
        <v>725</v>
      </c>
      <c r="F458">
        <v>0</v>
      </c>
    </row>
    <row r="459" spans="1:6" ht="18.75">
      <c r="A459" s="142" t="s">
        <v>120</v>
      </c>
      <c r="B459" s="142" t="s">
        <v>357</v>
      </c>
      <c r="C459" s="142" t="s">
        <v>120</v>
      </c>
      <c r="D459" s="140" t="s">
        <v>9</v>
      </c>
      <c r="E459" s="140" t="s">
        <v>726</v>
      </c>
      <c r="F459">
        <v>0</v>
      </c>
    </row>
    <row r="460" spans="1:6" ht="18.75">
      <c r="A460" s="142" t="s">
        <v>120</v>
      </c>
      <c r="B460" s="142" t="s">
        <v>357</v>
      </c>
      <c r="C460" s="142" t="s">
        <v>120</v>
      </c>
      <c r="D460" s="140" t="s">
        <v>13</v>
      </c>
      <c r="E460" s="140" t="s">
        <v>727</v>
      </c>
      <c r="F460">
        <v>0</v>
      </c>
    </row>
    <row r="461" spans="1:6" ht="18.75">
      <c r="A461" s="142" t="s">
        <v>120</v>
      </c>
      <c r="B461" s="142" t="s">
        <v>359</v>
      </c>
      <c r="C461" s="142" t="s">
        <v>120</v>
      </c>
      <c r="D461" s="140" t="s">
        <v>7</v>
      </c>
      <c r="E461" s="140" t="s">
        <v>728</v>
      </c>
      <c r="F461">
        <v>0</v>
      </c>
    </row>
    <row r="462" spans="1:6" ht="18.75">
      <c r="A462" s="142" t="s">
        <v>120</v>
      </c>
      <c r="B462" s="142" t="s">
        <v>359</v>
      </c>
      <c r="C462" s="142" t="s">
        <v>120</v>
      </c>
      <c r="D462" s="140" t="s">
        <v>9</v>
      </c>
      <c r="E462" s="140" t="s">
        <v>729</v>
      </c>
      <c r="F462">
        <v>0</v>
      </c>
    </row>
    <row r="463" spans="1:6" ht="18.75">
      <c r="A463" s="142" t="s">
        <v>120</v>
      </c>
      <c r="B463" s="142" t="s">
        <v>359</v>
      </c>
      <c r="C463" s="142" t="s">
        <v>120</v>
      </c>
      <c r="D463" s="140" t="s">
        <v>13</v>
      </c>
      <c r="E463" s="140" t="s">
        <v>730</v>
      </c>
      <c r="F463">
        <v>0</v>
      </c>
    </row>
    <row r="464" spans="1:6" ht="18.75">
      <c r="A464" s="142" t="s">
        <v>135</v>
      </c>
      <c r="B464" s="142" t="s">
        <v>361</v>
      </c>
      <c r="C464" s="142" t="s">
        <v>135</v>
      </c>
      <c r="D464" s="140" t="s">
        <v>7</v>
      </c>
      <c r="E464" s="140" t="s">
        <v>731</v>
      </c>
      <c r="F464">
        <v>0</v>
      </c>
    </row>
    <row r="465" spans="1:6" ht="18.75">
      <c r="A465" s="142" t="s">
        <v>135</v>
      </c>
      <c r="B465" s="142" t="s">
        <v>361</v>
      </c>
      <c r="C465" s="142" t="s">
        <v>135</v>
      </c>
      <c r="D465" s="140" t="s">
        <v>9</v>
      </c>
      <c r="E465" s="140" t="s">
        <v>732</v>
      </c>
      <c r="F465">
        <v>0</v>
      </c>
    </row>
    <row r="466" spans="1:6" ht="18.75">
      <c r="A466" s="142" t="s">
        <v>135</v>
      </c>
      <c r="B466" s="142" t="s">
        <v>361</v>
      </c>
      <c r="C466" s="142" t="s">
        <v>135</v>
      </c>
      <c r="D466" s="140" t="s">
        <v>13</v>
      </c>
      <c r="E466" s="140" t="s">
        <v>733</v>
      </c>
      <c r="F466">
        <v>0</v>
      </c>
    </row>
    <row r="467" spans="1:6" ht="18.75">
      <c r="A467" s="142" t="s">
        <v>135</v>
      </c>
      <c r="B467" s="142" t="s">
        <v>363</v>
      </c>
      <c r="C467" s="142" t="s">
        <v>135</v>
      </c>
      <c r="D467" s="140" t="s">
        <v>7</v>
      </c>
      <c r="E467" s="140" t="s">
        <v>734</v>
      </c>
      <c r="F467">
        <v>0</v>
      </c>
    </row>
    <row r="468" spans="1:6" ht="18.75">
      <c r="A468" s="142" t="s">
        <v>135</v>
      </c>
      <c r="B468" s="142" t="s">
        <v>363</v>
      </c>
      <c r="C468" s="142" t="s">
        <v>135</v>
      </c>
      <c r="D468" s="140" t="s">
        <v>9</v>
      </c>
      <c r="E468" s="140" t="s">
        <v>735</v>
      </c>
      <c r="F468">
        <v>0</v>
      </c>
    </row>
    <row r="469" spans="1:6" ht="18.75">
      <c r="A469" s="142" t="s">
        <v>135</v>
      </c>
      <c r="B469" s="142" t="s">
        <v>363</v>
      </c>
      <c r="C469" s="142" t="s">
        <v>135</v>
      </c>
      <c r="D469" s="140" t="s">
        <v>13</v>
      </c>
      <c r="E469" s="140" t="s">
        <v>736</v>
      </c>
      <c r="F469">
        <v>0</v>
      </c>
    </row>
    <row r="470" spans="1:6" ht="18.75">
      <c r="A470" s="142" t="s">
        <v>58</v>
      </c>
      <c r="B470" s="142" t="s">
        <v>365</v>
      </c>
      <c r="C470" s="142" t="s">
        <v>58</v>
      </c>
      <c r="D470" s="140" t="s">
        <v>7</v>
      </c>
      <c r="E470" s="140" t="s">
        <v>737</v>
      </c>
      <c r="F470">
        <v>0</v>
      </c>
    </row>
    <row r="471" spans="1:6" ht="18.75">
      <c r="A471" s="142" t="s">
        <v>58</v>
      </c>
      <c r="B471" s="142" t="s">
        <v>365</v>
      </c>
      <c r="C471" s="142" t="s">
        <v>58</v>
      </c>
      <c r="D471" s="140" t="s">
        <v>9</v>
      </c>
      <c r="E471" s="140" t="s">
        <v>738</v>
      </c>
      <c r="F471">
        <v>0</v>
      </c>
    </row>
    <row r="472" spans="1:6" ht="18.75">
      <c r="A472" s="142" t="s">
        <v>58</v>
      </c>
      <c r="B472" s="142" t="s">
        <v>365</v>
      </c>
      <c r="C472" s="142" t="s">
        <v>58</v>
      </c>
      <c r="D472" s="140" t="s">
        <v>13</v>
      </c>
      <c r="E472" s="140" t="s">
        <v>739</v>
      </c>
      <c r="F472">
        <v>0</v>
      </c>
    </row>
    <row r="473" spans="1:6" ht="18.75">
      <c r="A473" s="142" t="s">
        <v>72</v>
      </c>
      <c r="B473" s="142" t="s">
        <v>367</v>
      </c>
      <c r="C473" s="142" t="s">
        <v>72</v>
      </c>
      <c r="D473" s="140" t="s">
        <v>7</v>
      </c>
      <c r="E473" s="140" t="s">
        <v>740</v>
      </c>
      <c r="F473">
        <v>0</v>
      </c>
    </row>
    <row r="474" spans="1:6" ht="18.75">
      <c r="A474" s="142" t="s">
        <v>72</v>
      </c>
      <c r="B474" s="142" t="s">
        <v>367</v>
      </c>
      <c r="C474" s="142" t="s">
        <v>72</v>
      </c>
      <c r="D474" s="140" t="s">
        <v>9</v>
      </c>
      <c r="E474" s="140" t="s">
        <v>741</v>
      </c>
      <c r="F474">
        <v>0</v>
      </c>
    </row>
    <row r="475" spans="1:6" ht="18.75">
      <c r="A475" s="142" t="s">
        <v>72</v>
      </c>
      <c r="B475" s="142" t="s">
        <v>367</v>
      </c>
      <c r="C475" s="142" t="s">
        <v>72</v>
      </c>
      <c r="D475" s="140" t="s">
        <v>13</v>
      </c>
      <c r="E475" s="140" t="s">
        <v>742</v>
      </c>
      <c r="F475">
        <v>0</v>
      </c>
    </row>
    <row r="476" spans="1:6" ht="18.75">
      <c r="A476" s="142" t="s">
        <v>72</v>
      </c>
      <c r="B476" s="142" t="s">
        <v>369</v>
      </c>
      <c r="C476" s="142" t="s">
        <v>72</v>
      </c>
      <c r="D476" s="140" t="s">
        <v>7</v>
      </c>
      <c r="E476" s="140" t="s">
        <v>743</v>
      </c>
      <c r="F476">
        <v>0</v>
      </c>
    </row>
    <row r="477" spans="1:6" ht="18.75">
      <c r="A477" s="142" t="s">
        <v>72</v>
      </c>
      <c r="B477" s="142" t="s">
        <v>369</v>
      </c>
      <c r="C477" s="142" t="s">
        <v>72</v>
      </c>
      <c r="D477" s="140" t="s">
        <v>9</v>
      </c>
      <c r="E477" s="140" t="s">
        <v>744</v>
      </c>
      <c r="F477">
        <v>0</v>
      </c>
    </row>
    <row r="478" spans="1:6" ht="18.75">
      <c r="A478" s="142" t="s">
        <v>72</v>
      </c>
      <c r="B478" s="142" t="s">
        <v>369</v>
      </c>
      <c r="C478" s="142" t="s">
        <v>72</v>
      </c>
      <c r="D478" s="140" t="s">
        <v>13</v>
      </c>
      <c r="E478" s="140" t="s">
        <v>745</v>
      </c>
      <c r="F478">
        <v>0</v>
      </c>
    </row>
    <row r="479" spans="1:6" ht="18.75">
      <c r="A479" s="142" t="s">
        <v>24</v>
      </c>
      <c r="B479" s="142" t="s">
        <v>371</v>
      </c>
      <c r="C479" s="142" t="s">
        <v>24</v>
      </c>
      <c r="D479" s="140" t="s">
        <v>7</v>
      </c>
      <c r="E479" s="140" t="s">
        <v>746</v>
      </c>
      <c r="F479">
        <v>0</v>
      </c>
    </row>
    <row r="480" spans="1:6" ht="18.75">
      <c r="A480" s="142" t="s">
        <v>24</v>
      </c>
      <c r="B480" s="142" t="s">
        <v>371</v>
      </c>
      <c r="C480" s="142" t="s">
        <v>24</v>
      </c>
      <c r="D480" s="140" t="s">
        <v>9</v>
      </c>
      <c r="E480" s="140" t="s">
        <v>747</v>
      </c>
      <c r="F480">
        <v>0</v>
      </c>
    </row>
    <row r="481" spans="1:6" ht="18.75">
      <c r="A481" s="142" t="s">
        <v>24</v>
      </c>
      <c r="B481" s="142" t="s">
        <v>371</v>
      </c>
      <c r="C481" s="142" t="s">
        <v>24</v>
      </c>
      <c r="D481" s="140" t="s">
        <v>13</v>
      </c>
      <c r="E481" s="140" t="s">
        <v>748</v>
      </c>
      <c r="F481">
        <v>0</v>
      </c>
    </row>
    <row r="482" spans="1:6" ht="18.75">
      <c r="A482" s="142" t="s">
        <v>24</v>
      </c>
      <c r="B482" s="142" t="s">
        <v>373</v>
      </c>
      <c r="C482" s="142" t="s">
        <v>24</v>
      </c>
      <c r="D482" s="140" t="s">
        <v>7</v>
      </c>
      <c r="E482" s="140" t="s">
        <v>749</v>
      </c>
      <c r="F482">
        <v>0</v>
      </c>
    </row>
    <row r="483" spans="1:6" ht="18.75">
      <c r="A483" s="142" t="s">
        <v>24</v>
      </c>
      <c r="B483" s="142" t="s">
        <v>373</v>
      </c>
      <c r="C483" s="142" t="s">
        <v>24</v>
      </c>
      <c r="D483" s="140" t="s">
        <v>9</v>
      </c>
      <c r="E483" s="140" t="s">
        <v>750</v>
      </c>
      <c r="F483">
        <v>0</v>
      </c>
    </row>
    <row r="484" spans="1:6" ht="18.75">
      <c r="A484" s="142" t="s">
        <v>24</v>
      </c>
      <c r="B484" s="142" t="s">
        <v>373</v>
      </c>
      <c r="C484" s="142" t="s">
        <v>24</v>
      </c>
      <c r="D484" s="140" t="s">
        <v>13</v>
      </c>
      <c r="E484" s="140" t="s">
        <v>751</v>
      </c>
      <c r="F484">
        <v>0</v>
      </c>
    </row>
    <row r="485" spans="1:6" ht="18.75">
      <c r="A485" s="142" t="s">
        <v>24</v>
      </c>
      <c r="B485" s="142" t="s">
        <v>375</v>
      </c>
      <c r="C485" s="142" t="s">
        <v>24</v>
      </c>
      <c r="D485" s="140" t="s">
        <v>7</v>
      </c>
      <c r="E485" s="140" t="s">
        <v>752</v>
      </c>
      <c r="F485">
        <v>0</v>
      </c>
    </row>
    <row r="486" spans="1:6" ht="18.75">
      <c r="A486" s="142" t="s">
        <v>24</v>
      </c>
      <c r="B486" s="142" t="s">
        <v>375</v>
      </c>
      <c r="C486" s="142" t="s">
        <v>24</v>
      </c>
      <c r="D486" s="140" t="s">
        <v>9</v>
      </c>
      <c r="E486" s="140" t="s">
        <v>753</v>
      </c>
      <c r="F486">
        <v>0</v>
      </c>
    </row>
    <row r="487" spans="1:6" ht="18.75">
      <c r="A487" s="142" t="s">
        <v>24</v>
      </c>
      <c r="B487" s="142" t="s">
        <v>375</v>
      </c>
      <c r="C487" s="142" t="s">
        <v>24</v>
      </c>
      <c r="D487" s="140" t="s">
        <v>13</v>
      </c>
      <c r="E487" s="140" t="s">
        <v>754</v>
      </c>
      <c r="F487">
        <v>0</v>
      </c>
    </row>
    <row r="488" spans="1:6" ht="18.75">
      <c r="A488" s="142" t="s">
        <v>24</v>
      </c>
      <c r="B488" s="142" t="s">
        <v>377</v>
      </c>
      <c r="C488" s="142" t="s">
        <v>24</v>
      </c>
      <c r="D488" s="140" t="s">
        <v>7</v>
      </c>
      <c r="E488" s="140" t="s">
        <v>755</v>
      </c>
      <c r="F488">
        <v>0</v>
      </c>
    </row>
    <row r="489" spans="1:6" ht="18.75">
      <c r="A489" s="142" t="s">
        <v>24</v>
      </c>
      <c r="B489" s="142" t="s">
        <v>377</v>
      </c>
      <c r="C489" s="142" t="s">
        <v>24</v>
      </c>
      <c r="D489" s="140" t="s">
        <v>9</v>
      </c>
      <c r="E489" s="140" t="s">
        <v>756</v>
      </c>
      <c r="F489">
        <v>0</v>
      </c>
    </row>
    <row r="490" spans="1:6" ht="18.75">
      <c r="A490" s="142" t="s">
        <v>24</v>
      </c>
      <c r="B490" s="142" t="s">
        <v>377</v>
      </c>
      <c r="C490" s="142" t="s">
        <v>24</v>
      </c>
      <c r="D490" s="140" t="s">
        <v>13</v>
      </c>
      <c r="E490" s="140" t="s">
        <v>757</v>
      </c>
      <c r="F490">
        <v>0</v>
      </c>
    </row>
    <row r="491" spans="1:6" ht="18.75">
      <c r="A491" s="142" t="s">
        <v>24</v>
      </c>
      <c r="B491" s="142" t="s">
        <v>379</v>
      </c>
      <c r="C491" s="142" t="s">
        <v>24</v>
      </c>
      <c r="D491" s="140" t="s">
        <v>7</v>
      </c>
      <c r="E491" s="140" t="s">
        <v>758</v>
      </c>
      <c r="F491">
        <v>0</v>
      </c>
    </row>
    <row r="492" spans="1:6" ht="18.75">
      <c r="A492" s="142" t="s">
        <v>24</v>
      </c>
      <c r="B492" s="142" t="s">
        <v>379</v>
      </c>
      <c r="C492" s="142" t="s">
        <v>24</v>
      </c>
      <c r="D492" s="140" t="s">
        <v>9</v>
      </c>
      <c r="E492" s="140" t="s">
        <v>759</v>
      </c>
      <c r="F492">
        <v>0</v>
      </c>
    </row>
    <row r="493" spans="1:6" ht="18.75">
      <c r="A493" s="142" t="s">
        <v>24</v>
      </c>
      <c r="B493" s="142" t="s">
        <v>379</v>
      </c>
      <c r="C493" s="142" t="s">
        <v>24</v>
      </c>
      <c r="D493" s="140" t="s">
        <v>13</v>
      </c>
      <c r="E493" s="140" t="s">
        <v>760</v>
      </c>
      <c r="F493">
        <v>0</v>
      </c>
    </row>
    <row r="494" spans="1:6" ht="18.75">
      <c r="A494" s="142" t="s">
        <v>42</v>
      </c>
      <c r="B494" s="142" t="s">
        <v>381</v>
      </c>
      <c r="C494" s="142" t="s">
        <v>42</v>
      </c>
      <c r="D494" s="140" t="s">
        <v>7</v>
      </c>
      <c r="E494" s="140" t="s">
        <v>761</v>
      </c>
      <c r="F494">
        <v>0</v>
      </c>
    </row>
    <row r="495" spans="1:6" ht="18.75">
      <c r="A495" s="142" t="s">
        <v>42</v>
      </c>
      <c r="B495" s="142" t="s">
        <v>381</v>
      </c>
      <c r="C495" s="142" t="s">
        <v>42</v>
      </c>
      <c r="D495" s="140" t="s">
        <v>9</v>
      </c>
      <c r="E495" s="140" t="s">
        <v>762</v>
      </c>
      <c r="F495">
        <v>0</v>
      </c>
    </row>
    <row r="496" spans="1:6" ht="18.75">
      <c r="A496" s="142" t="s">
        <v>42</v>
      </c>
      <c r="B496" s="142" t="s">
        <v>381</v>
      </c>
      <c r="C496" s="142" t="s">
        <v>42</v>
      </c>
      <c r="D496" s="140" t="s">
        <v>13</v>
      </c>
      <c r="E496" s="140" t="s">
        <v>763</v>
      </c>
      <c r="F496">
        <v>0</v>
      </c>
    </row>
    <row r="497" spans="1:6" ht="18.75">
      <c r="A497" s="142" t="s">
        <v>42</v>
      </c>
      <c r="B497" s="142" t="s">
        <v>383</v>
      </c>
      <c r="C497" s="142" t="s">
        <v>42</v>
      </c>
      <c r="D497" s="140" t="s">
        <v>7</v>
      </c>
      <c r="E497" s="140" t="s">
        <v>764</v>
      </c>
      <c r="F497">
        <v>0</v>
      </c>
    </row>
    <row r="498" spans="1:6" ht="18.75">
      <c r="A498" s="142" t="s">
        <v>42</v>
      </c>
      <c r="B498" s="142" t="s">
        <v>383</v>
      </c>
      <c r="C498" s="142" t="s">
        <v>42</v>
      </c>
      <c r="D498" s="140" t="s">
        <v>9</v>
      </c>
      <c r="E498" s="140" t="s">
        <v>765</v>
      </c>
      <c r="F498">
        <v>0</v>
      </c>
    </row>
    <row r="499" spans="1:6" ht="18.75">
      <c r="A499" s="142" t="s">
        <v>42</v>
      </c>
      <c r="B499" s="142" t="s">
        <v>383</v>
      </c>
      <c r="C499" s="142" t="s">
        <v>42</v>
      </c>
      <c r="D499" s="140" t="s">
        <v>13</v>
      </c>
      <c r="E499" s="140" t="s">
        <v>766</v>
      </c>
      <c r="F499">
        <v>0</v>
      </c>
    </row>
    <row r="500" spans="1:6" ht="18.75">
      <c r="A500" s="142" t="s">
        <v>42</v>
      </c>
      <c r="B500" s="142" t="s">
        <v>385</v>
      </c>
      <c r="C500" s="142" t="s">
        <v>42</v>
      </c>
      <c r="D500" s="140" t="s">
        <v>7</v>
      </c>
      <c r="E500" s="140" t="s">
        <v>767</v>
      </c>
      <c r="F500">
        <v>0</v>
      </c>
    </row>
    <row r="501" spans="1:6" ht="18.75">
      <c r="A501" s="142" t="s">
        <v>42</v>
      </c>
      <c r="B501" s="142" t="s">
        <v>385</v>
      </c>
      <c r="C501" s="142" t="s">
        <v>42</v>
      </c>
      <c r="D501" s="140" t="s">
        <v>9</v>
      </c>
      <c r="E501" s="140" t="s">
        <v>768</v>
      </c>
      <c r="F501">
        <v>0</v>
      </c>
    </row>
    <row r="502" spans="1:6" ht="18.75">
      <c r="A502" s="142" t="s">
        <v>42</v>
      </c>
      <c r="B502" s="142" t="s">
        <v>385</v>
      </c>
      <c r="C502" s="142" t="s">
        <v>42</v>
      </c>
      <c r="D502" s="140" t="s">
        <v>13</v>
      </c>
      <c r="E502" s="140" t="s">
        <v>769</v>
      </c>
      <c r="F502">
        <v>0</v>
      </c>
    </row>
    <row r="503" spans="1:6" ht="18.75">
      <c r="A503" s="142" t="s">
        <v>42</v>
      </c>
      <c r="B503" s="142" t="s">
        <v>387</v>
      </c>
      <c r="C503" s="142" t="s">
        <v>42</v>
      </c>
      <c r="D503" s="140" t="s">
        <v>7</v>
      </c>
      <c r="E503" s="140" t="s">
        <v>770</v>
      </c>
      <c r="F503">
        <v>0</v>
      </c>
    </row>
    <row r="504" spans="1:6" ht="18.75">
      <c r="A504" s="142" t="s">
        <v>42</v>
      </c>
      <c r="B504" s="142" t="s">
        <v>387</v>
      </c>
      <c r="C504" s="142" t="s">
        <v>42</v>
      </c>
      <c r="D504" s="140" t="s">
        <v>9</v>
      </c>
      <c r="E504" s="140" t="s">
        <v>771</v>
      </c>
      <c r="F504">
        <v>0</v>
      </c>
    </row>
    <row r="505" spans="1:6" ht="18.75">
      <c r="A505" s="142" t="s">
        <v>42</v>
      </c>
      <c r="B505" s="142" t="s">
        <v>387</v>
      </c>
      <c r="C505" s="142" t="s">
        <v>42</v>
      </c>
      <c r="D505" s="140" t="s">
        <v>13</v>
      </c>
      <c r="E505" s="140" t="s">
        <v>772</v>
      </c>
      <c r="F505">
        <v>0</v>
      </c>
    </row>
    <row r="506" spans="1:6" ht="18.75">
      <c r="A506" s="142" t="s">
        <v>42</v>
      </c>
      <c r="B506" s="142" t="s">
        <v>389</v>
      </c>
      <c r="C506" s="142" t="s">
        <v>42</v>
      </c>
      <c r="D506" s="140" t="s">
        <v>7</v>
      </c>
      <c r="E506" s="140" t="s">
        <v>773</v>
      </c>
      <c r="F506">
        <v>0</v>
      </c>
    </row>
    <row r="507" spans="1:6" ht="18.75">
      <c r="A507" s="142" t="s">
        <v>42</v>
      </c>
      <c r="B507" s="142" t="s">
        <v>389</v>
      </c>
      <c r="C507" s="142" t="s">
        <v>42</v>
      </c>
      <c r="D507" s="140" t="s">
        <v>9</v>
      </c>
      <c r="E507" s="140" t="s">
        <v>774</v>
      </c>
      <c r="F507">
        <v>0</v>
      </c>
    </row>
    <row r="508" spans="1:6" ht="18.75">
      <c r="A508" s="142" t="s">
        <v>42</v>
      </c>
      <c r="B508" s="142" t="s">
        <v>389</v>
      </c>
      <c r="C508" s="142" t="s">
        <v>42</v>
      </c>
      <c r="D508" s="140" t="s">
        <v>13</v>
      </c>
      <c r="E508" s="140" t="s">
        <v>775</v>
      </c>
      <c r="F508">
        <v>0</v>
      </c>
    </row>
    <row r="509" spans="1:6" ht="18.75">
      <c r="A509" s="142" t="s">
        <v>42</v>
      </c>
      <c r="B509" s="142" t="s">
        <v>391</v>
      </c>
      <c r="C509" s="142" t="s">
        <v>42</v>
      </c>
      <c r="D509" s="140" t="s">
        <v>7</v>
      </c>
      <c r="E509" s="140" t="s">
        <v>776</v>
      </c>
      <c r="F509">
        <v>0</v>
      </c>
    </row>
    <row r="510" spans="1:6" ht="18.75">
      <c r="A510" s="142" t="s">
        <v>42</v>
      </c>
      <c r="B510" s="142" t="s">
        <v>391</v>
      </c>
      <c r="C510" s="142" t="s">
        <v>42</v>
      </c>
      <c r="D510" s="140" t="s">
        <v>9</v>
      </c>
      <c r="E510" s="140" t="s">
        <v>777</v>
      </c>
      <c r="F510">
        <v>0</v>
      </c>
    </row>
    <row r="511" spans="1:6" ht="18.75">
      <c r="A511" s="142" t="s">
        <v>42</v>
      </c>
      <c r="B511" s="142" t="s">
        <v>391</v>
      </c>
      <c r="C511" s="142" t="s">
        <v>42</v>
      </c>
      <c r="D511" s="140" t="s">
        <v>13</v>
      </c>
      <c r="E511" s="140" t="s">
        <v>778</v>
      </c>
      <c r="F511">
        <v>0</v>
      </c>
    </row>
    <row r="512" spans="1:6" ht="18.75">
      <c r="A512" s="142" t="s">
        <v>42</v>
      </c>
      <c r="B512" s="142" t="s">
        <v>393</v>
      </c>
      <c r="C512" s="142" t="s">
        <v>42</v>
      </c>
      <c r="D512" s="140" t="s">
        <v>7</v>
      </c>
      <c r="E512" s="140" t="s">
        <v>779</v>
      </c>
      <c r="F512">
        <v>0</v>
      </c>
    </row>
    <row r="513" spans="1:6" ht="18.75">
      <c r="A513" s="142" t="s">
        <v>42</v>
      </c>
      <c r="B513" s="142" t="s">
        <v>393</v>
      </c>
      <c r="C513" s="142" t="s">
        <v>42</v>
      </c>
      <c r="D513" s="140" t="s">
        <v>9</v>
      </c>
      <c r="E513" s="140" t="s">
        <v>780</v>
      </c>
      <c r="F513">
        <v>0</v>
      </c>
    </row>
    <row r="514" spans="1:6" ht="18.75">
      <c r="A514" s="142" t="s">
        <v>42</v>
      </c>
      <c r="B514" s="142" t="s">
        <v>393</v>
      </c>
      <c r="C514" s="142" t="s">
        <v>42</v>
      </c>
      <c r="D514" s="140" t="s">
        <v>13</v>
      </c>
      <c r="E514" s="140" t="s">
        <v>781</v>
      </c>
      <c r="F514">
        <v>0</v>
      </c>
    </row>
    <row r="515" spans="1:6" ht="18.75">
      <c r="A515" s="142" t="s">
        <v>42</v>
      </c>
      <c r="B515" s="142" t="s">
        <v>395</v>
      </c>
      <c r="C515" s="142" t="s">
        <v>42</v>
      </c>
      <c r="D515" s="140" t="s">
        <v>7</v>
      </c>
      <c r="E515" s="140" t="s">
        <v>782</v>
      </c>
      <c r="F515">
        <v>0</v>
      </c>
    </row>
    <row r="516" spans="1:6" ht="18.75">
      <c r="A516" s="142" t="s">
        <v>42</v>
      </c>
      <c r="B516" s="142" t="s">
        <v>395</v>
      </c>
      <c r="C516" s="142" t="s">
        <v>42</v>
      </c>
      <c r="D516" s="140" t="s">
        <v>9</v>
      </c>
      <c r="E516" s="140" t="s">
        <v>783</v>
      </c>
      <c r="F516">
        <v>0</v>
      </c>
    </row>
    <row r="517" spans="1:6" ht="18.75">
      <c r="A517" s="142" t="s">
        <v>42</v>
      </c>
      <c r="B517" s="142" t="s">
        <v>395</v>
      </c>
      <c r="C517" s="142" t="s">
        <v>42</v>
      </c>
      <c r="D517" s="140" t="s">
        <v>13</v>
      </c>
      <c r="E517" s="140" t="s">
        <v>784</v>
      </c>
      <c r="F517">
        <v>0</v>
      </c>
    </row>
    <row r="518" spans="1:6" ht="18.75">
      <c r="A518" s="142" t="s">
        <v>42</v>
      </c>
      <c r="B518" s="142" t="s">
        <v>397</v>
      </c>
      <c r="C518" s="142" t="s">
        <v>42</v>
      </c>
      <c r="D518" s="140" t="s">
        <v>7</v>
      </c>
      <c r="E518" s="140" t="s">
        <v>785</v>
      </c>
      <c r="F518">
        <v>0</v>
      </c>
    </row>
    <row r="519" spans="1:6" ht="18.75">
      <c r="A519" s="142" t="s">
        <v>42</v>
      </c>
      <c r="B519" s="142" t="s">
        <v>397</v>
      </c>
      <c r="C519" s="142" t="s">
        <v>42</v>
      </c>
      <c r="D519" s="140" t="s">
        <v>9</v>
      </c>
      <c r="E519" s="140" t="s">
        <v>786</v>
      </c>
      <c r="F519">
        <v>0</v>
      </c>
    </row>
    <row r="520" spans="1:6" ht="18.75">
      <c r="A520" s="142" t="s">
        <v>42</v>
      </c>
      <c r="B520" s="142" t="s">
        <v>397</v>
      </c>
      <c r="C520" s="142" t="s">
        <v>42</v>
      </c>
      <c r="D520" s="140" t="s">
        <v>13</v>
      </c>
      <c r="E520" s="140" t="s">
        <v>787</v>
      </c>
      <c r="F520">
        <v>0</v>
      </c>
    </row>
    <row r="521" spans="1:6" ht="18.75">
      <c r="A521" s="142" t="s">
        <v>42</v>
      </c>
      <c r="B521" s="142" t="s">
        <v>399</v>
      </c>
      <c r="C521" s="142" t="s">
        <v>42</v>
      </c>
      <c r="D521" s="140" t="s">
        <v>7</v>
      </c>
      <c r="E521" s="140" t="s">
        <v>788</v>
      </c>
      <c r="F521">
        <v>0</v>
      </c>
    </row>
    <row r="522" spans="1:6" ht="18.75">
      <c r="A522" s="142" t="s">
        <v>42</v>
      </c>
      <c r="B522" s="142" t="s">
        <v>399</v>
      </c>
      <c r="C522" s="142" t="s">
        <v>42</v>
      </c>
      <c r="D522" s="140" t="s">
        <v>9</v>
      </c>
      <c r="E522" s="140" t="s">
        <v>789</v>
      </c>
      <c r="F522">
        <v>0</v>
      </c>
    </row>
    <row r="523" spans="1:6" ht="18.75">
      <c r="A523" s="142" t="s">
        <v>42</v>
      </c>
      <c r="B523" s="142" t="s">
        <v>399</v>
      </c>
      <c r="C523" s="142" t="s">
        <v>42</v>
      </c>
      <c r="D523" s="140" t="s">
        <v>13</v>
      </c>
      <c r="E523" s="140" t="s">
        <v>790</v>
      </c>
      <c r="F523">
        <v>0</v>
      </c>
    </row>
    <row r="524" spans="1:6" ht="18.75">
      <c r="A524" s="142" t="s">
        <v>42</v>
      </c>
      <c r="B524" s="142" t="s">
        <v>401</v>
      </c>
      <c r="C524" s="142" t="s">
        <v>42</v>
      </c>
      <c r="D524" s="140" t="s">
        <v>7</v>
      </c>
      <c r="E524" s="140" t="s">
        <v>791</v>
      </c>
      <c r="F524">
        <v>0</v>
      </c>
    </row>
    <row r="525" spans="1:6" ht="18.75">
      <c r="A525" s="142" t="s">
        <v>42</v>
      </c>
      <c r="B525" s="142" t="s">
        <v>401</v>
      </c>
      <c r="C525" s="142" t="s">
        <v>42</v>
      </c>
      <c r="D525" s="140" t="s">
        <v>9</v>
      </c>
      <c r="E525" s="140" t="s">
        <v>792</v>
      </c>
      <c r="F525">
        <v>0</v>
      </c>
    </row>
    <row r="526" spans="1:6" ht="18.75">
      <c r="A526" s="142" t="s">
        <v>42</v>
      </c>
      <c r="B526" s="142" t="s">
        <v>401</v>
      </c>
      <c r="C526" s="142" t="s">
        <v>42</v>
      </c>
      <c r="D526" s="140" t="s">
        <v>13</v>
      </c>
      <c r="E526" s="140" t="s">
        <v>793</v>
      </c>
      <c r="F526">
        <v>0</v>
      </c>
    </row>
    <row r="527" spans="1:6" ht="18.75">
      <c r="A527" s="142" t="s">
        <v>42</v>
      </c>
      <c r="B527" s="142" t="s">
        <v>403</v>
      </c>
      <c r="C527" s="142" t="s">
        <v>42</v>
      </c>
      <c r="D527" s="140" t="s">
        <v>7</v>
      </c>
      <c r="E527" s="140" t="s">
        <v>794</v>
      </c>
      <c r="F527">
        <v>0</v>
      </c>
    </row>
    <row r="528" spans="1:6" ht="18.75">
      <c r="A528" s="142" t="s">
        <v>42</v>
      </c>
      <c r="B528" s="142" t="s">
        <v>403</v>
      </c>
      <c r="C528" s="142" t="s">
        <v>42</v>
      </c>
      <c r="D528" s="140" t="s">
        <v>9</v>
      </c>
      <c r="E528" s="140" t="s">
        <v>795</v>
      </c>
      <c r="F528">
        <v>0</v>
      </c>
    </row>
    <row r="529" spans="1:6" ht="18.75">
      <c r="A529" s="142" t="s">
        <v>42</v>
      </c>
      <c r="B529" s="142" t="s">
        <v>403</v>
      </c>
      <c r="C529" s="142" t="s">
        <v>42</v>
      </c>
      <c r="D529" s="140" t="s">
        <v>13</v>
      </c>
      <c r="E529" s="140" t="s">
        <v>796</v>
      </c>
      <c r="F529">
        <v>0</v>
      </c>
    </row>
    <row r="530" spans="1:6" ht="18.75">
      <c r="A530" s="142" t="s">
        <v>138</v>
      </c>
      <c r="B530" s="142" t="s">
        <v>405</v>
      </c>
      <c r="C530" s="142" t="s">
        <v>138</v>
      </c>
      <c r="D530" s="140" t="s">
        <v>7</v>
      </c>
      <c r="E530" s="140" t="s">
        <v>797</v>
      </c>
      <c r="F530">
        <v>0</v>
      </c>
    </row>
    <row r="531" spans="1:6" ht="18.75">
      <c r="A531" s="142" t="s">
        <v>138</v>
      </c>
      <c r="B531" s="142" t="s">
        <v>405</v>
      </c>
      <c r="C531" s="142" t="s">
        <v>138</v>
      </c>
      <c r="D531" s="140" t="s">
        <v>9</v>
      </c>
      <c r="E531" s="140" t="s">
        <v>798</v>
      </c>
      <c r="F531">
        <v>0</v>
      </c>
    </row>
    <row r="532" spans="1:6" ht="18.75">
      <c r="A532" s="142" t="s">
        <v>138</v>
      </c>
      <c r="B532" s="142" t="s">
        <v>405</v>
      </c>
      <c r="C532" s="142" t="s">
        <v>138</v>
      </c>
      <c r="D532" s="140" t="s">
        <v>13</v>
      </c>
      <c r="E532" s="140" t="s">
        <v>799</v>
      </c>
      <c r="F532">
        <v>0</v>
      </c>
    </row>
    <row r="533" spans="1:6" ht="18.75">
      <c r="A533" s="142" t="s">
        <v>27</v>
      </c>
      <c r="B533" s="142" t="s">
        <v>27</v>
      </c>
      <c r="C533" s="142" t="s">
        <v>27</v>
      </c>
      <c r="D533" s="140" t="s">
        <v>7</v>
      </c>
      <c r="E533" s="140" t="s">
        <v>800</v>
      </c>
      <c r="F533">
        <v>0</v>
      </c>
    </row>
    <row r="534" spans="1:6" ht="18.75">
      <c r="A534" s="142" t="s">
        <v>27</v>
      </c>
      <c r="B534" s="142" t="s">
        <v>27</v>
      </c>
      <c r="C534" s="142" t="s">
        <v>27</v>
      </c>
      <c r="D534" s="140" t="s">
        <v>9</v>
      </c>
      <c r="E534" s="140" t="s">
        <v>801</v>
      </c>
      <c r="F534">
        <v>0</v>
      </c>
    </row>
    <row r="535" spans="1:6" ht="18.75">
      <c r="A535" s="142" t="s">
        <v>27</v>
      </c>
      <c r="B535" s="142" t="s">
        <v>27</v>
      </c>
      <c r="C535" s="142" t="s">
        <v>27</v>
      </c>
      <c r="D535" s="140" t="s">
        <v>13</v>
      </c>
      <c r="E535" s="140" t="s">
        <v>802</v>
      </c>
      <c r="F535">
        <v>0</v>
      </c>
    </row>
    <row r="536" spans="1:6" ht="18.75">
      <c r="A536" s="142" t="s">
        <v>102</v>
      </c>
      <c r="B536" s="142" t="s">
        <v>408</v>
      </c>
      <c r="C536" s="142" t="s">
        <v>102</v>
      </c>
      <c r="D536" s="140" t="s">
        <v>7</v>
      </c>
      <c r="E536" s="140" t="s">
        <v>803</v>
      </c>
      <c r="F536">
        <v>0</v>
      </c>
    </row>
    <row r="537" spans="1:6" ht="18.75">
      <c r="A537" s="142" t="s">
        <v>102</v>
      </c>
      <c r="B537" s="142" t="s">
        <v>408</v>
      </c>
      <c r="C537" s="142" t="s">
        <v>102</v>
      </c>
      <c r="D537" s="140" t="s">
        <v>9</v>
      </c>
      <c r="E537" s="140" t="s">
        <v>804</v>
      </c>
      <c r="F537">
        <v>0</v>
      </c>
    </row>
    <row r="538" spans="1:6" ht="18.75">
      <c r="A538" s="142" t="s">
        <v>102</v>
      </c>
      <c r="B538" s="142" t="s">
        <v>408</v>
      </c>
      <c r="C538" s="142" t="s">
        <v>102</v>
      </c>
      <c r="D538" s="140" t="s">
        <v>13</v>
      </c>
      <c r="E538" s="140" t="s">
        <v>805</v>
      </c>
      <c r="F538">
        <v>0</v>
      </c>
    </row>
    <row r="539" spans="1:6" ht="18.75">
      <c r="A539" s="142" t="s">
        <v>45</v>
      </c>
      <c r="B539" s="142" t="s">
        <v>410</v>
      </c>
      <c r="C539" s="142" t="s">
        <v>45</v>
      </c>
      <c r="D539" s="140" t="s">
        <v>7</v>
      </c>
      <c r="E539" s="140" t="s">
        <v>806</v>
      </c>
      <c r="F539">
        <v>0</v>
      </c>
    </row>
    <row r="540" spans="1:6" ht="18.75">
      <c r="A540" s="142" t="s">
        <v>45</v>
      </c>
      <c r="B540" s="142" t="s">
        <v>410</v>
      </c>
      <c r="C540" s="142" t="s">
        <v>45</v>
      </c>
      <c r="D540" s="140" t="s">
        <v>9</v>
      </c>
      <c r="E540" s="140" t="s">
        <v>807</v>
      </c>
      <c r="F540">
        <v>0</v>
      </c>
    </row>
    <row r="541" spans="1:6" ht="18.75">
      <c r="A541" s="142" t="s">
        <v>45</v>
      </c>
      <c r="B541" s="142" t="s">
        <v>410</v>
      </c>
      <c r="C541" s="142" t="s">
        <v>45</v>
      </c>
      <c r="D541" s="140" t="s">
        <v>13</v>
      </c>
      <c r="E541" s="140" t="s">
        <v>808</v>
      </c>
      <c r="F541">
        <v>0</v>
      </c>
    </row>
    <row r="542" spans="1:6" ht="18.75">
      <c r="A542" s="142" t="s">
        <v>45</v>
      </c>
      <c r="B542" s="142" t="s">
        <v>412</v>
      </c>
      <c r="C542" s="142" t="s">
        <v>45</v>
      </c>
      <c r="D542" s="140" t="s">
        <v>7</v>
      </c>
      <c r="E542" s="140" t="s">
        <v>809</v>
      </c>
      <c r="F542">
        <v>0</v>
      </c>
    </row>
    <row r="543" spans="1:6" ht="18.75">
      <c r="A543" s="142" t="s">
        <v>45</v>
      </c>
      <c r="B543" s="142" t="s">
        <v>412</v>
      </c>
      <c r="C543" s="142" t="s">
        <v>45</v>
      </c>
      <c r="D543" s="140" t="s">
        <v>9</v>
      </c>
      <c r="E543" s="140" t="s">
        <v>810</v>
      </c>
      <c r="F543">
        <v>0</v>
      </c>
    </row>
    <row r="544" spans="1:6" ht="18.75">
      <c r="A544" s="142" t="s">
        <v>45</v>
      </c>
      <c r="B544" s="142" t="s">
        <v>412</v>
      </c>
      <c r="C544" s="142" t="s">
        <v>45</v>
      </c>
      <c r="D544" s="140" t="s">
        <v>13</v>
      </c>
      <c r="E544" s="140" t="s">
        <v>811</v>
      </c>
      <c r="F544">
        <v>0</v>
      </c>
    </row>
    <row r="545" spans="1:6" ht="18.75">
      <c r="A545" s="142" t="s">
        <v>45</v>
      </c>
      <c r="B545" s="142" t="s">
        <v>414</v>
      </c>
      <c r="C545" s="142" t="s">
        <v>45</v>
      </c>
      <c r="D545" s="140" t="s">
        <v>7</v>
      </c>
      <c r="E545" s="140" t="s">
        <v>812</v>
      </c>
      <c r="F545">
        <v>0</v>
      </c>
    </row>
    <row r="546" spans="1:6" ht="18.75">
      <c r="A546" s="142" t="s">
        <v>45</v>
      </c>
      <c r="B546" s="142" t="s">
        <v>414</v>
      </c>
      <c r="C546" s="142" t="s">
        <v>45</v>
      </c>
      <c r="D546" s="140" t="s">
        <v>9</v>
      </c>
      <c r="E546" s="140" t="s">
        <v>813</v>
      </c>
      <c r="F546">
        <v>0</v>
      </c>
    </row>
    <row r="547" spans="1:6" ht="18.75">
      <c r="A547" s="142" t="s">
        <v>45</v>
      </c>
      <c r="B547" s="142" t="s">
        <v>414</v>
      </c>
      <c r="C547" s="142" t="s">
        <v>45</v>
      </c>
      <c r="D547" s="140" t="s">
        <v>13</v>
      </c>
      <c r="E547" s="140" t="s">
        <v>814</v>
      </c>
      <c r="F547">
        <v>0</v>
      </c>
    </row>
    <row r="548" spans="1:6" ht="18.75">
      <c r="A548" s="142" t="s">
        <v>45</v>
      </c>
      <c r="B548" s="142" t="s">
        <v>416</v>
      </c>
      <c r="C548" s="142" t="s">
        <v>45</v>
      </c>
      <c r="D548" s="140" t="s">
        <v>7</v>
      </c>
      <c r="E548" s="140" t="s">
        <v>815</v>
      </c>
      <c r="F548">
        <v>0</v>
      </c>
    </row>
    <row r="549" spans="1:6" ht="18.75">
      <c r="A549" s="142" t="s">
        <v>45</v>
      </c>
      <c r="B549" s="142" t="s">
        <v>416</v>
      </c>
      <c r="C549" s="142" t="s">
        <v>45</v>
      </c>
      <c r="D549" s="140" t="s">
        <v>9</v>
      </c>
      <c r="E549" s="140" t="s">
        <v>816</v>
      </c>
      <c r="F549">
        <v>0</v>
      </c>
    </row>
    <row r="550" spans="1:6" ht="18.75">
      <c r="A550" s="142" t="s">
        <v>45</v>
      </c>
      <c r="B550" s="142" t="s">
        <v>416</v>
      </c>
      <c r="C550" s="142" t="s">
        <v>45</v>
      </c>
      <c r="D550" s="140" t="s">
        <v>13</v>
      </c>
      <c r="E550" s="140" t="s">
        <v>817</v>
      </c>
      <c r="F550">
        <v>0</v>
      </c>
    </row>
    <row r="551" spans="1:6" ht="18.75">
      <c r="A551" s="142" t="s">
        <v>45</v>
      </c>
      <c r="B551" s="142" t="s">
        <v>418</v>
      </c>
      <c r="C551" s="142" t="s">
        <v>45</v>
      </c>
      <c r="D551" s="140" t="s">
        <v>7</v>
      </c>
      <c r="E551" s="140" t="s">
        <v>818</v>
      </c>
      <c r="F551">
        <v>0</v>
      </c>
    </row>
    <row r="552" spans="1:6" ht="18.75">
      <c r="A552" s="142" t="s">
        <v>45</v>
      </c>
      <c r="B552" s="142" t="s">
        <v>418</v>
      </c>
      <c r="C552" s="142" t="s">
        <v>45</v>
      </c>
      <c r="D552" s="140" t="s">
        <v>9</v>
      </c>
      <c r="E552" s="140" t="s">
        <v>819</v>
      </c>
      <c r="F552">
        <v>0</v>
      </c>
    </row>
    <row r="553" spans="1:6" ht="18.75">
      <c r="A553" s="142" t="s">
        <v>45</v>
      </c>
      <c r="B553" s="142" t="s">
        <v>418</v>
      </c>
      <c r="C553" s="142" t="s">
        <v>45</v>
      </c>
      <c r="D553" s="140" t="s">
        <v>13</v>
      </c>
      <c r="E553" s="140" t="s">
        <v>820</v>
      </c>
      <c r="F553">
        <v>0</v>
      </c>
    </row>
    <row r="554" spans="1:6" ht="18.75">
      <c r="A554" s="142" t="s">
        <v>45</v>
      </c>
      <c r="B554" s="142" t="s">
        <v>420</v>
      </c>
      <c r="C554" s="142" t="s">
        <v>45</v>
      </c>
      <c r="D554" s="140" t="s">
        <v>7</v>
      </c>
      <c r="E554" s="140" t="s">
        <v>821</v>
      </c>
      <c r="F554">
        <v>0</v>
      </c>
    </row>
    <row r="555" spans="1:6" ht="18.75">
      <c r="A555" s="142" t="s">
        <v>45</v>
      </c>
      <c r="B555" s="142" t="s">
        <v>420</v>
      </c>
      <c r="C555" s="142" t="s">
        <v>45</v>
      </c>
      <c r="D555" s="140" t="s">
        <v>9</v>
      </c>
      <c r="E555" s="140" t="s">
        <v>822</v>
      </c>
      <c r="F555">
        <v>0</v>
      </c>
    </row>
    <row r="556" spans="1:6" ht="18.75">
      <c r="A556" s="142" t="s">
        <v>45</v>
      </c>
      <c r="B556" s="142" t="s">
        <v>420</v>
      </c>
      <c r="C556" s="142" t="s">
        <v>45</v>
      </c>
      <c r="D556" s="140" t="s">
        <v>13</v>
      </c>
      <c r="E556" s="140" t="s">
        <v>823</v>
      </c>
      <c r="F556">
        <v>0</v>
      </c>
    </row>
    <row r="557" spans="1:6" ht="18.75">
      <c r="A557" s="142" t="s">
        <v>45</v>
      </c>
      <c r="B557" s="142" t="s">
        <v>422</v>
      </c>
      <c r="C557" s="142" t="s">
        <v>45</v>
      </c>
      <c r="D557" s="140" t="s">
        <v>7</v>
      </c>
      <c r="E557" s="140" t="s">
        <v>824</v>
      </c>
      <c r="F557">
        <v>0</v>
      </c>
    </row>
    <row r="558" spans="1:6" ht="18.75">
      <c r="A558" s="142" t="s">
        <v>45</v>
      </c>
      <c r="B558" s="142" t="s">
        <v>422</v>
      </c>
      <c r="C558" s="142" t="s">
        <v>45</v>
      </c>
      <c r="D558" s="140" t="s">
        <v>9</v>
      </c>
      <c r="E558" s="140" t="s">
        <v>825</v>
      </c>
      <c r="F558">
        <v>0</v>
      </c>
    </row>
    <row r="559" spans="1:6" ht="18.75">
      <c r="A559" s="142" t="s">
        <v>45</v>
      </c>
      <c r="B559" s="142" t="s">
        <v>422</v>
      </c>
      <c r="C559" s="142" t="s">
        <v>45</v>
      </c>
      <c r="D559" s="140" t="s">
        <v>13</v>
      </c>
      <c r="E559" s="140" t="s">
        <v>826</v>
      </c>
      <c r="F559">
        <v>0</v>
      </c>
    </row>
    <row r="560" spans="1:6" ht="18.75">
      <c r="A560" s="142" t="s">
        <v>141</v>
      </c>
      <c r="B560" s="142" t="s">
        <v>424</v>
      </c>
      <c r="C560" s="142" t="s">
        <v>141</v>
      </c>
      <c r="D560" s="140" t="s">
        <v>7</v>
      </c>
      <c r="E560" s="140" t="s">
        <v>827</v>
      </c>
      <c r="F560">
        <v>0</v>
      </c>
    </row>
    <row r="561" spans="1:6" ht="18.75">
      <c r="A561" s="142" t="s">
        <v>141</v>
      </c>
      <c r="B561" s="142" t="s">
        <v>424</v>
      </c>
      <c r="C561" s="142" t="s">
        <v>141</v>
      </c>
      <c r="D561" s="140" t="s">
        <v>9</v>
      </c>
      <c r="E561" s="140" t="s">
        <v>828</v>
      </c>
      <c r="F561">
        <v>0</v>
      </c>
    </row>
    <row r="562" spans="1:6" ht="18.75">
      <c r="A562" s="142" t="s">
        <v>141</v>
      </c>
      <c r="B562" s="142" t="s">
        <v>424</v>
      </c>
      <c r="C562" s="142" t="s">
        <v>141</v>
      </c>
      <c r="D562" s="140" t="s">
        <v>13</v>
      </c>
      <c r="E562" s="140" t="s">
        <v>829</v>
      </c>
      <c r="F562">
        <v>0</v>
      </c>
    </row>
    <row r="563" spans="1:6" ht="18.75">
      <c r="A563" s="142" t="s">
        <v>144</v>
      </c>
      <c r="B563" s="142" t="s">
        <v>426</v>
      </c>
      <c r="C563" s="142" t="s">
        <v>144</v>
      </c>
      <c r="D563" s="140" t="s">
        <v>7</v>
      </c>
      <c r="E563" s="140" t="s">
        <v>830</v>
      </c>
      <c r="F563">
        <v>0</v>
      </c>
    </row>
    <row r="564" spans="1:6" ht="18.75">
      <c r="A564" s="142" t="s">
        <v>144</v>
      </c>
      <c r="B564" s="142" t="s">
        <v>426</v>
      </c>
      <c r="C564" s="142" t="s">
        <v>144</v>
      </c>
      <c r="D564" s="140" t="s">
        <v>9</v>
      </c>
      <c r="E564" s="140" t="s">
        <v>831</v>
      </c>
      <c r="F564">
        <v>0</v>
      </c>
    </row>
    <row r="565" spans="1:6" ht="18.75">
      <c r="A565" s="142" t="s">
        <v>144</v>
      </c>
      <c r="B565" s="142" t="s">
        <v>426</v>
      </c>
      <c r="C565" s="142" t="s">
        <v>144</v>
      </c>
      <c r="D565" s="140" t="s">
        <v>13</v>
      </c>
      <c r="E565" s="140" t="s">
        <v>832</v>
      </c>
      <c r="F565">
        <v>0</v>
      </c>
    </row>
    <row r="566" spans="1:6" ht="18.75">
      <c r="A566" s="142" t="s">
        <v>144</v>
      </c>
      <c r="B566" s="142" t="s">
        <v>428</v>
      </c>
      <c r="C566" s="142" t="s">
        <v>144</v>
      </c>
      <c r="D566" s="140" t="s">
        <v>7</v>
      </c>
      <c r="E566" s="140" t="s">
        <v>833</v>
      </c>
      <c r="F566">
        <v>0</v>
      </c>
    </row>
    <row r="567" spans="1:6" ht="18.75">
      <c r="A567" s="142" t="s">
        <v>144</v>
      </c>
      <c r="B567" s="142" t="s">
        <v>428</v>
      </c>
      <c r="C567" s="142" t="s">
        <v>144</v>
      </c>
      <c r="D567" s="140" t="s">
        <v>9</v>
      </c>
      <c r="E567" s="140" t="s">
        <v>834</v>
      </c>
      <c r="F567">
        <v>0</v>
      </c>
    </row>
    <row r="568" spans="1:6" ht="18.75">
      <c r="A568" s="142" t="s">
        <v>144</v>
      </c>
      <c r="B568" s="142" t="s">
        <v>428</v>
      </c>
      <c r="C568" s="142" t="s">
        <v>144</v>
      </c>
      <c r="D568" s="140" t="s">
        <v>13</v>
      </c>
      <c r="E568" s="140" t="s">
        <v>835</v>
      </c>
      <c r="F568">
        <v>0</v>
      </c>
    </row>
    <row r="569" spans="1:6" ht="18.75">
      <c r="A569" s="142" t="s">
        <v>144</v>
      </c>
      <c r="B569" s="142" t="s">
        <v>430</v>
      </c>
      <c r="C569" s="142" t="s">
        <v>144</v>
      </c>
      <c r="D569" s="140" t="s">
        <v>7</v>
      </c>
      <c r="E569" s="140" t="s">
        <v>836</v>
      </c>
      <c r="F569">
        <v>0</v>
      </c>
    </row>
    <row r="570" spans="1:6" ht="18.75">
      <c r="A570" s="142" t="s">
        <v>144</v>
      </c>
      <c r="B570" s="142" t="s">
        <v>430</v>
      </c>
      <c r="C570" s="142" t="s">
        <v>144</v>
      </c>
      <c r="D570" s="140" t="s">
        <v>9</v>
      </c>
      <c r="E570" s="140" t="s">
        <v>837</v>
      </c>
      <c r="F570">
        <v>0</v>
      </c>
    </row>
    <row r="571" spans="1:6" ht="18.75">
      <c r="A571" s="142" t="s">
        <v>144</v>
      </c>
      <c r="B571" s="142" t="s">
        <v>430</v>
      </c>
      <c r="C571" s="142" t="s">
        <v>144</v>
      </c>
      <c r="D571" s="140" t="s">
        <v>13</v>
      </c>
      <c r="E571" s="140" t="s">
        <v>838</v>
      </c>
      <c r="F571">
        <v>0</v>
      </c>
    </row>
    <row r="572" spans="1:6" ht="18.75">
      <c r="A572" s="142" t="s">
        <v>105</v>
      </c>
      <c r="B572" s="142" t="s">
        <v>432</v>
      </c>
      <c r="C572" s="142" t="s">
        <v>105</v>
      </c>
      <c r="D572" s="140" t="s">
        <v>7</v>
      </c>
      <c r="E572" s="140" t="s">
        <v>839</v>
      </c>
      <c r="F572">
        <v>0</v>
      </c>
    </row>
    <row r="573" spans="1:6" ht="18.75">
      <c r="A573" s="142" t="s">
        <v>105</v>
      </c>
      <c r="B573" s="142" t="s">
        <v>432</v>
      </c>
      <c r="C573" s="142" t="s">
        <v>105</v>
      </c>
      <c r="D573" s="140" t="s">
        <v>9</v>
      </c>
      <c r="E573" s="140" t="s">
        <v>840</v>
      </c>
      <c r="F573">
        <v>0</v>
      </c>
    </row>
    <row r="574" spans="1:6" ht="18.75">
      <c r="A574" s="142" t="s">
        <v>105</v>
      </c>
      <c r="B574" s="142" t="s">
        <v>432</v>
      </c>
      <c r="C574" s="142" t="s">
        <v>105</v>
      </c>
      <c r="D574" s="140" t="s">
        <v>13</v>
      </c>
      <c r="E574" s="140" t="s">
        <v>841</v>
      </c>
      <c r="F574">
        <v>0</v>
      </c>
    </row>
    <row r="575" spans="1:6" ht="18.75">
      <c r="A575" s="142" t="s">
        <v>105</v>
      </c>
      <c r="B575" s="142" t="s">
        <v>434</v>
      </c>
      <c r="C575" s="142" t="s">
        <v>105</v>
      </c>
      <c r="D575" s="140" t="s">
        <v>7</v>
      </c>
      <c r="E575" s="140" t="s">
        <v>842</v>
      </c>
      <c r="F575">
        <v>0</v>
      </c>
    </row>
    <row r="576" spans="1:6" ht="18.75">
      <c r="A576" s="142" t="s">
        <v>105</v>
      </c>
      <c r="B576" s="142" t="s">
        <v>434</v>
      </c>
      <c r="C576" s="142" t="s">
        <v>105</v>
      </c>
      <c r="D576" s="140" t="s">
        <v>9</v>
      </c>
      <c r="E576" s="140" t="s">
        <v>843</v>
      </c>
      <c r="F576">
        <v>0</v>
      </c>
    </row>
    <row r="577" spans="1:6" ht="18.75">
      <c r="A577" s="142" t="s">
        <v>105</v>
      </c>
      <c r="B577" s="142" t="s">
        <v>434</v>
      </c>
      <c r="C577" s="142" t="s">
        <v>105</v>
      </c>
      <c r="D577" s="140" t="s">
        <v>13</v>
      </c>
      <c r="E577" s="140" t="s">
        <v>844</v>
      </c>
      <c r="F577">
        <v>0</v>
      </c>
    </row>
    <row r="578" spans="1:6" ht="18.75">
      <c r="A578" s="142" t="s">
        <v>105</v>
      </c>
      <c r="B578" s="142" t="s">
        <v>436</v>
      </c>
      <c r="C578" s="142" t="s">
        <v>105</v>
      </c>
      <c r="D578" s="140" t="s">
        <v>7</v>
      </c>
      <c r="E578" s="140" t="s">
        <v>845</v>
      </c>
      <c r="F578">
        <v>0</v>
      </c>
    </row>
    <row r="579" spans="1:6" ht="18.75">
      <c r="A579" s="142" t="s">
        <v>105</v>
      </c>
      <c r="B579" s="142" t="s">
        <v>436</v>
      </c>
      <c r="C579" s="142" t="s">
        <v>105</v>
      </c>
      <c r="D579" s="140" t="s">
        <v>9</v>
      </c>
      <c r="E579" s="140" t="s">
        <v>846</v>
      </c>
      <c r="F579">
        <v>0</v>
      </c>
    </row>
    <row r="580" spans="1:6" ht="18.75">
      <c r="A580" s="142" t="s">
        <v>105</v>
      </c>
      <c r="B580" s="142" t="s">
        <v>436</v>
      </c>
      <c r="C580" s="142" t="s">
        <v>105</v>
      </c>
      <c r="D580" s="140" t="s">
        <v>13</v>
      </c>
      <c r="E580" s="140" t="s">
        <v>847</v>
      </c>
      <c r="F580">
        <v>0</v>
      </c>
    </row>
    <row r="581" spans="1:6" ht="18.75">
      <c r="A581" s="142" t="s">
        <v>105</v>
      </c>
      <c r="B581" s="142" t="s">
        <v>438</v>
      </c>
      <c r="C581" s="142" t="s">
        <v>105</v>
      </c>
      <c r="D581" s="140" t="s">
        <v>7</v>
      </c>
      <c r="E581" s="140" t="s">
        <v>848</v>
      </c>
      <c r="F581">
        <v>0</v>
      </c>
    </row>
    <row r="582" spans="1:6" ht="18.75">
      <c r="A582" s="142" t="s">
        <v>105</v>
      </c>
      <c r="B582" s="142" t="s">
        <v>438</v>
      </c>
      <c r="C582" s="142" t="s">
        <v>105</v>
      </c>
      <c r="D582" s="140" t="s">
        <v>9</v>
      </c>
      <c r="E582" s="140" t="s">
        <v>849</v>
      </c>
      <c r="F582">
        <v>0</v>
      </c>
    </row>
    <row r="583" spans="1:6" ht="18.75">
      <c r="A583" s="142" t="s">
        <v>105</v>
      </c>
      <c r="B583" s="142" t="s">
        <v>438</v>
      </c>
      <c r="C583" s="142" t="s">
        <v>105</v>
      </c>
      <c r="D583" s="140" t="s">
        <v>13</v>
      </c>
      <c r="E583" s="140" t="s">
        <v>850</v>
      </c>
      <c r="F583">
        <v>0</v>
      </c>
    </row>
    <row r="584" spans="1:6" ht="18.75">
      <c r="A584" s="142" t="s">
        <v>105</v>
      </c>
      <c r="B584" s="142" t="s">
        <v>440</v>
      </c>
      <c r="C584" s="142" t="s">
        <v>105</v>
      </c>
      <c r="D584" s="140" t="s">
        <v>7</v>
      </c>
      <c r="E584" s="140" t="s">
        <v>851</v>
      </c>
      <c r="F584">
        <v>0</v>
      </c>
    </row>
    <row r="585" spans="1:6" ht="18.75">
      <c r="A585" s="142" t="s">
        <v>105</v>
      </c>
      <c r="B585" s="142" t="s">
        <v>440</v>
      </c>
      <c r="C585" s="142" t="s">
        <v>105</v>
      </c>
      <c r="D585" s="140" t="s">
        <v>9</v>
      </c>
      <c r="E585" s="140" t="s">
        <v>852</v>
      </c>
      <c r="F585">
        <v>0</v>
      </c>
    </row>
    <row r="586" spans="1:6" ht="18.75">
      <c r="A586" s="142" t="s">
        <v>105</v>
      </c>
      <c r="B586" s="142" t="s">
        <v>440</v>
      </c>
      <c r="C586" s="142" t="s">
        <v>105</v>
      </c>
      <c r="D586" s="140" t="s">
        <v>13</v>
      </c>
      <c r="E586" s="140" t="s">
        <v>853</v>
      </c>
      <c r="F586">
        <v>0</v>
      </c>
    </row>
    <row r="587" spans="1:6" ht="18.75">
      <c r="A587" s="142" t="s">
        <v>105</v>
      </c>
      <c r="B587" s="142" t="s">
        <v>442</v>
      </c>
      <c r="C587" s="142" t="s">
        <v>105</v>
      </c>
      <c r="D587" s="140" t="s">
        <v>7</v>
      </c>
      <c r="E587" s="140" t="s">
        <v>854</v>
      </c>
      <c r="F587">
        <v>0</v>
      </c>
    </row>
    <row r="588" spans="1:6" ht="18.75">
      <c r="A588" s="142" t="s">
        <v>105</v>
      </c>
      <c r="B588" s="142" t="s">
        <v>442</v>
      </c>
      <c r="C588" s="142" t="s">
        <v>105</v>
      </c>
      <c r="D588" s="140" t="s">
        <v>9</v>
      </c>
      <c r="E588" s="140" t="s">
        <v>855</v>
      </c>
      <c r="F588">
        <v>0</v>
      </c>
    </row>
    <row r="589" spans="1:6" ht="18.75">
      <c r="A589" s="142" t="s">
        <v>105</v>
      </c>
      <c r="B589" s="142" t="s">
        <v>442</v>
      </c>
      <c r="C589" s="142" t="s">
        <v>105</v>
      </c>
      <c r="D589" s="140" t="s">
        <v>13</v>
      </c>
      <c r="E589" s="140" t="s">
        <v>856</v>
      </c>
      <c r="F589">
        <v>0</v>
      </c>
    </row>
    <row r="590" spans="1:6" ht="18.75">
      <c r="A590" s="142" t="s">
        <v>64</v>
      </c>
      <c r="B590" s="142" t="s">
        <v>444</v>
      </c>
      <c r="C590" s="142" t="s">
        <v>64</v>
      </c>
      <c r="D590" s="140" t="s">
        <v>7</v>
      </c>
      <c r="E590" s="140" t="s">
        <v>857</v>
      </c>
      <c r="F590">
        <v>0</v>
      </c>
    </row>
    <row r="591" spans="1:6" ht="18.75">
      <c r="A591" s="142" t="s">
        <v>64</v>
      </c>
      <c r="B591" s="142" t="s">
        <v>444</v>
      </c>
      <c r="C591" s="142" t="s">
        <v>64</v>
      </c>
      <c r="D591" s="140" t="s">
        <v>9</v>
      </c>
      <c r="E591" s="140" t="s">
        <v>858</v>
      </c>
      <c r="F591">
        <v>0</v>
      </c>
    </row>
    <row r="592" spans="1:6" ht="18.75">
      <c r="A592" s="142" t="s">
        <v>64</v>
      </c>
      <c r="B592" s="142" t="s">
        <v>444</v>
      </c>
      <c r="C592" s="142" t="s">
        <v>64</v>
      </c>
      <c r="D592" s="140" t="s">
        <v>13</v>
      </c>
      <c r="E592" s="140" t="s">
        <v>859</v>
      </c>
      <c r="F592">
        <v>0</v>
      </c>
    </row>
    <row r="593" spans="1:6" ht="18.75">
      <c r="A593" s="142" t="s">
        <v>75</v>
      </c>
      <c r="B593" s="142" t="s">
        <v>446</v>
      </c>
      <c r="C593" s="142" t="s">
        <v>75</v>
      </c>
      <c r="D593" s="140" t="s">
        <v>7</v>
      </c>
      <c r="E593" s="140" t="s">
        <v>860</v>
      </c>
      <c r="F593">
        <v>0</v>
      </c>
    </row>
    <row r="594" spans="1:6" ht="18.75">
      <c r="A594" s="142" t="s">
        <v>75</v>
      </c>
      <c r="B594" s="142" t="s">
        <v>446</v>
      </c>
      <c r="C594" s="142" t="s">
        <v>75</v>
      </c>
      <c r="D594" s="140" t="s">
        <v>9</v>
      </c>
      <c r="E594" s="140" t="s">
        <v>861</v>
      </c>
      <c r="F594">
        <v>0</v>
      </c>
    </row>
    <row r="595" spans="1:6" ht="18.75">
      <c r="A595" s="142" t="s">
        <v>75</v>
      </c>
      <c r="B595" s="142" t="s">
        <v>446</v>
      </c>
      <c r="C595" s="142" t="s">
        <v>75</v>
      </c>
      <c r="D595" s="140" t="s">
        <v>13</v>
      </c>
      <c r="E595" s="140" t="s">
        <v>862</v>
      </c>
      <c r="F595">
        <v>0</v>
      </c>
    </row>
    <row r="596" spans="1:6" ht="18.75">
      <c r="A596" s="142" t="s">
        <v>84</v>
      </c>
      <c r="B596" s="142" t="s">
        <v>448</v>
      </c>
      <c r="C596" s="142" t="s">
        <v>84</v>
      </c>
      <c r="D596" s="140" t="s">
        <v>7</v>
      </c>
      <c r="E596" s="140" t="s">
        <v>863</v>
      </c>
      <c r="F596">
        <v>0</v>
      </c>
    </row>
    <row r="597" spans="1:6" ht="18.75">
      <c r="A597" s="142" t="s">
        <v>84</v>
      </c>
      <c r="B597" s="142" t="s">
        <v>448</v>
      </c>
      <c r="C597" s="142" t="s">
        <v>84</v>
      </c>
      <c r="D597" s="140" t="s">
        <v>9</v>
      </c>
      <c r="E597" s="140" t="s">
        <v>864</v>
      </c>
      <c r="F597">
        <v>0</v>
      </c>
    </row>
    <row r="598" spans="1:6" ht="18.75">
      <c r="A598" s="142" t="s">
        <v>84</v>
      </c>
      <c r="B598" s="142" t="s">
        <v>448</v>
      </c>
      <c r="C598" s="142" t="s">
        <v>84</v>
      </c>
      <c r="D598" s="140" t="s">
        <v>13</v>
      </c>
      <c r="E598" s="140" t="s">
        <v>865</v>
      </c>
      <c r="F598">
        <v>0</v>
      </c>
    </row>
    <row r="599" spans="1:6" ht="18.75">
      <c r="A599" s="142" t="s">
        <v>84</v>
      </c>
      <c r="B599" s="142" t="s">
        <v>450</v>
      </c>
      <c r="C599" s="142" t="s">
        <v>84</v>
      </c>
      <c r="D599" s="140" t="s">
        <v>7</v>
      </c>
      <c r="E599" s="140" t="s">
        <v>866</v>
      </c>
      <c r="F599">
        <v>0</v>
      </c>
    </row>
    <row r="600" spans="1:6" ht="18.75">
      <c r="A600" s="142" t="s">
        <v>84</v>
      </c>
      <c r="B600" s="142" t="s">
        <v>450</v>
      </c>
      <c r="C600" s="142" t="s">
        <v>84</v>
      </c>
      <c r="D600" s="140" t="s">
        <v>9</v>
      </c>
      <c r="E600" s="140" t="s">
        <v>867</v>
      </c>
      <c r="F600">
        <v>0</v>
      </c>
    </row>
    <row r="601" spans="1:6" ht="18.75">
      <c r="A601" s="142" t="s">
        <v>84</v>
      </c>
      <c r="B601" s="142" t="s">
        <v>450</v>
      </c>
      <c r="C601" s="142" t="s">
        <v>84</v>
      </c>
      <c r="D601" s="140" t="s">
        <v>13</v>
      </c>
      <c r="E601" s="140" t="s">
        <v>868</v>
      </c>
      <c r="F601">
        <v>0</v>
      </c>
    </row>
    <row r="602" spans="1:6" ht="18.75">
      <c r="A602" s="142" t="s">
        <v>84</v>
      </c>
      <c r="B602" s="142" t="s">
        <v>452</v>
      </c>
      <c r="C602" s="142" t="s">
        <v>84</v>
      </c>
      <c r="D602" s="140" t="s">
        <v>7</v>
      </c>
      <c r="E602" s="140" t="s">
        <v>869</v>
      </c>
      <c r="F602">
        <v>0</v>
      </c>
    </row>
    <row r="603" spans="1:6" ht="18.75">
      <c r="A603" s="142" t="s">
        <v>84</v>
      </c>
      <c r="B603" s="142" t="s">
        <v>452</v>
      </c>
      <c r="C603" s="142" t="s">
        <v>84</v>
      </c>
      <c r="D603" s="140" t="s">
        <v>9</v>
      </c>
      <c r="E603" s="140" t="s">
        <v>870</v>
      </c>
      <c r="F603">
        <v>0</v>
      </c>
    </row>
    <row r="604" spans="1:6" ht="18.75">
      <c r="A604" s="142" t="s">
        <v>84</v>
      </c>
      <c r="B604" s="142" t="s">
        <v>452</v>
      </c>
      <c r="C604" s="142" t="s">
        <v>84</v>
      </c>
      <c r="D604" s="140" t="s">
        <v>13</v>
      </c>
      <c r="E604" s="140" t="s">
        <v>871</v>
      </c>
      <c r="F604">
        <v>0</v>
      </c>
    </row>
    <row r="605" spans="1:6" ht="18.75">
      <c r="A605" s="142" t="s">
        <v>108</v>
      </c>
      <c r="B605" s="142" t="s">
        <v>454</v>
      </c>
      <c r="C605" s="142" t="s">
        <v>108</v>
      </c>
      <c r="D605" s="140" t="s">
        <v>7</v>
      </c>
      <c r="E605" s="140" t="s">
        <v>872</v>
      </c>
      <c r="F605">
        <v>0</v>
      </c>
    </row>
    <row r="606" spans="1:6" ht="18.75">
      <c r="A606" s="142" t="s">
        <v>108</v>
      </c>
      <c r="B606" s="142" t="s">
        <v>454</v>
      </c>
      <c r="C606" s="142" t="s">
        <v>108</v>
      </c>
      <c r="D606" s="140" t="s">
        <v>9</v>
      </c>
      <c r="E606" s="140" t="s">
        <v>873</v>
      </c>
      <c r="F606">
        <v>0</v>
      </c>
    </row>
    <row r="607" spans="1:6" ht="18.75">
      <c r="A607" s="142" t="s">
        <v>108</v>
      </c>
      <c r="B607" s="142" t="s">
        <v>454</v>
      </c>
      <c r="C607" s="142" t="s">
        <v>108</v>
      </c>
      <c r="D607" s="140" t="s">
        <v>13</v>
      </c>
      <c r="E607" s="140" t="s">
        <v>874</v>
      </c>
      <c r="F607">
        <v>0</v>
      </c>
    </row>
    <row r="608" spans="1:6" ht="18.75">
      <c r="A608" s="142" t="s">
        <v>108</v>
      </c>
      <c r="B608" s="142" t="s">
        <v>875</v>
      </c>
      <c r="C608" s="142" t="s">
        <v>108</v>
      </c>
      <c r="D608" s="140" t="s">
        <v>7</v>
      </c>
      <c r="E608" s="140" t="s">
        <v>876</v>
      </c>
      <c r="F608">
        <v>0</v>
      </c>
    </row>
    <row r="609" spans="1:6" ht="18.75">
      <c r="A609" s="142" t="s">
        <v>108</v>
      </c>
      <c r="B609" s="142" t="s">
        <v>875</v>
      </c>
      <c r="C609" s="142" t="s">
        <v>108</v>
      </c>
      <c r="D609" s="140" t="s">
        <v>9</v>
      </c>
      <c r="E609" s="140" t="s">
        <v>877</v>
      </c>
      <c r="F609">
        <v>0</v>
      </c>
    </row>
    <row r="610" spans="1:6" ht="18.75">
      <c r="A610" s="142" t="s">
        <v>108</v>
      </c>
      <c r="B610" s="142" t="s">
        <v>875</v>
      </c>
      <c r="C610" s="142" t="s">
        <v>108</v>
      </c>
      <c r="D610" s="140" t="s">
        <v>13</v>
      </c>
      <c r="E610" s="140" t="s">
        <v>878</v>
      </c>
      <c r="F610">
        <v>0</v>
      </c>
    </row>
    <row r="611" spans="1:6" ht="18.75">
      <c r="A611" s="142" t="s">
        <v>81</v>
      </c>
      <c r="B611" s="142" t="s">
        <v>456</v>
      </c>
      <c r="C611" s="142" t="s">
        <v>81</v>
      </c>
      <c r="D611" s="140" t="s">
        <v>7</v>
      </c>
      <c r="E611" s="140" t="s">
        <v>879</v>
      </c>
      <c r="F611">
        <v>0</v>
      </c>
    </row>
    <row r="612" spans="1:6" ht="18.75">
      <c r="A612" s="142" t="s">
        <v>81</v>
      </c>
      <c r="B612" s="142" t="s">
        <v>456</v>
      </c>
      <c r="C612" s="142" t="s">
        <v>81</v>
      </c>
      <c r="D612" s="140" t="s">
        <v>9</v>
      </c>
      <c r="E612" s="140" t="s">
        <v>880</v>
      </c>
      <c r="F612">
        <v>0</v>
      </c>
    </row>
    <row r="613" spans="1:6" ht="18.75">
      <c r="A613" s="142" t="s">
        <v>81</v>
      </c>
      <c r="B613" s="142" t="s">
        <v>456</v>
      </c>
      <c r="C613" s="142" t="s">
        <v>81</v>
      </c>
      <c r="D613" s="140" t="s">
        <v>13</v>
      </c>
      <c r="E613" s="140" t="s">
        <v>881</v>
      </c>
      <c r="F613">
        <v>0</v>
      </c>
    </row>
    <row r="614" spans="1:6" ht="18.75">
      <c r="A614" s="142" t="s">
        <v>81</v>
      </c>
      <c r="B614" s="142" t="s">
        <v>458</v>
      </c>
      <c r="C614" s="142" t="s">
        <v>81</v>
      </c>
      <c r="D614" s="140" t="s">
        <v>7</v>
      </c>
      <c r="E614" s="140" t="s">
        <v>882</v>
      </c>
      <c r="F614">
        <v>0</v>
      </c>
    </row>
    <row r="615" spans="1:6" ht="18.75">
      <c r="A615" s="142" t="s">
        <v>81</v>
      </c>
      <c r="B615" s="142" t="s">
        <v>458</v>
      </c>
      <c r="C615" s="142" t="s">
        <v>81</v>
      </c>
      <c r="D615" s="140" t="s">
        <v>9</v>
      </c>
      <c r="E615" s="140" t="s">
        <v>883</v>
      </c>
      <c r="F615">
        <v>0</v>
      </c>
    </row>
    <row r="616" spans="1:6" ht="18.75">
      <c r="A616" s="142" t="s">
        <v>81</v>
      </c>
      <c r="B616" s="142" t="s">
        <v>458</v>
      </c>
      <c r="C616" s="142" t="s">
        <v>81</v>
      </c>
      <c r="D616" s="140" t="s">
        <v>13</v>
      </c>
      <c r="E616" s="140" t="s">
        <v>884</v>
      </c>
      <c r="F616">
        <v>0</v>
      </c>
    </row>
    <row r="617" spans="1:6" ht="18.75">
      <c r="A617" s="142" t="s">
        <v>87</v>
      </c>
      <c r="B617" s="142" t="s">
        <v>460</v>
      </c>
      <c r="C617" s="142" t="s">
        <v>87</v>
      </c>
      <c r="D617" s="140" t="s">
        <v>7</v>
      </c>
      <c r="E617" s="140" t="s">
        <v>885</v>
      </c>
      <c r="F617">
        <v>0</v>
      </c>
    </row>
    <row r="618" spans="1:6" ht="18.75">
      <c r="A618" s="142" t="s">
        <v>87</v>
      </c>
      <c r="B618" s="142" t="s">
        <v>460</v>
      </c>
      <c r="C618" s="142" t="s">
        <v>87</v>
      </c>
      <c r="D618" s="140" t="s">
        <v>9</v>
      </c>
      <c r="E618" s="140" t="s">
        <v>886</v>
      </c>
      <c r="F618">
        <v>0</v>
      </c>
    </row>
    <row r="619" spans="1:6" ht="18.75">
      <c r="A619" s="142" t="s">
        <v>87</v>
      </c>
      <c r="B619" s="142" t="s">
        <v>460</v>
      </c>
      <c r="C619" s="142" t="s">
        <v>87</v>
      </c>
      <c r="D619" s="140" t="s">
        <v>13</v>
      </c>
      <c r="E619" s="140" t="s">
        <v>887</v>
      </c>
      <c r="F619">
        <v>0</v>
      </c>
    </row>
    <row r="620" spans="1:6" ht="18.75">
      <c r="A620" s="142" t="s">
        <v>87</v>
      </c>
      <c r="B620" s="142" t="s">
        <v>462</v>
      </c>
      <c r="C620" s="142" t="s">
        <v>87</v>
      </c>
      <c r="D620" s="140" t="s">
        <v>7</v>
      </c>
      <c r="E620" s="140" t="s">
        <v>888</v>
      </c>
      <c r="F620">
        <v>0</v>
      </c>
    </row>
    <row r="621" spans="1:6" ht="18.75">
      <c r="A621" s="142" t="s">
        <v>87</v>
      </c>
      <c r="B621" s="142" t="s">
        <v>462</v>
      </c>
      <c r="C621" s="142" t="s">
        <v>87</v>
      </c>
      <c r="D621" s="140" t="s">
        <v>9</v>
      </c>
      <c r="E621" s="140" t="s">
        <v>889</v>
      </c>
      <c r="F621">
        <v>0</v>
      </c>
    </row>
    <row r="622" spans="1:6" ht="18.75">
      <c r="A622" s="142" t="s">
        <v>87</v>
      </c>
      <c r="B622" s="142" t="s">
        <v>462</v>
      </c>
      <c r="C622" s="142" t="s">
        <v>87</v>
      </c>
      <c r="D622" s="140" t="s">
        <v>13</v>
      </c>
      <c r="E622" s="140" t="s">
        <v>890</v>
      </c>
      <c r="F622">
        <v>0</v>
      </c>
    </row>
    <row r="623" spans="1:6" ht="18.75">
      <c r="A623" s="142" t="s">
        <v>87</v>
      </c>
      <c r="B623" s="142" t="s">
        <v>464</v>
      </c>
      <c r="C623" s="142" t="s">
        <v>87</v>
      </c>
      <c r="D623" s="140" t="s">
        <v>7</v>
      </c>
      <c r="E623" s="140" t="s">
        <v>891</v>
      </c>
      <c r="F623">
        <v>0</v>
      </c>
    </row>
    <row r="624" spans="1:6" ht="18.75">
      <c r="A624" s="142" t="s">
        <v>87</v>
      </c>
      <c r="B624" s="142" t="s">
        <v>464</v>
      </c>
      <c r="C624" s="142" t="s">
        <v>87</v>
      </c>
      <c r="D624" s="140" t="s">
        <v>9</v>
      </c>
      <c r="E624" s="140" t="s">
        <v>892</v>
      </c>
      <c r="F624">
        <v>0</v>
      </c>
    </row>
    <row r="625" spans="1:6" ht="18.75">
      <c r="A625" s="142" t="s">
        <v>87</v>
      </c>
      <c r="B625" s="142" t="s">
        <v>464</v>
      </c>
      <c r="C625" s="142" t="s">
        <v>87</v>
      </c>
      <c r="D625" s="140" t="s">
        <v>13</v>
      </c>
      <c r="E625" s="140" t="s">
        <v>893</v>
      </c>
      <c r="F625">
        <v>0</v>
      </c>
    </row>
    <row r="626" spans="1:6" ht="18.75">
      <c r="A626" s="142" t="s">
        <v>87</v>
      </c>
      <c r="B626" s="142" t="s">
        <v>466</v>
      </c>
      <c r="C626" s="142" t="s">
        <v>87</v>
      </c>
      <c r="D626" s="140" t="s">
        <v>7</v>
      </c>
      <c r="E626" s="140" t="s">
        <v>894</v>
      </c>
      <c r="F626">
        <v>0</v>
      </c>
    </row>
    <row r="627" spans="1:6" ht="18.75">
      <c r="A627" s="142" t="s">
        <v>87</v>
      </c>
      <c r="B627" s="142" t="s">
        <v>466</v>
      </c>
      <c r="C627" s="142" t="s">
        <v>87</v>
      </c>
      <c r="D627" s="140" t="s">
        <v>9</v>
      </c>
      <c r="E627" s="140" t="s">
        <v>895</v>
      </c>
      <c r="F627">
        <v>0</v>
      </c>
    </row>
    <row r="628" spans="1:6" ht="18.75">
      <c r="A628" s="142" t="s">
        <v>87</v>
      </c>
      <c r="B628" s="142" t="s">
        <v>466</v>
      </c>
      <c r="C628" s="142" t="s">
        <v>87</v>
      </c>
      <c r="D628" s="140" t="s">
        <v>13</v>
      </c>
      <c r="E628" s="140" t="s">
        <v>896</v>
      </c>
      <c r="F628">
        <v>0</v>
      </c>
    </row>
    <row r="629" spans="1:6" ht="18.75">
      <c r="A629" s="142" t="s">
        <v>147</v>
      </c>
      <c r="B629" s="142" t="s">
        <v>468</v>
      </c>
      <c r="C629" s="142" t="s">
        <v>147</v>
      </c>
      <c r="D629" s="140" t="s">
        <v>7</v>
      </c>
      <c r="E629" s="140" t="s">
        <v>897</v>
      </c>
      <c r="F629">
        <v>0</v>
      </c>
    </row>
    <row r="630" spans="1:6" ht="18.75">
      <c r="A630" s="142" t="s">
        <v>147</v>
      </c>
      <c r="B630" s="142" t="s">
        <v>468</v>
      </c>
      <c r="C630" s="142" t="s">
        <v>147</v>
      </c>
      <c r="D630" s="140" t="s">
        <v>9</v>
      </c>
      <c r="E630" s="140" t="s">
        <v>898</v>
      </c>
      <c r="F630">
        <v>0</v>
      </c>
    </row>
    <row r="631" spans="1:6" ht="18.75">
      <c r="A631" s="142" t="s">
        <v>147</v>
      </c>
      <c r="B631" s="142" t="s">
        <v>468</v>
      </c>
      <c r="C631" s="142" t="s">
        <v>147</v>
      </c>
      <c r="D631" s="140" t="s">
        <v>13</v>
      </c>
      <c r="E631" s="140" t="s">
        <v>899</v>
      </c>
      <c r="F631">
        <v>0</v>
      </c>
    </row>
    <row r="632" spans="1:6" ht="18.75">
      <c r="A632" s="142" t="s">
        <v>30</v>
      </c>
      <c r="B632" s="142" t="s">
        <v>470</v>
      </c>
      <c r="C632" s="142" t="s">
        <v>30</v>
      </c>
      <c r="D632" s="140" t="s">
        <v>7</v>
      </c>
      <c r="E632" s="140" t="s">
        <v>900</v>
      </c>
      <c r="F632">
        <v>0</v>
      </c>
    </row>
    <row r="633" spans="1:6" ht="18.75">
      <c r="A633" s="142" t="s">
        <v>30</v>
      </c>
      <c r="B633" s="142" t="s">
        <v>470</v>
      </c>
      <c r="C633" s="142" t="s">
        <v>30</v>
      </c>
      <c r="D633" s="140" t="s">
        <v>9</v>
      </c>
      <c r="E633" s="140" t="s">
        <v>901</v>
      </c>
      <c r="F633">
        <v>0</v>
      </c>
    </row>
    <row r="634" spans="1:6" ht="18.75">
      <c r="A634" s="142" t="s">
        <v>30</v>
      </c>
      <c r="B634" s="142" t="s">
        <v>470</v>
      </c>
      <c r="C634" s="142" t="s">
        <v>30</v>
      </c>
      <c r="D634" s="140" t="s">
        <v>13</v>
      </c>
      <c r="E634" s="140" t="s">
        <v>902</v>
      </c>
      <c r="F634">
        <v>0</v>
      </c>
    </row>
  </sheetData>
  <sheetProtection sheet="1" objects="1" scenarios="1"/>
  <autoFilter ref="A1:K634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L64"/>
  <sheetViews>
    <sheetView topLeftCell="A2" workbookViewId="0">
      <selection activeCell="B16" sqref="B16"/>
    </sheetView>
  </sheetViews>
  <sheetFormatPr defaultColWidth="9" defaultRowHeight="15"/>
  <cols>
    <col min="2" max="2" width="28.140625" customWidth="1"/>
    <col min="3" max="3" width="17.85546875" customWidth="1"/>
    <col min="4" max="4" width="16.5703125" customWidth="1"/>
    <col min="8" max="10" width="25.7109375" customWidth="1"/>
    <col min="11" max="11" width="20" customWidth="1"/>
  </cols>
  <sheetData>
    <row r="1" spans="2:12">
      <c r="D1" t="s">
        <v>903</v>
      </c>
    </row>
    <row r="2" spans="2:12">
      <c r="B2" t="s">
        <v>904</v>
      </c>
      <c r="C2" s="28">
        <v>1</v>
      </c>
      <c r="D2" s="28">
        <v>0.1</v>
      </c>
    </row>
    <row r="3" spans="2:12">
      <c r="B3" t="s">
        <v>905</v>
      </c>
      <c r="C3" s="28">
        <v>0.5</v>
      </c>
      <c r="D3" s="28">
        <v>0.2</v>
      </c>
    </row>
    <row r="4" spans="2:12">
      <c r="B4" t="s">
        <v>906</v>
      </c>
      <c r="C4" s="28">
        <v>1</v>
      </c>
      <c r="D4" s="28">
        <v>0.3</v>
      </c>
    </row>
    <row r="5" spans="2:12">
      <c r="B5" t="s">
        <v>907</v>
      </c>
      <c r="C5" s="28">
        <v>0.5</v>
      </c>
      <c r="D5" s="28">
        <v>0.4</v>
      </c>
    </row>
    <row r="6" spans="2:12">
      <c r="B6" t="s">
        <v>908</v>
      </c>
      <c r="C6" s="28">
        <v>0.5</v>
      </c>
      <c r="D6" s="28">
        <v>0.5</v>
      </c>
    </row>
    <row r="7" spans="2:12">
      <c r="B7" t="s">
        <v>105</v>
      </c>
      <c r="C7" s="28">
        <v>0.5</v>
      </c>
      <c r="D7" s="28">
        <v>0</v>
      </c>
    </row>
    <row r="8" spans="2:12">
      <c r="C8" s="28"/>
      <c r="D8" s="28">
        <v>-0.1</v>
      </c>
    </row>
    <row r="9" spans="2:12">
      <c r="C9" s="28"/>
      <c r="D9" s="28">
        <v>-0.2</v>
      </c>
    </row>
    <row r="10" spans="2:12">
      <c r="C10" s="28"/>
      <c r="D10" s="28">
        <v>-0.3</v>
      </c>
    </row>
    <row r="11" spans="2:12">
      <c r="C11" s="28"/>
      <c r="D11" s="28">
        <v>-0.4</v>
      </c>
    </row>
    <row r="12" spans="2:12">
      <c r="D12" s="28">
        <v>-0.5</v>
      </c>
    </row>
    <row r="15" spans="2:12">
      <c r="B15" s="130" t="s">
        <v>909</v>
      </c>
      <c r="C15" s="130" t="s">
        <v>910</v>
      </c>
      <c r="D15" s="130" t="s">
        <v>911</v>
      </c>
      <c r="E15" s="131" t="s">
        <v>912</v>
      </c>
      <c r="H15" s="132" t="s">
        <v>912</v>
      </c>
      <c r="I15" s="132"/>
      <c r="J15" s="132"/>
      <c r="K15" s="132" t="s">
        <v>913</v>
      </c>
    </row>
    <row r="16" spans="2:12">
      <c r="B16" t="s">
        <v>914</v>
      </c>
      <c r="C16" s="133" t="s">
        <v>915</v>
      </c>
      <c r="D16" s="134" t="s">
        <v>916</v>
      </c>
      <c r="E16" s="28">
        <v>0.6</v>
      </c>
      <c r="H16" t="s">
        <v>917</v>
      </c>
      <c r="I16" t="s">
        <v>914</v>
      </c>
      <c r="J16" t="str">
        <f>CONCATENATE(H16&amp;"-"&amp;I16)</f>
        <v>Self Employed Professional-Residential</v>
      </c>
      <c r="K16" s="28">
        <v>0.6</v>
      </c>
      <c r="L16" s="28"/>
    </row>
    <row r="17" spans="2:12">
      <c r="B17" t="s">
        <v>918</v>
      </c>
      <c r="C17" s="133" t="s">
        <v>919</v>
      </c>
      <c r="D17" s="134" t="s">
        <v>920</v>
      </c>
      <c r="E17" s="28">
        <v>0.6</v>
      </c>
      <c r="H17" t="s">
        <v>917</v>
      </c>
      <c r="I17" t="s">
        <v>918</v>
      </c>
      <c r="J17" t="str">
        <f t="shared" ref="J17:J35" si="0">CONCATENATE(H17&amp;"-"&amp;I17)</f>
        <v>Self Employed Professional-Commerical</v>
      </c>
      <c r="K17" s="28">
        <v>0.6</v>
      </c>
      <c r="L17" s="28"/>
    </row>
    <row r="18" spans="2:12">
      <c r="B18" t="s">
        <v>921</v>
      </c>
      <c r="C18" s="133" t="s">
        <v>922</v>
      </c>
      <c r="D18" s="134" t="s">
        <v>923</v>
      </c>
      <c r="E18" s="28">
        <v>0.6</v>
      </c>
      <c r="H18" t="s">
        <v>924</v>
      </c>
      <c r="I18" t="s">
        <v>914</v>
      </c>
      <c r="J18" t="str">
        <f t="shared" si="0"/>
        <v>Self Employed Non Professional-Residential</v>
      </c>
      <c r="K18" s="28">
        <v>0.6</v>
      </c>
    </row>
    <row r="19" spans="2:12">
      <c r="B19" t="s">
        <v>925</v>
      </c>
      <c r="C19" s="134" t="s">
        <v>926</v>
      </c>
      <c r="D19" s="134" t="s">
        <v>927</v>
      </c>
      <c r="E19" s="28">
        <v>0.5</v>
      </c>
      <c r="H19" t="s">
        <v>924</v>
      </c>
      <c r="I19" t="s">
        <v>918</v>
      </c>
      <c r="J19" t="str">
        <f t="shared" si="0"/>
        <v>Self Employed Non Professional-Commerical</v>
      </c>
      <c r="K19" s="28">
        <v>0.6</v>
      </c>
    </row>
    <row r="20" spans="2:12">
      <c r="B20" t="s">
        <v>928</v>
      </c>
      <c r="C20" s="134" t="s">
        <v>929</v>
      </c>
      <c r="D20" s="134" t="s">
        <v>930</v>
      </c>
      <c r="E20" s="28">
        <v>0.5</v>
      </c>
      <c r="H20" t="s">
        <v>931</v>
      </c>
      <c r="I20" t="s">
        <v>914</v>
      </c>
      <c r="J20" t="str">
        <f t="shared" si="0"/>
        <v>Turonover-Residential</v>
      </c>
      <c r="K20" s="28">
        <v>0.6</v>
      </c>
    </row>
    <row r="21" spans="2:12">
      <c r="B21" t="s">
        <v>932</v>
      </c>
      <c r="C21" s="134" t="s">
        <v>933</v>
      </c>
      <c r="D21" s="134" t="s">
        <v>934</v>
      </c>
      <c r="E21" s="28">
        <v>0.5</v>
      </c>
      <c r="H21" t="s">
        <v>931</v>
      </c>
      <c r="I21" t="s">
        <v>918</v>
      </c>
      <c r="J21" t="str">
        <f t="shared" si="0"/>
        <v>Turonover-Commerical</v>
      </c>
      <c r="K21" s="28">
        <v>0.6</v>
      </c>
    </row>
    <row r="22" spans="2:12">
      <c r="C22" s="134" t="s">
        <v>935</v>
      </c>
      <c r="D22" s="134" t="s">
        <v>936</v>
      </c>
      <c r="E22" s="28">
        <v>0.5</v>
      </c>
      <c r="H22" t="s">
        <v>937</v>
      </c>
      <c r="I22" t="s">
        <v>914</v>
      </c>
      <c r="J22" t="str">
        <f t="shared" si="0"/>
        <v>Gross Profit-Residential</v>
      </c>
      <c r="K22" s="28">
        <v>0.6</v>
      </c>
    </row>
    <row r="23" spans="2:12">
      <c r="C23" s="134" t="s">
        <v>938</v>
      </c>
      <c r="E23" s="28">
        <v>0.5</v>
      </c>
      <c r="H23" t="s">
        <v>937</v>
      </c>
      <c r="I23" t="s">
        <v>918</v>
      </c>
      <c r="J23" t="str">
        <f t="shared" si="0"/>
        <v>Gross Profit-Commerical</v>
      </c>
      <c r="K23" s="28">
        <v>0.6</v>
      </c>
    </row>
    <row r="24" spans="2:12">
      <c r="C24" s="134" t="s">
        <v>939</v>
      </c>
      <c r="E24" s="28">
        <v>0.5</v>
      </c>
      <c r="H24" t="s">
        <v>940</v>
      </c>
      <c r="I24" t="s">
        <v>914</v>
      </c>
      <c r="J24" t="str">
        <f t="shared" si="0"/>
        <v>Gross Margin-Residential</v>
      </c>
      <c r="K24" s="28">
        <v>0.6</v>
      </c>
    </row>
    <row r="25" spans="2:12">
      <c r="C25" s="134" t="s">
        <v>941</v>
      </c>
      <c r="E25" s="28">
        <v>0.5</v>
      </c>
      <c r="H25" t="s">
        <v>940</v>
      </c>
      <c r="I25" t="s">
        <v>918</v>
      </c>
      <c r="J25" t="str">
        <f t="shared" si="0"/>
        <v>Gross Margin-Commerical</v>
      </c>
      <c r="K25" s="28">
        <v>0.6</v>
      </c>
    </row>
    <row r="26" spans="2:12">
      <c r="C26" s="134" t="s">
        <v>942</v>
      </c>
      <c r="E26" s="28">
        <v>0.5</v>
      </c>
      <c r="H26" t="s">
        <v>904</v>
      </c>
      <c r="I26" t="s">
        <v>914</v>
      </c>
      <c r="J26" t="str">
        <f t="shared" si="0"/>
        <v>Rental Income-Residential</v>
      </c>
      <c r="K26" s="28">
        <v>0.55000000000000004</v>
      </c>
    </row>
    <row r="27" spans="2:12">
      <c r="C27" s="134" t="s">
        <v>943</v>
      </c>
      <c r="E27" s="28">
        <v>0.5</v>
      </c>
      <c r="H27" t="s">
        <v>904</v>
      </c>
      <c r="I27" t="s">
        <v>918</v>
      </c>
      <c r="J27" t="str">
        <f t="shared" si="0"/>
        <v>Rental Income-Commerical</v>
      </c>
      <c r="K27" s="28">
        <v>0.6</v>
      </c>
    </row>
    <row r="28" spans="2:12">
      <c r="C28" s="134" t="s">
        <v>944</v>
      </c>
      <c r="E28" s="28">
        <v>0.4</v>
      </c>
      <c r="H28" t="s">
        <v>945</v>
      </c>
      <c r="I28" t="s">
        <v>914</v>
      </c>
      <c r="J28" t="str">
        <f t="shared" si="0"/>
        <v>Banking Surrogate-Residential</v>
      </c>
      <c r="K28" s="28">
        <v>0.6</v>
      </c>
    </row>
    <row r="29" spans="2:12">
      <c r="C29" s="134" t="s">
        <v>946</v>
      </c>
      <c r="E29" s="28">
        <v>0.4</v>
      </c>
      <c r="H29" t="s">
        <v>945</v>
      </c>
      <c r="I29" t="s">
        <v>918</v>
      </c>
      <c r="J29" t="str">
        <f t="shared" si="0"/>
        <v>Banking Surrogate-Commerical</v>
      </c>
      <c r="K29" s="28">
        <v>0.6</v>
      </c>
    </row>
    <row r="30" spans="2:12">
      <c r="C30" s="134" t="s">
        <v>947</v>
      </c>
      <c r="E30" s="28">
        <v>0.4</v>
      </c>
      <c r="H30" t="s">
        <v>948</v>
      </c>
      <c r="I30" t="s">
        <v>914</v>
      </c>
      <c r="J30" t="str">
        <f t="shared" si="0"/>
        <v>PD Based Assessed Income-Residential</v>
      </c>
      <c r="K30" s="28">
        <v>0.6</v>
      </c>
    </row>
    <row r="31" spans="2:12">
      <c r="C31" s="134" t="s">
        <v>949</v>
      </c>
      <c r="E31" s="28">
        <v>0.4</v>
      </c>
      <c r="H31" t="s">
        <v>948</v>
      </c>
      <c r="I31" t="s">
        <v>918</v>
      </c>
      <c r="J31" t="str">
        <f t="shared" si="0"/>
        <v>PD Based Assessed Income-Commerical</v>
      </c>
      <c r="K31" s="28">
        <v>0.6</v>
      </c>
    </row>
    <row r="32" spans="2:12">
      <c r="C32" s="134" t="s">
        <v>950</v>
      </c>
      <c r="E32" s="28">
        <v>0.4</v>
      </c>
      <c r="H32" t="s">
        <v>951</v>
      </c>
      <c r="I32" t="s">
        <v>914</v>
      </c>
      <c r="J32" t="str">
        <f t="shared" si="0"/>
        <v>Liquid Income Program-Residential</v>
      </c>
      <c r="K32" s="28">
        <v>0.6</v>
      </c>
    </row>
    <row r="33" spans="2:11">
      <c r="C33" s="134" t="s">
        <v>952</v>
      </c>
      <c r="E33" s="28">
        <v>0.4</v>
      </c>
      <c r="H33" t="s">
        <v>951</v>
      </c>
      <c r="I33" t="s">
        <v>918</v>
      </c>
      <c r="J33" t="str">
        <f t="shared" si="0"/>
        <v>Liquid Income Program-Commerical</v>
      </c>
      <c r="K33" s="28">
        <v>0.6</v>
      </c>
    </row>
    <row r="34" spans="2:11">
      <c r="H34" t="s">
        <v>953</v>
      </c>
      <c r="I34" t="s">
        <v>914</v>
      </c>
      <c r="J34" t="str">
        <f t="shared" si="0"/>
        <v>GST Turonover-Residential</v>
      </c>
      <c r="K34" s="28">
        <v>0.6</v>
      </c>
    </row>
    <row r="35" spans="2:11">
      <c r="H35" t="s">
        <v>953</v>
      </c>
      <c r="I35" t="s">
        <v>918</v>
      </c>
      <c r="J35" t="str">
        <f t="shared" si="0"/>
        <v>GST Turonover-Commerical</v>
      </c>
      <c r="K35" s="28">
        <v>0.6</v>
      </c>
    </row>
    <row r="36" spans="2:11">
      <c r="B36" t="s">
        <v>954</v>
      </c>
      <c r="C36" t="s">
        <v>955</v>
      </c>
    </row>
    <row r="37" spans="2:11">
      <c r="B37" t="s">
        <v>956</v>
      </c>
      <c r="C37" s="134" t="s">
        <v>957</v>
      </c>
    </row>
    <row r="38" spans="2:11">
      <c r="B38" t="s">
        <v>958</v>
      </c>
      <c r="C38" t="s">
        <v>959</v>
      </c>
    </row>
    <row r="39" spans="2:11">
      <c r="B39" t="s">
        <v>960</v>
      </c>
      <c r="C39" s="134" t="s">
        <v>961</v>
      </c>
    </row>
    <row r="40" spans="2:11">
      <c r="B40" t="s">
        <v>962</v>
      </c>
      <c r="C40" t="s">
        <v>963</v>
      </c>
    </row>
    <row r="41" spans="2:11">
      <c r="B41" t="s">
        <v>964</v>
      </c>
      <c r="C41" t="s">
        <v>965</v>
      </c>
    </row>
    <row r="42" spans="2:11">
      <c r="B42" t="s">
        <v>966</v>
      </c>
      <c r="C42" s="134" t="s">
        <v>967</v>
      </c>
    </row>
    <row r="43" spans="2:11">
      <c r="B43" t="s">
        <v>968</v>
      </c>
      <c r="C43" t="s">
        <v>969</v>
      </c>
    </row>
    <row r="44" spans="2:11">
      <c r="B44" t="s">
        <v>105</v>
      </c>
      <c r="C44" s="134"/>
    </row>
    <row r="45" spans="2:11">
      <c r="C45" s="134"/>
    </row>
    <row r="46" spans="2:11">
      <c r="C46" s="134"/>
    </row>
    <row r="49" spans="2:4">
      <c r="B49" t="s">
        <v>970</v>
      </c>
    </row>
    <row r="50" spans="2:4">
      <c r="B50" t="s">
        <v>971</v>
      </c>
    </row>
    <row r="51" spans="2:4">
      <c r="B51" t="s">
        <v>972</v>
      </c>
      <c r="C51" s="132" t="s">
        <v>973</v>
      </c>
      <c r="D51" s="135">
        <v>0.65</v>
      </c>
    </row>
    <row r="52" spans="2:4">
      <c r="C52" s="132" t="s">
        <v>974</v>
      </c>
      <c r="D52" s="135">
        <v>0.55000000000000004</v>
      </c>
    </row>
    <row r="53" spans="2:4">
      <c r="C53" s="132" t="s">
        <v>975</v>
      </c>
      <c r="D53" s="135">
        <v>0.65</v>
      </c>
    </row>
    <row r="54" spans="2:4">
      <c r="C54" s="132" t="s">
        <v>976</v>
      </c>
      <c r="D54" s="135">
        <v>0.65</v>
      </c>
    </row>
    <row r="55" spans="2:4">
      <c r="C55" s="132" t="s">
        <v>454</v>
      </c>
      <c r="D55" s="135">
        <v>0.65</v>
      </c>
    </row>
    <row r="56" spans="2:4">
      <c r="C56" s="132" t="s">
        <v>977</v>
      </c>
      <c r="D56" s="135">
        <v>0.6</v>
      </c>
    </row>
    <row r="57" spans="2:4">
      <c r="C57" s="132" t="s">
        <v>978</v>
      </c>
      <c r="D57" s="135">
        <v>0.7</v>
      </c>
    </row>
    <row r="58" spans="2:4">
      <c r="C58" s="132" t="s">
        <v>979</v>
      </c>
      <c r="D58" s="135">
        <v>0.75</v>
      </c>
    </row>
    <row r="60" spans="2:4">
      <c r="B60" t="s">
        <v>980</v>
      </c>
    </row>
    <row r="62" spans="2:4">
      <c r="B62" t="s">
        <v>981</v>
      </c>
    </row>
    <row r="63" spans="2:4">
      <c r="B63" s="26" t="s">
        <v>982</v>
      </c>
      <c r="C63" s="136">
        <v>0.6</v>
      </c>
    </row>
    <row r="64" spans="2:4">
      <c r="B64" s="26" t="s">
        <v>9</v>
      </c>
      <c r="C64" s="136">
        <v>0.25</v>
      </c>
    </row>
  </sheetData>
  <sheetProtection sheet="1" objects="1" scenarios="1"/>
  <dataValidations disablePrompts="1" count="1">
    <dataValidation errorStyle="warning" allowBlank="1" showInputMessage="1" showErrorMessage="1" errorTitle="Select from List" promptTitle="Select from List" sqref="B2:B11" xr:uid="{00000000-0002-0000-0100-000000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 tint="0.79992065187536243"/>
  </sheetPr>
  <dimension ref="A1:O59"/>
  <sheetViews>
    <sheetView workbookViewId="0">
      <selection activeCell="C7" sqref="C7:G7"/>
    </sheetView>
  </sheetViews>
  <sheetFormatPr defaultColWidth="9.140625" defaultRowHeight="14.25"/>
  <cols>
    <col min="1" max="1" width="24.5703125" style="110" bestFit="1" customWidth="1"/>
    <col min="2" max="2" width="14" style="110" customWidth="1"/>
    <col min="3" max="3" width="12.42578125" style="110" customWidth="1"/>
    <col min="4" max="4" width="12.140625" style="110" customWidth="1"/>
    <col min="5" max="5" width="8.28515625" style="110" customWidth="1"/>
    <col min="6" max="6" width="14.140625" style="110" customWidth="1"/>
    <col min="7" max="7" width="15.5703125" style="110" customWidth="1"/>
    <col min="8" max="8" width="7" style="110" bestFit="1" customWidth="1"/>
    <col min="9" max="9" width="6.42578125" style="110" bestFit="1" customWidth="1"/>
    <col min="10" max="12" width="7" style="110" bestFit="1" customWidth="1"/>
    <col min="13" max="13" width="6.5703125" style="110" bestFit="1" customWidth="1"/>
    <col min="14" max="16384" width="9.140625" style="110"/>
  </cols>
  <sheetData>
    <row r="1" spans="1:7">
      <c r="A1" s="129" t="s">
        <v>983</v>
      </c>
      <c r="B1" s="129"/>
      <c r="G1" s="111"/>
    </row>
    <row r="2" spans="1:7">
      <c r="A2" s="129" t="s">
        <v>984</v>
      </c>
      <c r="B2" s="129"/>
      <c r="G2" s="111"/>
    </row>
    <row r="3" spans="1:7" ht="15" thickBot="1">
      <c r="G3" s="111"/>
    </row>
    <row r="4" spans="1:7" ht="15" thickBot="1">
      <c r="A4" s="494" t="s">
        <v>985</v>
      </c>
      <c r="B4" s="495"/>
      <c r="C4" s="495"/>
      <c r="D4" s="495"/>
      <c r="E4" s="495"/>
      <c r="F4" s="495"/>
      <c r="G4" s="496"/>
    </row>
    <row r="5" spans="1:7">
      <c r="A5" s="174" t="s">
        <v>986</v>
      </c>
      <c r="B5" s="175"/>
      <c r="C5" s="497" t="s">
        <v>987</v>
      </c>
      <c r="D5" s="497"/>
      <c r="E5" s="497"/>
      <c r="F5" s="498"/>
      <c r="G5" s="499"/>
    </row>
    <row r="6" spans="1:7">
      <c r="A6" s="479" t="s">
        <v>988</v>
      </c>
      <c r="B6" s="480"/>
      <c r="C6" s="483"/>
      <c r="D6" s="483"/>
      <c r="E6" s="483"/>
      <c r="F6" s="483"/>
      <c r="G6" s="484"/>
    </row>
    <row r="7" spans="1:7">
      <c r="A7" s="479" t="s">
        <v>989</v>
      </c>
      <c r="B7" s="480"/>
      <c r="C7" s="483"/>
      <c r="D7" s="483"/>
      <c r="E7" s="483"/>
      <c r="F7" s="483"/>
      <c r="G7" s="484"/>
    </row>
    <row r="8" spans="1:7">
      <c r="A8" s="479" t="s">
        <v>989</v>
      </c>
      <c r="B8" s="480"/>
      <c r="C8" s="483"/>
      <c r="D8" s="483"/>
      <c r="E8" s="483"/>
      <c r="F8" s="483"/>
      <c r="G8" s="484"/>
    </row>
    <row r="9" spans="1:7">
      <c r="A9" s="479" t="s">
        <v>990</v>
      </c>
      <c r="B9" s="480"/>
      <c r="C9" s="483"/>
      <c r="D9" s="483"/>
      <c r="E9" s="483"/>
      <c r="F9" s="483"/>
      <c r="G9" s="484"/>
    </row>
    <row r="10" spans="1:7">
      <c r="A10" s="479" t="s">
        <v>991</v>
      </c>
      <c r="B10" s="480"/>
      <c r="C10" s="483"/>
      <c r="D10" s="483"/>
      <c r="E10" s="483"/>
      <c r="F10" s="483"/>
      <c r="G10" s="484"/>
    </row>
    <row r="11" spans="1:7">
      <c r="A11" s="479" t="s">
        <v>992</v>
      </c>
      <c r="B11" s="480"/>
      <c r="C11" s="483"/>
      <c r="D11" s="483"/>
      <c r="E11" s="483"/>
      <c r="F11" s="483"/>
      <c r="G11" s="484"/>
    </row>
    <row r="12" spans="1:7" ht="33" customHeight="1">
      <c r="A12" s="479" t="s">
        <v>993</v>
      </c>
      <c r="B12" s="480"/>
      <c r="C12" s="492"/>
      <c r="D12" s="492"/>
      <c r="E12" s="492"/>
      <c r="F12" s="492"/>
      <c r="G12" s="493"/>
    </row>
    <row r="13" spans="1:7">
      <c r="A13" s="479" t="s">
        <v>994</v>
      </c>
      <c r="B13" s="480"/>
      <c r="C13" s="483"/>
      <c r="D13" s="483"/>
      <c r="E13" s="483"/>
      <c r="F13" s="483"/>
      <c r="G13" s="484"/>
    </row>
    <row r="14" spans="1:7">
      <c r="A14" s="479" t="s">
        <v>995</v>
      </c>
      <c r="B14" s="480"/>
      <c r="C14" s="489"/>
      <c r="D14" s="490"/>
      <c r="E14" s="490"/>
      <c r="F14" s="490"/>
      <c r="G14" s="491"/>
    </row>
    <row r="15" spans="1:7">
      <c r="A15" s="479" t="s">
        <v>996</v>
      </c>
      <c r="B15" s="480"/>
      <c r="C15" s="481"/>
      <c r="D15" s="481"/>
      <c r="E15" s="481"/>
      <c r="F15" s="481"/>
      <c r="G15" s="482"/>
    </row>
    <row r="16" spans="1:7">
      <c r="A16" s="479" t="s">
        <v>997</v>
      </c>
      <c r="B16" s="480"/>
      <c r="C16" s="483"/>
      <c r="D16" s="483"/>
      <c r="E16" s="483"/>
      <c r="F16" s="483"/>
      <c r="G16" s="484"/>
    </row>
    <row r="17" spans="1:15">
      <c r="A17" s="479" t="s">
        <v>998</v>
      </c>
      <c r="B17" s="480"/>
      <c r="C17" s="487" t="e">
        <f>PMT(C15/12,C16,-C14,0)</f>
        <v>#NUM!</v>
      </c>
      <c r="D17" s="487"/>
      <c r="E17" s="487"/>
      <c r="F17" s="487"/>
      <c r="G17" s="488"/>
    </row>
    <row r="18" spans="1:15">
      <c r="A18" s="479" t="s">
        <v>999</v>
      </c>
      <c r="B18" s="480"/>
      <c r="C18" s="483"/>
      <c r="D18" s="483"/>
      <c r="E18" s="483"/>
      <c r="F18" s="483"/>
      <c r="G18" s="484"/>
    </row>
    <row r="19" spans="1:15">
      <c r="A19" s="479" t="s">
        <v>909</v>
      </c>
      <c r="B19" s="480"/>
      <c r="C19" s="483"/>
      <c r="D19" s="483"/>
      <c r="E19" s="483"/>
      <c r="F19" s="483"/>
      <c r="G19" s="484"/>
    </row>
    <row r="20" spans="1:15">
      <c r="A20" s="479" t="s">
        <v>910</v>
      </c>
      <c r="B20" s="480"/>
      <c r="C20" s="483"/>
      <c r="D20" s="483"/>
      <c r="E20" s="483"/>
      <c r="F20" s="483"/>
      <c r="G20" s="484"/>
    </row>
    <row r="21" spans="1:15">
      <c r="A21" s="479" t="s">
        <v>911</v>
      </c>
      <c r="B21" s="480"/>
      <c r="C21" s="483"/>
      <c r="D21" s="483"/>
      <c r="E21" s="483"/>
      <c r="F21" s="483"/>
      <c r="G21" s="484"/>
    </row>
    <row r="22" spans="1:15">
      <c r="A22" s="479" t="s">
        <v>1000</v>
      </c>
      <c r="B22" s="480"/>
      <c r="C22" s="481" t="e">
        <f>VLOOKUP(C19,Validation!A:B,2,0)</f>
        <v>#N/A</v>
      </c>
      <c r="D22" s="481"/>
      <c r="E22" s="481"/>
      <c r="F22" s="481"/>
      <c r="G22" s="482"/>
    </row>
    <row r="23" spans="1:15">
      <c r="A23" s="479" t="s">
        <v>903</v>
      </c>
      <c r="B23" s="480"/>
      <c r="C23" s="481">
        <v>0</v>
      </c>
      <c r="D23" s="481"/>
      <c r="E23" s="483"/>
      <c r="F23" s="483"/>
      <c r="G23" s="484"/>
    </row>
    <row r="24" spans="1:15">
      <c r="A24" s="479" t="s">
        <v>1001</v>
      </c>
      <c r="B24" s="480"/>
      <c r="C24" s="485" t="e">
        <f>C22+C23</f>
        <v>#N/A</v>
      </c>
      <c r="D24" s="485"/>
      <c r="E24" s="485"/>
      <c r="F24" s="485"/>
      <c r="G24" s="486"/>
    </row>
    <row r="25" spans="1:15">
      <c r="A25" s="172" t="s">
        <v>1002</v>
      </c>
      <c r="B25" s="171"/>
      <c r="C25" s="143"/>
      <c r="D25" s="143"/>
      <c r="E25" s="143"/>
      <c r="F25" s="171"/>
      <c r="G25" s="173"/>
    </row>
    <row r="26" spans="1:15">
      <c r="A26" s="467" t="s">
        <v>1003</v>
      </c>
      <c r="B26" s="468"/>
      <c r="C26" s="469" t="s">
        <v>1004</v>
      </c>
      <c r="D26" s="469"/>
      <c r="E26" s="469"/>
      <c r="F26" s="469"/>
      <c r="G26" s="470"/>
    </row>
    <row r="27" spans="1:15">
      <c r="A27" s="471" t="s">
        <v>1229</v>
      </c>
      <c r="B27" s="472"/>
      <c r="C27" s="473"/>
      <c r="D27" s="473"/>
      <c r="E27" s="473"/>
      <c r="F27" s="473"/>
      <c r="G27" s="474"/>
    </row>
    <row r="28" spans="1:15" ht="15" thickBot="1">
      <c r="A28" s="475" t="s">
        <v>1230</v>
      </c>
      <c r="B28" s="476"/>
      <c r="C28" s="477"/>
      <c r="D28" s="477"/>
      <c r="E28" s="477"/>
      <c r="F28" s="477"/>
      <c r="G28" s="478"/>
    </row>
    <row r="29" spans="1:15" ht="18.75" customHeight="1">
      <c r="A29" s="457" t="s">
        <v>1227</v>
      </c>
      <c r="B29" s="457"/>
      <c r="C29" s="457"/>
      <c r="D29" s="457"/>
      <c r="E29" s="457"/>
      <c r="F29" s="457"/>
      <c r="G29" s="457"/>
      <c r="H29" s="458"/>
      <c r="I29" s="458"/>
      <c r="J29" s="458"/>
      <c r="K29" s="458"/>
      <c r="L29" s="458"/>
      <c r="M29" s="458"/>
      <c r="O29" s="393" t="s">
        <v>1404</v>
      </c>
    </row>
    <row r="30" spans="1:15">
      <c r="A30" s="150" t="s">
        <v>954</v>
      </c>
      <c r="B30" s="113" t="s">
        <v>1005</v>
      </c>
      <c r="C30" s="146" t="s">
        <v>1225</v>
      </c>
      <c r="D30" s="113" t="s">
        <v>1006</v>
      </c>
      <c r="E30" s="113" t="s">
        <v>1228</v>
      </c>
      <c r="F30" s="113" t="s">
        <v>1007</v>
      </c>
      <c r="G30" s="113" t="s">
        <v>998</v>
      </c>
      <c r="H30" s="147">
        <v>44835</v>
      </c>
      <c r="I30" s="147">
        <f>H30+31</f>
        <v>44866</v>
      </c>
      <c r="J30" s="147">
        <f t="shared" ref="J30:M30" si="0">I30+31</f>
        <v>44897</v>
      </c>
      <c r="K30" s="147">
        <f t="shared" si="0"/>
        <v>44928</v>
      </c>
      <c r="L30" s="147">
        <f t="shared" si="0"/>
        <v>44959</v>
      </c>
      <c r="M30" s="147">
        <f t="shared" si="0"/>
        <v>44990</v>
      </c>
    </row>
    <row r="31" spans="1:15">
      <c r="A31" s="114"/>
      <c r="B31" s="114"/>
      <c r="C31" s="149"/>
      <c r="D31" s="114"/>
      <c r="E31" s="160"/>
      <c r="F31" s="160"/>
      <c r="G31" s="114"/>
      <c r="H31" s="143"/>
      <c r="I31" s="143"/>
      <c r="J31" s="143"/>
      <c r="K31" s="143"/>
      <c r="L31" s="143"/>
      <c r="M31" s="143"/>
    </row>
    <row r="32" spans="1:15">
      <c r="A32" s="114"/>
      <c r="B32" s="114"/>
      <c r="C32" s="149"/>
      <c r="D32" s="114"/>
      <c r="E32" s="114"/>
      <c r="F32" s="114"/>
      <c r="G32" s="114"/>
      <c r="H32" s="143"/>
      <c r="I32" s="143"/>
      <c r="J32" s="143"/>
      <c r="K32" s="143"/>
      <c r="L32" s="143"/>
      <c r="M32" s="170"/>
    </row>
    <row r="33" spans="1:13">
      <c r="A33" s="114"/>
      <c r="B33" s="114"/>
      <c r="C33" s="149"/>
      <c r="D33" s="114"/>
      <c r="E33" s="114"/>
      <c r="F33" s="114"/>
      <c r="G33" s="114"/>
      <c r="H33" s="466"/>
      <c r="I33" s="466"/>
      <c r="J33" s="466"/>
      <c r="K33" s="466"/>
      <c r="L33" s="466"/>
      <c r="M33" s="466"/>
    </row>
    <row r="34" spans="1:13">
      <c r="A34" s="114"/>
      <c r="B34" s="114"/>
      <c r="C34" s="149"/>
      <c r="D34" s="114"/>
      <c r="E34" s="114"/>
      <c r="F34" s="114"/>
      <c r="G34" s="114"/>
      <c r="H34" s="466"/>
      <c r="I34" s="466"/>
      <c r="J34" s="466"/>
      <c r="K34" s="466"/>
      <c r="L34" s="466"/>
      <c r="M34" s="466"/>
    </row>
    <row r="35" spans="1:13">
      <c r="A35" s="114"/>
      <c r="B35" s="114"/>
      <c r="C35" s="114"/>
      <c r="D35" s="114"/>
      <c r="E35" s="114"/>
      <c r="F35" s="114"/>
      <c r="G35" s="144"/>
      <c r="H35" s="143"/>
      <c r="I35" s="143"/>
      <c r="J35" s="143"/>
      <c r="K35" s="143"/>
      <c r="L35" s="143"/>
      <c r="M35" s="143"/>
    </row>
    <row r="36" spans="1:13">
      <c r="A36" s="114"/>
      <c r="B36" s="114"/>
      <c r="C36" s="114"/>
      <c r="D36" s="114"/>
      <c r="E36" s="114"/>
      <c r="F36" s="114"/>
      <c r="G36" s="144"/>
      <c r="H36" s="143"/>
      <c r="I36" s="143"/>
      <c r="J36" s="143"/>
      <c r="K36" s="143"/>
      <c r="L36" s="143"/>
      <c r="M36" s="143"/>
    </row>
    <row r="37" spans="1:13">
      <c r="A37" s="116" t="s">
        <v>1008</v>
      </c>
      <c r="B37" s="117"/>
      <c r="C37" s="117"/>
      <c r="D37" s="117"/>
      <c r="E37" s="145"/>
      <c r="F37" s="148"/>
      <c r="G37" s="145">
        <v>0</v>
      </c>
      <c r="H37" s="143"/>
      <c r="I37" s="143"/>
      <c r="J37" s="143"/>
      <c r="K37" s="143"/>
      <c r="L37" s="143"/>
      <c r="M37" s="143"/>
    </row>
    <row r="38" spans="1:13" hidden="1">
      <c r="A38" s="449" t="s">
        <v>1009</v>
      </c>
      <c r="B38" s="450"/>
      <c r="C38" s="450"/>
      <c r="D38" s="450"/>
      <c r="E38" s="450"/>
      <c r="F38" s="450"/>
      <c r="G38" s="451"/>
    </row>
    <row r="39" spans="1:13" hidden="1">
      <c r="A39" s="112" t="s">
        <v>954</v>
      </c>
      <c r="B39" s="113" t="s">
        <v>1010</v>
      </c>
      <c r="C39" s="113" t="s">
        <v>1011</v>
      </c>
      <c r="D39" s="113" t="s">
        <v>1012</v>
      </c>
      <c r="E39" s="113" t="s">
        <v>1013</v>
      </c>
      <c r="F39" s="113" t="s">
        <v>1014</v>
      </c>
      <c r="G39" s="113" t="s">
        <v>1015</v>
      </c>
    </row>
    <row r="40" spans="1:13" hidden="1">
      <c r="A40" s="118">
        <f>A31</f>
        <v>0</v>
      </c>
      <c r="B40" s="118"/>
      <c r="C40" s="118"/>
      <c r="D40" s="118"/>
      <c r="E40" s="119"/>
      <c r="F40" s="119"/>
      <c r="G40" s="119"/>
    </row>
    <row r="41" spans="1:13" hidden="1">
      <c r="A41" s="118">
        <f>A32</f>
        <v>0</v>
      </c>
      <c r="B41" s="118"/>
      <c r="C41" s="118"/>
      <c r="D41" s="118"/>
      <c r="E41" s="119"/>
      <c r="F41" s="119"/>
      <c r="G41" s="119"/>
    </row>
    <row r="42" spans="1:13" hidden="1">
      <c r="A42" s="118">
        <f>A33</f>
        <v>0</v>
      </c>
      <c r="B42" s="118"/>
      <c r="C42" s="118"/>
      <c r="D42" s="118"/>
      <c r="E42" s="119"/>
      <c r="F42" s="119"/>
      <c r="G42" s="119"/>
    </row>
    <row r="43" spans="1:13" hidden="1">
      <c r="A43" s="118">
        <f>A34</f>
        <v>0</v>
      </c>
      <c r="B43" s="118"/>
      <c r="C43" s="118"/>
      <c r="D43" s="118"/>
      <c r="E43" s="119"/>
      <c r="F43" s="119"/>
      <c r="G43" s="119"/>
    </row>
    <row r="44" spans="1:13" hidden="1">
      <c r="A44" s="118" t="e">
        <f>#REF!</f>
        <v>#REF!</v>
      </c>
      <c r="B44" s="118"/>
      <c r="C44" s="118"/>
      <c r="D44" s="118"/>
      <c r="E44" s="119"/>
      <c r="F44" s="119"/>
      <c r="G44" s="119"/>
    </row>
    <row r="45" spans="1:13" hidden="1">
      <c r="A45" s="118" t="e">
        <f>#REF!</f>
        <v>#REF!</v>
      </c>
      <c r="B45" s="118"/>
      <c r="C45" s="118"/>
      <c r="D45" s="118"/>
      <c r="E45" s="119"/>
      <c r="F45" s="119"/>
      <c r="G45" s="119"/>
    </row>
    <row r="46" spans="1:13" hidden="1">
      <c r="A46" s="118" t="e">
        <f>#REF!</f>
        <v>#REF!</v>
      </c>
      <c r="B46" s="118"/>
      <c r="C46" s="118"/>
      <c r="D46" s="118"/>
      <c r="E46" s="119"/>
      <c r="F46" s="119"/>
      <c r="G46" s="119"/>
    </row>
    <row r="47" spans="1:13" hidden="1">
      <c r="A47" s="118" t="e">
        <f>#REF!</f>
        <v>#REF!</v>
      </c>
      <c r="B47" s="118"/>
      <c r="C47" s="118"/>
      <c r="D47" s="118"/>
      <c r="E47" s="119"/>
      <c r="F47" s="119"/>
      <c r="G47" s="119"/>
    </row>
    <row r="48" spans="1:13" hidden="1">
      <c r="A48" s="118">
        <f t="shared" ref="A48:A49" si="1">A35</f>
        <v>0</v>
      </c>
      <c r="B48" s="118"/>
      <c r="C48" s="118"/>
      <c r="D48" s="118"/>
      <c r="E48" s="119"/>
      <c r="F48" s="119"/>
      <c r="G48" s="119"/>
    </row>
    <row r="49" spans="1:7" hidden="1">
      <c r="A49" s="118">
        <f t="shared" si="1"/>
        <v>0</v>
      </c>
      <c r="B49" s="118"/>
      <c r="C49" s="118"/>
      <c r="D49" s="118"/>
      <c r="E49" s="119"/>
      <c r="F49" s="119"/>
      <c r="G49" s="119"/>
    </row>
    <row r="50" spans="1:7">
      <c r="A50" s="452" t="s">
        <v>1016</v>
      </c>
      <c r="B50" s="453"/>
      <c r="C50" s="453"/>
      <c r="D50" s="453"/>
      <c r="E50" s="453"/>
      <c r="F50" s="453"/>
      <c r="G50" s="454"/>
    </row>
    <row r="51" spans="1:7">
      <c r="A51" s="120" t="s">
        <v>1017</v>
      </c>
      <c r="B51" s="121" t="s">
        <v>903</v>
      </c>
      <c r="C51" s="455" t="s">
        <v>1018</v>
      </c>
      <c r="D51" s="456"/>
      <c r="E51" s="121" t="str">
        <f>'FA SHEET'!B6</f>
        <v>FY 2020</v>
      </c>
      <c r="F51" s="121" t="str">
        <f>'FA SHEET'!C6</f>
        <v>FY 2019</v>
      </c>
      <c r="G51" s="122" t="str">
        <f>'FA SHEET'!D6</f>
        <v>FY 2018</v>
      </c>
    </row>
    <row r="52" spans="1:7">
      <c r="A52" s="123" t="s">
        <v>105</v>
      </c>
      <c r="B52" s="124">
        <v>0.5</v>
      </c>
      <c r="C52" s="462">
        <f>IF(100%+B52&gt;100%,100%,100%+B52)</f>
        <v>1</v>
      </c>
      <c r="D52" s="463"/>
      <c r="E52" s="114">
        <v>0</v>
      </c>
      <c r="F52" s="114"/>
      <c r="G52" s="115"/>
    </row>
    <row r="53" spans="1:7">
      <c r="A53" s="123" t="s">
        <v>906</v>
      </c>
      <c r="B53" s="124">
        <v>-0.2</v>
      </c>
      <c r="C53" s="462">
        <f>IF(100%+B53&gt;100%,100%,100%+B53)</f>
        <v>0.8</v>
      </c>
      <c r="D53" s="463"/>
      <c r="E53" s="114">
        <v>0</v>
      </c>
      <c r="F53" s="114"/>
      <c r="G53" s="115"/>
    </row>
    <row r="54" spans="1:7">
      <c r="A54" s="123" t="s">
        <v>905</v>
      </c>
      <c r="B54" s="124">
        <v>0.5</v>
      </c>
      <c r="C54" s="462">
        <f>IF(50%+B54&gt;100%,100%,50%+B54)</f>
        <v>1</v>
      </c>
      <c r="D54" s="463"/>
      <c r="E54" s="114"/>
      <c r="F54" s="114"/>
      <c r="G54" s="115"/>
    </row>
    <row r="55" spans="1:7">
      <c r="A55" s="120" t="s">
        <v>1008</v>
      </c>
      <c r="B55" s="121"/>
      <c r="C55" s="121"/>
      <c r="D55" s="121"/>
      <c r="E55" s="121">
        <f>SUM(E52:E54)</f>
        <v>0</v>
      </c>
      <c r="F55" s="121">
        <f>SUM(F52:F54)</f>
        <v>0</v>
      </c>
      <c r="G55" s="122">
        <f>SUM(G52:G54)</f>
        <v>0</v>
      </c>
    </row>
    <row r="56" spans="1:7">
      <c r="A56" s="125" t="s">
        <v>1019</v>
      </c>
      <c r="B56" s="464" t="s">
        <v>1020</v>
      </c>
      <c r="C56" s="464"/>
      <c r="D56" s="464"/>
      <c r="E56" s="464"/>
      <c r="F56" s="464"/>
      <c r="G56" s="126">
        <v>0</v>
      </c>
    </row>
    <row r="57" spans="1:7">
      <c r="A57" s="460" t="s">
        <v>1021</v>
      </c>
      <c r="B57" s="465" t="s">
        <v>1022</v>
      </c>
      <c r="C57" s="465"/>
      <c r="D57" s="465"/>
      <c r="E57" s="465"/>
      <c r="F57" s="465"/>
      <c r="G57" s="127">
        <f>'Banking Consolidation'!BB14</f>
        <v>0</v>
      </c>
    </row>
    <row r="58" spans="1:7">
      <c r="A58" s="461"/>
      <c r="B58" s="459" t="s">
        <v>1023</v>
      </c>
      <c r="C58" s="459"/>
      <c r="D58" s="459"/>
      <c r="E58" s="459"/>
      <c r="F58" s="459"/>
      <c r="G58" s="128" t="e">
        <f>ROUND(-PMT(C15/12,C16,100000),0)</f>
        <v>#NUM!</v>
      </c>
    </row>
    <row r="59" spans="1:7">
      <c r="E59" s="129"/>
    </row>
  </sheetData>
  <mergeCells count="60">
    <mergeCell ref="A4:G4"/>
    <mergeCell ref="C5:E5"/>
    <mergeCell ref="F5:G5"/>
    <mergeCell ref="A6:B6"/>
    <mergeCell ref="C6:G6"/>
    <mergeCell ref="A8:B8"/>
    <mergeCell ref="C8:G8"/>
    <mergeCell ref="A9:B9"/>
    <mergeCell ref="C9:G9"/>
    <mergeCell ref="A7:B7"/>
    <mergeCell ref="C7:G7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4"/>
    <mergeCell ref="C24:G24"/>
    <mergeCell ref="A26:B26"/>
    <mergeCell ref="C26:G26"/>
    <mergeCell ref="A27:B27"/>
    <mergeCell ref="C27:G27"/>
    <mergeCell ref="A28:B28"/>
    <mergeCell ref="C28:G28"/>
    <mergeCell ref="A38:G38"/>
    <mergeCell ref="A50:G50"/>
    <mergeCell ref="C51:D51"/>
    <mergeCell ref="A29:M29"/>
    <mergeCell ref="B58:F58"/>
    <mergeCell ref="A57:A58"/>
    <mergeCell ref="C52:D52"/>
    <mergeCell ref="C53:D53"/>
    <mergeCell ref="C54:D54"/>
    <mergeCell ref="B56:F56"/>
    <mergeCell ref="B57:F57"/>
    <mergeCell ref="H33:M33"/>
    <mergeCell ref="H34:M34"/>
  </mergeCells>
  <pageMargins left="0.7" right="0.7" top="0.75" bottom="0.75" header="0.3" footer="0.3"/>
  <pageSetup scale="8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0000000}">
          <x14:formula1>
            <xm:f>Sheet29!$D$2:$D$12</xm:f>
          </x14:formula1>
          <xm:sqref>B52:B54</xm:sqref>
        </x14:dataValidation>
        <x14:dataValidation type="list" allowBlank="1" showInputMessage="1" showErrorMessage="1" xr:uid="{00000000-0002-0000-0200-000001000000}">
          <x14:formula1>
            <xm:f>Sheet29!$B$2:$B$7</xm:f>
          </x14:formula1>
          <xm:sqref>A52:A54</xm:sqref>
        </x14:dataValidation>
        <x14:dataValidation type="list" allowBlank="1" showInputMessage="1" showErrorMessage="1" xr:uid="{00000000-0002-0000-0200-000002000000}">
          <x14:formula1>
            <xm:f>Sheet29!$J$16:$J$35</xm:f>
          </x14:formula1>
          <xm:sqref>C13:D13</xm:sqref>
        </x14:dataValidation>
        <x14:dataValidation type="list" allowBlank="1" showInputMessage="1" showErrorMessage="1" xr:uid="{00000000-0002-0000-0200-000003000000}">
          <x14:formula1>
            <xm:f>Sheet29!$D$16:$D$22</xm:f>
          </x14:formula1>
          <xm:sqref>C21:D21</xm:sqref>
        </x14:dataValidation>
        <x14:dataValidation type="list" allowBlank="1" showInputMessage="1" showErrorMessage="1" xr:uid="{00000000-0002-0000-0200-000005000000}">
          <x14:formula1>
            <xm:f>Sheet29!$C$16:$C$33</xm:f>
          </x14:formula1>
          <xm:sqref>C20:D20</xm:sqref>
        </x14:dataValidation>
        <x14:dataValidation type="list" allowBlank="1" showInputMessage="1" showErrorMessage="1" xr:uid="{CFC3617F-57CD-4C11-8215-9E27B3DC30E8}">
          <x14:formula1>
            <xm:f>Validation!$A$2:$A$5</xm:f>
          </x14:formula1>
          <xm:sqref>C19:G19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51A0-613B-43E4-BC77-96B54725F1CE}">
  <sheetPr codeName="Sheet5">
    <tabColor theme="3" tint="-0.499984740745262"/>
  </sheetPr>
  <dimension ref="B1:J37"/>
  <sheetViews>
    <sheetView showRowColHeaders="0" workbookViewId="0">
      <selection activeCell="E19" sqref="E19:G19"/>
    </sheetView>
  </sheetViews>
  <sheetFormatPr defaultColWidth="9.140625" defaultRowHeight="15"/>
  <cols>
    <col min="1" max="1" width="2.7109375" style="192" customWidth="1"/>
    <col min="2" max="2" width="3.85546875" style="192" customWidth="1"/>
    <col min="3" max="3" width="19.42578125" style="192" customWidth="1"/>
    <col min="4" max="4" width="23.7109375" style="192" customWidth="1"/>
    <col min="5" max="5" width="40.7109375" style="192" customWidth="1"/>
    <col min="6" max="8" width="12.7109375" style="192" customWidth="1"/>
    <col min="9" max="9" width="13.7109375" style="192" customWidth="1"/>
    <col min="10" max="10" width="62.7109375" style="192" customWidth="1"/>
    <col min="11" max="16384" width="9.140625" style="192"/>
  </cols>
  <sheetData>
    <row r="1" spans="2:7" ht="15.75" thickBot="1"/>
    <row r="2" spans="2:7" ht="20.25" customHeight="1" thickBot="1">
      <c r="B2" s="505" t="s">
        <v>1241</v>
      </c>
      <c r="C2" s="506"/>
      <c r="D2" s="506"/>
      <c r="E2" s="506"/>
      <c r="F2" s="506"/>
      <c r="G2" s="507"/>
    </row>
    <row r="3" spans="2:7">
      <c r="B3" s="508" t="s">
        <v>1242</v>
      </c>
      <c r="C3" s="509"/>
      <c r="D3" s="510"/>
      <c r="E3" s="511"/>
      <c r="F3" s="511"/>
      <c r="G3" s="512"/>
    </row>
    <row r="4" spans="2:7">
      <c r="B4" s="500" t="s">
        <v>1243</v>
      </c>
      <c r="C4" s="501"/>
      <c r="D4" s="502"/>
      <c r="E4" s="503"/>
      <c r="F4" s="503"/>
      <c r="G4" s="504"/>
    </row>
    <row r="5" spans="2:7">
      <c r="B5" s="500" t="s">
        <v>1244</v>
      </c>
      <c r="C5" s="501"/>
      <c r="D5" s="502"/>
      <c r="E5" s="503"/>
      <c r="F5" s="503"/>
      <c r="G5" s="504"/>
    </row>
    <row r="6" spans="2:7">
      <c r="B6" s="500" t="s">
        <v>1245</v>
      </c>
      <c r="C6" s="501"/>
      <c r="D6" s="502"/>
      <c r="E6" s="513"/>
      <c r="F6" s="514"/>
      <c r="G6" s="515"/>
    </row>
    <row r="7" spans="2:7">
      <c r="B7" s="500" t="s">
        <v>1246</v>
      </c>
      <c r="C7" s="501"/>
      <c r="D7" s="502"/>
      <c r="E7" s="503"/>
      <c r="F7" s="503"/>
      <c r="G7" s="504"/>
    </row>
    <row r="8" spans="2:7">
      <c r="B8" s="500" t="s">
        <v>1247</v>
      </c>
      <c r="C8" s="501"/>
      <c r="D8" s="502"/>
      <c r="E8" s="503"/>
      <c r="F8" s="503"/>
      <c r="G8" s="504"/>
    </row>
    <row r="9" spans="2:7">
      <c r="B9" s="500" t="s">
        <v>1248</v>
      </c>
      <c r="C9" s="501"/>
      <c r="D9" s="502"/>
      <c r="E9" s="503"/>
      <c r="F9" s="503"/>
      <c r="G9" s="504"/>
    </row>
    <row r="10" spans="2:7">
      <c r="B10" s="500" t="s">
        <v>1249</v>
      </c>
      <c r="C10" s="501"/>
      <c r="D10" s="502"/>
      <c r="E10" s="521"/>
      <c r="F10" s="521"/>
      <c r="G10" s="522"/>
    </row>
    <row r="11" spans="2:7">
      <c r="B11" s="500" t="s">
        <v>1250</v>
      </c>
      <c r="C11" s="501"/>
      <c r="D11" s="502"/>
      <c r="E11" s="521"/>
      <c r="F11" s="521"/>
      <c r="G11" s="522"/>
    </row>
    <row r="12" spans="2:7">
      <c r="B12" s="500" t="s">
        <v>1251</v>
      </c>
      <c r="C12" s="501"/>
      <c r="D12" s="502"/>
      <c r="E12" s="503"/>
      <c r="F12" s="503"/>
      <c r="G12" s="504"/>
    </row>
    <row r="13" spans="2:7">
      <c r="B13" s="500" t="s">
        <v>1252</v>
      </c>
      <c r="C13" s="501"/>
      <c r="D13" s="502"/>
      <c r="E13" s="193"/>
      <c r="F13" s="194" t="s">
        <v>1253</v>
      </c>
      <c r="G13" s="195" t="str">
        <f ca="1">IF(E13&lt;&gt;"",DATEDIF(E13,TODAY(),"Y")&amp;" Years","")</f>
        <v/>
      </c>
    </row>
    <row r="14" spans="2:7" ht="30" customHeight="1">
      <c r="B14" s="500" t="s">
        <v>1254</v>
      </c>
      <c r="C14" s="501"/>
      <c r="D14" s="502"/>
      <c r="E14" s="519"/>
      <c r="F14" s="519"/>
      <c r="G14" s="520"/>
    </row>
    <row r="15" spans="2:7" ht="39" customHeight="1">
      <c r="B15" s="516" t="s">
        <v>1255</v>
      </c>
      <c r="C15" s="517"/>
      <c r="D15" s="518"/>
      <c r="E15" s="519"/>
      <c r="F15" s="519"/>
      <c r="G15" s="520"/>
    </row>
    <row r="16" spans="2:7">
      <c r="B16" s="500" t="s">
        <v>1256</v>
      </c>
      <c r="C16" s="501"/>
      <c r="D16" s="502"/>
      <c r="E16" s="503"/>
      <c r="F16" s="503"/>
      <c r="G16" s="504"/>
    </row>
    <row r="17" spans="2:10">
      <c r="B17" s="500" t="s">
        <v>1257</v>
      </c>
      <c r="C17" s="501"/>
      <c r="D17" s="502"/>
      <c r="E17" s="503"/>
      <c r="F17" s="503"/>
      <c r="G17" s="504"/>
    </row>
    <row r="18" spans="2:10">
      <c r="B18" s="500" t="s">
        <v>1258</v>
      </c>
      <c r="C18" s="501"/>
      <c r="D18" s="502"/>
      <c r="E18" s="503"/>
      <c r="F18" s="503"/>
      <c r="G18" s="504"/>
    </row>
    <row r="19" spans="2:10">
      <c r="B19" s="500" t="s">
        <v>1259</v>
      </c>
      <c r="C19" s="501"/>
      <c r="D19" s="502"/>
      <c r="E19" s="503"/>
      <c r="F19" s="503"/>
      <c r="G19" s="504"/>
    </row>
    <row r="20" spans="2:10">
      <c r="B20" s="500" t="s">
        <v>1260</v>
      </c>
      <c r="C20" s="501"/>
      <c r="D20" s="502"/>
      <c r="E20" s="525"/>
      <c r="F20" s="525"/>
      <c r="G20" s="526"/>
    </row>
    <row r="21" spans="2:10">
      <c r="B21" s="500" t="s">
        <v>1261</v>
      </c>
      <c r="C21" s="501"/>
      <c r="D21" s="502"/>
      <c r="E21" s="525"/>
      <c r="F21" s="525"/>
      <c r="G21" s="526"/>
    </row>
    <row r="22" spans="2:10">
      <c r="B22" s="500" t="s">
        <v>1262</v>
      </c>
      <c r="C22" s="501"/>
      <c r="D22" s="502"/>
      <c r="E22" s="527"/>
      <c r="F22" s="527"/>
      <c r="G22" s="528"/>
    </row>
    <row r="23" spans="2:10" ht="15.75" thickBot="1">
      <c r="B23" s="529" t="s">
        <v>1263</v>
      </c>
      <c r="C23" s="530"/>
      <c r="D23" s="531"/>
      <c r="E23" s="532"/>
      <c r="F23" s="533"/>
      <c r="G23" s="534"/>
    </row>
    <row r="24" spans="2:10" ht="15.75" thickBot="1"/>
    <row r="25" spans="2:10" ht="20.25" customHeight="1" thickBot="1">
      <c r="B25" s="535" t="s">
        <v>1264</v>
      </c>
      <c r="C25" s="536"/>
      <c r="D25" s="536"/>
      <c r="E25" s="537"/>
    </row>
    <row r="26" spans="2:10">
      <c r="B26" s="523" t="s">
        <v>1265</v>
      </c>
      <c r="C26" s="524"/>
      <c r="D26" s="196">
        <f>COUNTIF(H32:H32,"-")</f>
        <v>0</v>
      </c>
      <c r="E26" s="197">
        <f>SUMIF(H32:H32,"-",I32:I32)</f>
        <v>0</v>
      </c>
    </row>
    <row r="27" spans="2:10">
      <c r="B27" s="523" t="s">
        <v>1266</v>
      </c>
      <c r="C27" s="524"/>
      <c r="D27" s="196">
        <f>COUNTIFS(H32:H32,"&lt;&gt;-",H32:H32,"&lt;&gt;")</f>
        <v>0</v>
      </c>
      <c r="E27" s="197">
        <f>SUMIF(H32:H32,"&lt;&gt;-",I32:I32)</f>
        <v>0</v>
      </c>
    </row>
    <row r="28" spans="2:10" ht="15.75" thickBot="1">
      <c r="B28" s="540" t="s">
        <v>1008</v>
      </c>
      <c r="C28" s="541"/>
      <c r="D28" s="198">
        <f>SUM(D26:D27)</f>
        <v>0</v>
      </c>
      <c r="E28" s="199">
        <f>+SUM(E26:E27)</f>
        <v>0</v>
      </c>
    </row>
    <row r="29" spans="2:10" ht="15.75" thickBot="1"/>
    <row r="30" spans="2:10" ht="20.25" customHeight="1" thickBot="1">
      <c r="B30" s="535" t="s">
        <v>1267</v>
      </c>
      <c r="C30" s="536"/>
      <c r="D30" s="536"/>
      <c r="E30" s="536"/>
      <c r="F30" s="536"/>
      <c r="G30" s="536"/>
      <c r="H30" s="536"/>
      <c r="I30" s="536"/>
      <c r="J30" s="537"/>
    </row>
    <row r="31" spans="2:10" ht="30">
      <c r="B31" s="200" t="s">
        <v>1268</v>
      </c>
      <c r="C31" s="201" t="s">
        <v>1269</v>
      </c>
      <c r="D31" s="201" t="s">
        <v>1270</v>
      </c>
      <c r="E31" s="201" t="s">
        <v>1271</v>
      </c>
      <c r="F31" s="201" t="s">
        <v>1272</v>
      </c>
      <c r="G31" s="201" t="s">
        <v>1273</v>
      </c>
      <c r="H31" s="201" t="s">
        <v>1274</v>
      </c>
      <c r="I31" s="201" t="s">
        <v>1187</v>
      </c>
      <c r="J31" s="202" t="s">
        <v>1275</v>
      </c>
    </row>
    <row r="32" spans="2:10" ht="15.75" thickBot="1">
      <c r="B32" s="203"/>
      <c r="C32" s="204"/>
      <c r="D32" s="204"/>
      <c r="E32" s="204"/>
      <c r="F32" s="205"/>
      <c r="G32" s="205"/>
      <c r="H32" s="205"/>
      <c r="I32" s="206"/>
      <c r="J32" s="207"/>
    </row>
    <row r="33" spans="2:10" ht="15.75" thickBot="1">
      <c r="J33" s="208"/>
    </row>
    <row r="34" spans="2:10" ht="20.25" customHeight="1" thickBot="1">
      <c r="B34" s="542" t="s">
        <v>1276</v>
      </c>
      <c r="C34" s="543"/>
      <c r="D34" s="543"/>
      <c r="E34" s="543"/>
      <c r="F34" s="543"/>
      <c r="G34" s="543"/>
      <c r="H34" s="543"/>
      <c r="I34" s="543"/>
      <c r="J34" s="544"/>
    </row>
    <row r="35" spans="2:10" s="211" customFormat="1" ht="30">
      <c r="B35" s="209" t="s">
        <v>1268</v>
      </c>
      <c r="C35" s="210" t="s">
        <v>1277</v>
      </c>
      <c r="D35" s="210" t="s">
        <v>1278</v>
      </c>
      <c r="E35" s="210" t="s">
        <v>1279</v>
      </c>
      <c r="F35" s="210" t="s">
        <v>1280</v>
      </c>
      <c r="G35" s="210" t="s">
        <v>1281</v>
      </c>
      <c r="H35" s="210" t="s">
        <v>1282</v>
      </c>
      <c r="I35" s="545" t="s">
        <v>1283</v>
      </c>
      <c r="J35" s="546"/>
    </row>
    <row r="36" spans="2:10">
      <c r="B36" s="212">
        <v>1</v>
      </c>
      <c r="C36" s="213"/>
      <c r="D36" s="214"/>
      <c r="E36" s="214"/>
      <c r="F36" s="215"/>
      <c r="G36" s="214"/>
      <c r="H36" s="215"/>
      <c r="I36" s="547"/>
      <c r="J36" s="548"/>
    </row>
    <row r="37" spans="2:10" ht="15.75" thickBot="1">
      <c r="B37" s="216"/>
      <c r="C37" s="217"/>
      <c r="D37" s="204"/>
      <c r="E37" s="204"/>
      <c r="F37" s="205"/>
      <c r="G37" s="204"/>
      <c r="H37" s="205"/>
      <c r="I37" s="538"/>
      <c r="J37" s="539"/>
    </row>
  </sheetData>
  <mergeCells count="51">
    <mergeCell ref="I37:J37"/>
    <mergeCell ref="B27:C27"/>
    <mergeCell ref="B28:C28"/>
    <mergeCell ref="B30:J30"/>
    <mergeCell ref="B34:J34"/>
    <mergeCell ref="I35:J35"/>
    <mergeCell ref="I36:J36"/>
    <mergeCell ref="B26:C26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5:E25"/>
    <mergeCell ref="B16:D16"/>
    <mergeCell ref="E16:G16"/>
    <mergeCell ref="B17:D17"/>
    <mergeCell ref="E17:G17"/>
    <mergeCell ref="B18:D18"/>
    <mergeCell ref="E18:G18"/>
    <mergeCell ref="B15:D15"/>
    <mergeCell ref="E15:G15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B14:D14"/>
    <mergeCell ref="E14:G14"/>
    <mergeCell ref="B6:D6"/>
    <mergeCell ref="E6:G6"/>
    <mergeCell ref="B7:D7"/>
    <mergeCell ref="E7:G7"/>
    <mergeCell ref="B8:D8"/>
    <mergeCell ref="E8:G8"/>
    <mergeCell ref="B5:D5"/>
    <mergeCell ref="E5:G5"/>
    <mergeCell ref="B2:G2"/>
    <mergeCell ref="B3:D3"/>
    <mergeCell ref="E3:G3"/>
    <mergeCell ref="B4:D4"/>
    <mergeCell ref="E4:G4"/>
  </mergeCells>
  <pageMargins left="0.7" right="0.7" top="0.75" bottom="0.75" header="0.3" footer="0.3"/>
  <pageSetup paperSize="9" orientation="portrait" horizontalDpi="4294967292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7339-9C00-4185-AC60-48548ADAD122}">
  <sheetPr codeName="Sheet8">
    <tabColor theme="3" tint="-0.499984740745262"/>
  </sheetPr>
  <dimension ref="B1:H46"/>
  <sheetViews>
    <sheetView showGridLines="0" showRowColHeaders="0" workbookViewId="0">
      <selection activeCell="E3" sqref="E3:G3"/>
    </sheetView>
  </sheetViews>
  <sheetFormatPr defaultColWidth="9.140625" defaultRowHeight="14.25" outlineLevelRow="1"/>
  <cols>
    <col min="1" max="1" width="2.7109375" style="219" customWidth="1"/>
    <col min="2" max="2" width="3.7109375" style="219" customWidth="1"/>
    <col min="3" max="3" width="12.7109375" style="218" customWidth="1"/>
    <col min="4" max="7" width="14.7109375" style="218" customWidth="1"/>
    <col min="8" max="16384" width="9.140625" style="219"/>
  </cols>
  <sheetData>
    <row r="1" spans="2:7" s="218" customFormat="1" ht="13.5" thickBot="1"/>
    <row r="2" spans="2:7" ht="21" customHeight="1" thickBot="1">
      <c r="B2" s="553" t="s">
        <v>1284</v>
      </c>
      <c r="C2" s="554"/>
      <c r="D2" s="554"/>
      <c r="E2" s="554"/>
      <c r="F2" s="554"/>
      <c r="G2" s="555"/>
    </row>
    <row r="3" spans="2:7" ht="15" customHeight="1">
      <c r="B3" s="556" t="s">
        <v>1285</v>
      </c>
      <c r="C3" s="557"/>
      <c r="D3" s="557"/>
      <c r="E3" s="558"/>
      <c r="F3" s="558"/>
      <c r="G3" s="559"/>
    </row>
    <row r="4" spans="2:7" s="220" customFormat="1" ht="28.5" customHeight="1">
      <c r="B4" s="549" t="s">
        <v>1286</v>
      </c>
      <c r="C4" s="550"/>
      <c r="D4" s="550"/>
      <c r="E4" s="551"/>
      <c r="F4" s="551"/>
      <c r="G4" s="552"/>
    </row>
    <row r="5" spans="2:7" s="220" customFormat="1" ht="28.5" customHeight="1">
      <c r="B5" s="549" t="s">
        <v>1287</v>
      </c>
      <c r="C5" s="550"/>
      <c r="D5" s="550"/>
      <c r="E5" s="551"/>
      <c r="F5" s="551"/>
      <c r="G5" s="552"/>
    </row>
    <row r="6" spans="2:7" ht="13.5" customHeight="1">
      <c r="B6" s="560" t="s">
        <v>1288</v>
      </c>
      <c r="C6" s="561"/>
      <c r="D6" s="561"/>
      <c r="E6" s="562"/>
      <c r="F6" s="563"/>
      <c r="G6" s="564"/>
    </row>
    <row r="7" spans="2:7" ht="13.5" customHeight="1">
      <c r="B7" s="560" t="s">
        <v>1289</v>
      </c>
      <c r="C7" s="561"/>
      <c r="D7" s="561"/>
      <c r="E7" s="563"/>
      <c r="F7" s="563"/>
      <c r="G7" s="564"/>
    </row>
    <row r="8" spans="2:7" ht="13.5" customHeight="1">
      <c r="B8" s="560" t="s">
        <v>1290</v>
      </c>
      <c r="C8" s="561"/>
      <c r="D8" s="561"/>
      <c r="E8" s="562"/>
      <c r="F8" s="563"/>
      <c r="G8" s="564"/>
    </row>
    <row r="9" spans="2:7" ht="13.5" customHeight="1">
      <c r="B9" s="560" t="s">
        <v>1291</v>
      </c>
      <c r="C9" s="561"/>
      <c r="D9" s="561"/>
      <c r="E9" s="563"/>
      <c r="F9" s="563"/>
      <c r="G9" s="564"/>
    </row>
    <row r="10" spans="2:7" ht="36.75" customHeight="1">
      <c r="B10" s="560" t="s">
        <v>1292</v>
      </c>
      <c r="C10" s="561"/>
      <c r="D10" s="561"/>
      <c r="E10" s="551"/>
      <c r="F10" s="551"/>
      <c r="G10" s="552"/>
    </row>
    <row r="11" spans="2:7" ht="36.75" customHeight="1">
      <c r="B11" s="560" t="s">
        <v>1293</v>
      </c>
      <c r="C11" s="561"/>
      <c r="D11" s="561"/>
      <c r="E11" s="551"/>
      <c r="F11" s="551"/>
      <c r="G11" s="552"/>
    </row>
    <row r="12" spans="2:7" ht="36.75" customHeight="1">
      <c r="B12" s="560" t="s">
        <v>1294</v>
      </c>
      <c r="C12" s="561"/>
      <c r="D12" s="561"/>
      <c r="E12" s="551"/>
      <c r="F12" s="551"/>
      <c r="G12" s="552"/>
    </row>
    <row r="13" spans="2:7" ht="13.5" customHeight="1">
      <c r="B13" s="560" t="s">
        <v>1295</v>
      </c>
      <c r="C13" s="561"/>
      <c r="D13" s="561"/>
      <c r="E13" s="563"/>
      <c r="F13" s="563"/>
      <c r="G13" s="564"/>
    </row>
    <row r="14" spans="2:7" ht="13.5" customHeight="1">
      <c r="B14" s="560" t="s">
        <v>1263</v>
      </c>
      <c r="C14" s="561"/>
      <c r="D14" s="561"/>
      <c r="E14" s="565"/>
      <c r="F14" s="563"/>
      <c r="G14" s="564"/>
    </row>
    <row r="15" spans="2:7">
      <c r="B15" s="221"/>
      <c r="C15" s="222"/>
      <c r="D15" s="222"/>
      <c r="E15" s="222"/>
      <c r="F15" s="222"/>
      <c r="G15" s="223"/>
    </row>
    <row r="16" spans="2:7" ht="25.5">
      <c r="B16" s="224" t="s">
        <v>1268</v>
      </c>
      <c r="C16" s="225" t="s">
        <v>1296</v>
      </c>
      <c r="D16" s="225" t="s">
        <v>1035</v>
      </c>
      <c r="E16" s="225" t="s">
        <v>1297</v>
      </c>
      <c r="F16" s="225" t="s">
        <v>1298</v>
      </c>
      <c r="G16" s="226" t="s">
        <v>1299</v>
      </c>
    </row>
    <row r="17" spans="2:8" ht="13.5" customHeight="1">
      <c r="B17" s="227"/>
      <c r="C17" s="228"/>
      <c r="D17" s="228"/>
      <c r="E17" s="228"/>
      <c r="F17" s="229"/>
      <c r="G17" s="230"/>
    </row>
    <row r="18" spans="2:8" ht="13.5" customHeight="1">
      <c r="B18" s="227"/>
      <c r="C18" s="228"/>
      <c r="D18" s="228"/>
      <c r="E18" s="228"/>
      <c r="F18" s="229"/>
      <c r="G18" s="230"/>
    </row>
    <row r="19" spans="2:8" ht="13.5" customHeight="1">
      <c r="B19" s="227"/>
      <c r="C19" s="228"/>
      <c r="D19" s="228"/>
      <c r="E19" s="228"/>
      <c r="F19" s="229"/>
      <c r="G19" s="230"/>
    </row>
    <row r="20" spans="2:8" ht="13.5" customHeight="1">
      <c r="B20" s="227"/>
      <c r="C20" s="228"/>
      <c r="D20" s="228"/>
      <c r="E20" s="228"/>
      <c r="F20" s="229"/>
      <c r="G20" s="230"/>
    </row>
    <row r="21" spans="2:8" ht="13.5" customHeight="1">
      <c r="B21" s="227"/>
      <c r="C21" s="228"/>
      <c r="D21" s="228"/>
      <c r="E21" s="228"/>
      <c r="F21" s="229"/>
      <c r="G21" s="230"/>
    </row>
    <row r="22" spans="2:8" ht="13.5" customHeight="1">
      <c r="B22" s="227"/>
      <c r="C22" s="228"/>
      <c r="D22" s="228"/>
      <c r="E22" s="228"/>
      <c r="F22" s="229"/>
      <c r="G22" s="230"/>
    </row>
    <row r="23" spans="2:8" ht="13.5" customHeight="1">
      <c r="B23" s="227"/>
      <c r="C23" s="228"/>
      <c r="D23" s="228"/>
      <c r="E23" s="228"/>
      <c r="F23" s="229"/>
      <c r="G23" s="230"/>
    </row>
    <row r="24" spans="2:8" ht="13.5" customHeight="1">
      <c r="B24" s="227"/>
      <c r="C24" s="228"/>
      <c r="D24" s="228"/>
      <c r="E24" s="228"/>
      <c r="F24" s="229"/>
      <c r="G24" s="230"/>
    </row>
    <row r="25" spans="2:8" ht="13.5" customHeight="1">
      <c r="B25" s="227"/>
      <c r="C25" s="228"/>
      <c r="D25" s="228"/>
      <c r="E25" s="228"/>
      <c r="F25" s="229"/>
      <c r="G25" s="230"/>
    </row>
    <row r="26" spans="2:8" ht="13.5" customHeight="1" thickBot="1">
      <c r="B26" s="231"/>
      <c r="C26" s="232"/>
      <c r="D26" s="232"/>
      <c r="E26" s="232"/>
      <c r="F26" s="233"/>
      <c r="G26" s="234"/>
    </row>
    <row r="27" spans="2:8" ht="15" thickBot="1"/>
    <row r="28" spans="2:8" ht="17.25" outlineLevel="1" thickBot="1">
      <c r="B28" s="553" t="s">
        <v>1300</v>
      </c>
      <c r="C28" s="554"/>
      <c r="D28" s="554"/>
      <c r="E28" s="554"/>
      <c r="F28" s="554"/>
      <c r="G28" s="555"/>
    </row>
    <row r="29" spans="2:8" ht="30" outlineLevel="1">
      <c r="B29" s="568" t="s">
        <v>1301</v>
      </c>
      <c r="C29" s="569"/>
      <c r="D29" s="235"/>
      <c r="E29" s="236"/>
      <c r="F29" s="237" t="s">
        <v>1302</v>
      </c>
      <c r="G29" s="238"/>
    </row>
    <row r="30" spans="2:8" ht="15" outlineLevel="1">
      <c r="B30" s="570" t="s">
        <v>1303</v>
      </c>
      <c r="C30" s="571"/>
      <c r="D30" s="572"/>
      <c r="E30" s="572"/>
      <c r="F30" s="239" t="s">
        <v>1304</v>
      </c>
      <c r="G30" s="240"/>
    </row>
    <row r="31" spans="2:8" outlineLevel="1">
      <c r="B31" s="573" t="s">
        <v>1116</v>
      </c>
      <c r="C31" s="574"/>
      <c r="D31" s="575" t="s">
        <v>1305</v>
      </c>
      <c r="E31" s="575"/>
      <c r="F31" s="575"/>
      <c r="G31" s="576" t="s">
        <v>1306</v>
      </c>
      <c r="H31" s="218"/>
    </row>
    <row r="32" spans="2:8" ht="25.5" outlineLevel="1">
      <c r="B32" s="573"/>
      <c r="C32" s="574"/>
      <c r="D32" s="241" t="s">
        <v>1307</v>
      </c>
      <c r="E32" s="241" t="s">
        <v>1308</v>
      </c>
      <c r="F32" s="241" t="s">
        <v>1309</v>
      </c>
      <c r="G32" s="576"/>
      <c r="H32" s="218"/>
    </row>
    <row r="33" spans="2:8" outlineLevel="1">
      <c r="B33" s="566">
        <v>44287</v>
      </c>
      <c r="C33" s="567"/>
      <c r="D33" s="242"/>
      <c r="E33" s="242"/>
      <c r="F33" s="242"/>
      <c r="G33" s="243">
        <f>SUM(D33:F33)</f>
        <v>0</v>
      </c>
      <c r="H33" s="218"/>
    </row>
    <row r="34" spans="2:8" outlineLevel="1">
      <c r="B34" s="566">
        <f>EDATE(B33,1)</f>
        <v>44317</v>
      </c>
      <c r="C34" s="567"/>
      <c r="D34" s="242"/>
      <c r="E34" s="242"/>
      <c r="F34" s="242"/>
      <c r="G34" s="243">
        <f t="shared" ref="G34:G44" si="0">SUM(D34:F34)</f>
        <v>0</v>
      </c>
      <c r="H34" s="218"/>
    </row>
    <row r="35" spans="2:8" outlineLevel="1">
      <c r="B35" s="566">
        <f t="shared" ref="B35:B44" si="1">EDATE(B34,1)</f>
        <v>44348</v>
      </c>
      <c r="C35" s="567"/>
      <c r="D35" s="242"/>
      <c r="E35" s="242"/>
      <c r="F35" s="242"/>
      <c r="G35" s="243">
        <f t="shared" si="0"/>
        <v>0</v>
      </c>
      <c r="H35" s="218"/>
    </row>
    <row r="36" spans="2:8" outlineLevel="1">
      <c r="B36" s="566">
        <f t="shared" si="1"/>
        <v>44378</v>
      </c>
      <c r="C36" s="567"/>
      <c r="D36" s="242"/>
      <c r="E36" s="242"/>
      <c r="F36" s="242"/>
      <c r="G36" s="243">
        <f t="shared" si="0"/>
        <v>0</v>
      </c>
      <c r="H36" s="218"/>
    </row>
    <row r="37" spans="2:8" outlineLevel="1">
      <c r="B37" s="566">
        <f t="shared" si="1"/>
        <v>44409</v>
      </c>
      <c r="C37" s="567"/>
      <c r="D37" s="242"/>
      <c r="E37" s="242"/>
      <c r="F37" s="242"/>
      <c r="G37" s="243">
        <f t="shared" si="0"/>
        <v>0</v>
      </c>
      <c r="H37" s="218"/>
    </row>
    <row r="38" spans="2:8" outlineLevel="1">
      <c r="B38" s="566">
        <f t="shared" si="1"/>
        <v>44440</v>
      </c>
      <c r="C38" s="567"/>
      <c r="D38" s="242"/>
      <c r="E38" s="242"/>
      <c r="F38" s="242"/>
      <c r="G38" s="243">
        <f t="shared" si="0"/>
        <v>0</v>
      </c>
      <c r="H38" s="218"/>
    </row>
    <row r="39" spans="2:8" outlineLevel="1">
      <c r="B39" s="566">
        <f t="shared" si="1"/>
        <v>44470</v>
      </c>
      <c r="C39" s="567"/>
      <c r="D39" s="242"/>
      <c r="E39" s="242"/>
      <c r="F39" s="242"/>
      <c r="G39" s="243">
        <f t="shared" si="0"/>
        <v>0</v>
      </c>
      <c r="H39" s="218"/>
    </row>
    <row r="40" spans="2:8" outlineLevel="1">
      <c r="B40" s="566">
        <f t="shared" si="1"/>
        <v>44501</v>
      </c>
      <c r="C40" s="567"/>
      <c r="D40" s="242"/>
      <c r="E40" s="242"/>
      <c r="F40" s="242"/>
      <c r="G40" s="243">
        <f t="shared" si="0"/>
        <v>0</v>
      </c>
      <c r="H40" s="218"/>
    </row>
    <row r="41" spans="2:8" outlineLevel="1">
      <c r="B41" s="566">
        <f t="shared" si="1"/>
        <v>44531</v>
      </c>
      <c r="C41" s="567"/>
      <c r="D41" s="242"/>
      <c r="E41" s="242"/>
      <c r="F41" s="242"/>
      <c r="G41" s="243">
        <f t="shared" si="0"/>
        <v>0</v>
      </c>
      <c r="H41" s="218"/>
    </row>
    <row r="42" spans="2:8" outlineLevel="1">
      <c r="B42" s="566">
        <f t="shared" si="1"/>
        <v>44562</v>
      </c>
      <c r="C42" s="567"/>
      <c r="D42" s="242"/>
      <c r="E42" s="242"/>
      <c r="F42" s="242"/>
      <c r="G42" s="243">
        <f t="shared" si="0"/>
        <v>0</v>
      </c>
      <c r="H42" s="218"/>
    </row>
    <row r="43" spans="2:8" outlineLevel="1">
      <c r="B43" s="566">
        <f t="shared" si="1"/>
        <v>44593</v>
      </c>
      <c r="C43" s="567"/>
      <c r="D43" s="242"/>
      <c r="E43" s="242"/>
      <c r="F43" s="242"/>
      <c r="G43" s="243">
        <f t="shared" si="0"/>
        <v>0</v>
      </c>
      <c r="H43" s="218"/>
    </row>
    <row r="44" spans="2:8" outlineLevel="1">
      <c r="B44" s="566">
        <f t="shared" si="1"/>
        <v>44621</v>
      </c>
      <c r="C44" s="567"/>
      <c r="D44" s="242"/>
      <c r="E44" s="242"/>
      <c r="F44" s="242"/>
      <c r="G44" s="243">
        <f t="shared" si="0"/>
        <v>0</v>
      </c>
      <c r="H44" s="218"/>
    </row>
    <row r="45" spans="2:8" ht="15" outlineLevel="1">
      <c r="B45" s="577" t="s">
        <v>1310</v>
      </c>
      <c r="C45" s="578"/>
      <c r="D45" s="244">
        <f>SUM(D33:D44)</f>
        <v>0</v>
      </c>
      <c r="E45" s="244">
        <f>SUM(E33:E44)</f>
        <v>0</v>
      </c>
      <c r="F45" s="244">
        <f>SUM(F33:F44)</f>
        <v>0</v>
      </c>
      <c r="G45" s="245">
        <f>SUM(G33:G44)</f>
        <v>0</v>
      </c>
      <c r="H45" s="218"/>
    </row>
    <row r="46" spans="2:8" ht="15" outlineLevel="1" thickBot="1">
      <c r="B46" s="246" t="s">
        <v>1120</v>
      </c>
      <c r="C46" s="247"/>
      <c r="D46" s="248" t="str">
        <f>IFERROR(_xlfn.IFS($G$30="Monthly",AVERAGE(D33:D44),$G$30="Quaterly",AVERAGE(D33:D36),$G$30="Half Yearly",AVERAGE(D33:D34),$G$30="Annually",D33),"")</f>
        <v/>
      </c>
      <c r="E46" s="248" t="str">
        <f t="shared" ref="E46:G46" si="2">IFERROR(_xlfn.IFS($G$30="Monthly",AVERAGE(E33:E44),$G$30="Quaterly",AVERAGE(E33:E36),$G$30="Half Yearly",AVERAGE(E33:E34),$G$30="Annually",E33),"")</f>
        <v/>
      </c>
      <c r="F46" s="248" t="str">
        <f t="shared" si="2"/>
        <v/>
      </c>
      <c r="G46" s="249" t="str">
        <f t="shared" si="2"/>
        <v/>
      </c>
      <c r="H46" s="218"/>
    </row>
  </sheetData>
  <mergeCells count="45">
    <mergeCell ref="B45:C45"/>
    <mergeCell ref="B39:C39"/>
    <mergeCell ref="B40:C40"/>
    <mergeCell ref="B41:C41"/>
    <mergeCell ref="B42:C42"/>
    <mergeCell ref="B43:C43"/>
    <mergeCell ref="B44:C44"/>
    <mergeCell ref="B38:C38"/>
    <mergeCell ref="B28:G28"/>
    <mergeCell ref="B29:C29"/>
    <mergeCell ref="B30:C30"/>
    <mergeCell ref="D30:E30"/>
    <mergeCell ref="B31:C32"/>
    <mergeCell ref="D31:F31"/>
    <mergeCell ref="G31:G32"/>
    <mergeCell ref="B33:C33"/>
    <mergeCell ref="B34:C34"/>
    <mergeCell ref="B35:C35"/>
    <mergeCell ref="B36:C36"/>
    <mergeCell ref="B37:C37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B6:D6"/>
    <mergeCell ref="E6:G6"/>
    <mergeCell ref="B7:D7"/>
    <mergeCell ref="E7:G7"/>
    <mergeCell ref="B8:D8"/>
    <mergeCell ref="E8:G8"/>
    <mergeCell ref="B5:D5"/>
    <mergeCell ref="E5:G5"/>
    <mergeCell ref="B2:G2"/>
    <mergeCell ref="B3:D3"/>
    <mergeCell ref="E3:G3"/>
    <mergeCell ref="B4:D4"/>
    <mergeCell ref="E4:G4"/>
  </mergeCells>
  <dataValidations count="1">
    <dataValidation type="list" allowBlank="1" showInputMessage="1" showErrorMessage="1" sqref="G30" xr:uid="{CE550B2D-8DBB-4366-BB7A-BB51597DA330}">
      <formula1>"Monthly,Quaterly,Half Yearly,Annually"</formula1>
    </dataValidation>
  </dataValidations>
  <pageMargins left="0.7" right="0.7" top="0.75" bottom="0.75" header="0.3" footer="0.3"/>
  <pageSetup paperSize="9" orientation="portrait" horizontalDpi="4294967292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658D-F874-4E62-A102-C8F93F26A0D5}">
  <sheetPr codeName="Sheet9">
    <tabColor theme="3" tint="-0.499984740745262"/>
  </sheetPr>
  <dimension ref="A1:F27"/>
  <sheetViews>
    <sheetView showRowColHeaders="0" workbookViewId="0">
      <selection activeCell="E19" sqref="E19:G19"/>
    </sheetView>
  </sheetViews>
  <sheetFormatPr defaultColWidth="9.140625" defaultRowHeight="12.75"/>
  <cols>
    <col min="1" max="1" width="2.7109375" style="250" customWidth="1"/>
    <col min="2" max="2" width="3.140625" style="250" customWidth="1"/>
    <col min="3" max="3" width="25.7109375" style="250" customWidth="1"/>
    <col min="4" max="6" width="35.7109375" style="250" customWidth="1"/>
    <col min="7" max="16384" width="9.140625" style="250"/>
  </cols>
  <sheetData>
    <row r="1" spans="1:6" ht="13.5" thickBot="1"/>
    <row r="2" spans="1:6" ht="21" customHeight="1" thickBot="1">
      <c r="A2" s="251"/>
      <c r="B2" s="579" t="s">
        <v>1311</v>
      </c>
      <c r="C2" s="580"/>
      <c r="D2" s="580"/>
      <c r="E2" s="580"/>
      <c r="F2" s="581"/>
    </row>
    <row r="3" spans="1:6" ht="14.25" customHeight="1">
      <c r="B3" s="582" t="s">
        <v>1312</v>
      </c>
      <c r="C3" s="583"/>
      <c r="D3" s="252"/>
      <c r="E3" s="253" t="s">
        <v>1313</v>
      </c>
      <c r="F3" s="254"/>
    </row>
    <row r="4" spans="1:6" s="259" customFormat="1" ht="10.5" customHeight="1">
      <c r="A4" s="255"/>
      <c r="B4" s="256"/>
      <c r="C4" s="257"/>
      <c r="D4" s="257"/>
      <c r="E4" s="257"/>
      <c r="F4" s="258"/>
    </row>
    <row r="5" spans="1:6" ht="15" customHeight="1">
      <c r="B5" s="260">
        <v>1</v>
      </c>
      <c r="C5" s="261" t="s">
        <v>1314</v>
      </c>
      <c r="D5" s="262"/>
      <c r="E5" s="263" t="s">
        <v>1315</v>
      </c>
      <c r="F5" s="264"/>
    </row>
    <row r="6" spans="1:6" ht="15">
      <c r="B6" s="265"/>
      <c r="C6" s="266"/>
      <c r="D6" s="267" t="s">
        <v>1135</v>
      </c>
      <c r="E6" s="268" t="s">
        <v>1316</v>
      </c>
      <c r="F6" s="269" t="s">
        <v>1317</v>
      </c>
    </row>
    <row r="7" spans="1:6" ht="17.25" customHeight="1">
      <c r="B7" s="265"/>
      <c r="C7" s="270" t="s">
        <v>1318</v>
      </c>
      <c r="D7" s="271"/>
      <c r="E7" s="272"/>
      <c r="F7" s="273"/>
    </row>
    <row r="8" spans="1:6" s="274" customFormat="1" ht="15.75" customHeight="1">
      <c r="B8" s="265"/>
      <c r="C8" s="275" t="s">
        <v>1319</v>
      </c>
      <c r="D8" s="276"/>
      <c r="E8" s="277"/>
      <c r="F8" s="278"/>
    </row>
    <row r="9" spans="1:6" ht="15.75" customHeight="1">
      <c r="B9" s="265"/>
      <c r="C9" s="270" t="s">
        <v>1320</v>
      </c>
      <c r="D9" s="271"/>
      <c r="E9" s="272"/>
      <c r="F9" s="273"/>
    </row>
    <row r="10" spans="1:6" ht="15.75" customHeight="1">
      <c r="B10" s="265"/>
      <c r="C10" s="270" t="s">
        <v>1321</v>
      </c>
      <c r="D10" s="271"/>
      <c r="E10" s="279"/>
      <c r="F10" s="280"/>
    </row>
    <row r="11" spans="1:6" ht="15.75" customHeight="1">
      <c r="B11" s="265"/>
      <c r="C11" s="270" t="s">
        <v>1322</v>
      </c>
      <c r="D11" s="281"/>
      <c r="E11" s="279"/>
      <c r="F11" s="280"/>
    </row>
    <row r="12" spans="1:6" ht="15.75" customHeight="1">
      <c r="B12" s="265"/>
      <c r="C12" s="270" t="s">
        <v>1275</v>
      </c>
      <c r="D12" s="271"/>
      <c r="E12" s="282"/>
      <c r="F12" s="283"/>
    </row>
    <row r="13" spans="1:6" ht="15.75" customHeight="1">
      <c r="B13" s="265"/>
      <c r="C13" s="270" t="s">
        <v>1323</v>
      </c>
      <c r="D13" s="281"/>
      <c r="E13" s="279"/>
      <c r="F13" s="280"/>
    </row>
    <row r="14" spans="1:6" ht="15.75" customHeight="1">
      <c r="B14" s="265"/>
      <c r="C14" s="270" t="s">
        <v>1299</v>
      </c>
      <c r="D14" s="271"/>
      <c r="E14" s="284"/>
      <c r="F14" s="285"/>
    </row>
    <row r="15" spans="1:6" ht="15.75" customHeight="1">
      <c r="B15" s="286"/>
      <c r="C15" s="270" t="s">
        <v>1263</v>
      </c>
      <c r="D15" s="287"/>
      <c r="E15" s="284"/>
      <c r="F15" s="285"/>
    </row>
    <row r="16" spans="1:6" s="259" customFormat="1" ht="10.5" customHeight="1">
      <c r="A16" s="255"/>
      <c r="B16" s="255"/>
      <c r="C16" s="584"/>
      <c r="D16" s="585"/>
      <c r="E16" s="585"/>
      <c r="F16" s="586"/>
    </row>
    <row r="17" spans="2:6">
      <c r="B17" s="260">
        <v>2</v>
      </c>
      <c r="C17" s="261" t="s">
        <v>1314</v>
      </c>
      <c r="D17" s="262"/>
      <c r="E17" s="263" t="s">
        <v>1315</v>
      </c>
      <c r="F17" s="264"/>
    </row>
    <row r="18" spans="2:6" ht="15">
      <c r="B18" s="265"/>
      <c r="C18" s="266"/>
      <c r="D18" s="267" t="s">
        <v>1135</v>
      </c>
      <c r="E18" s="268" t="s">
        <v>1316</v>
      </c>
      <c r="F18" s="269" t="s">
        <v>1317</v>
      </c>
    </row>
    <row r="19" spans="2:6">
      <c r="B19" s="265"/>
      <c r="C19" s="270" t="s">
        <v>1318</v>
      </c>
      <c r="D19" s="271"/>
      <c r="E19" s="272"/>
      <c r="F19" s="273"/>
    </row>
    <row r="20" spans="2:6">
      <c r="B20" s="265"/>
      <c r="C20" s="275" t="s">
        <v>1319</v>
      </c>
      <c r="D20" s="276"/>
      <c r="E20" s="277"/>
      <c r="F20" s="278"/>
    </row>
    <row r="21" spans="2:6">
      <c r="B21" s="265"/>
      <c r="C21" s="270" t="s">
        <v>1320</v>
      </c>
      <c r="D21" s="271"/>
      <c r="E21" s="272"/>
      <c r="F21" s="273"/>
    </row>
    <row r="22" spans="2:6">
      <c r="B22" s="265"/>
      <c r="C22" s="270" t="s">
        <v>1321</v>
      </c>
      <c r="D22" s="271"/>
      <c r="E22" s="279"/>
      <c r="F22" s="280"/>
    </row>
    <row r="23" spans="2:6">
      <c r="B23" s="265"/>
      <c r="C23" s="270" t="s">
        <v>1322</v>
      </c>
      <c r="D23" s="281"/>
      <c r="E23" s="279"/>
      <c r="F23" s="280"/>
    </row>
    <row r="24" spans="2:6">
      <c r="B24" s="265"/>
      <c r="C24" s="270" t="s">
        <v>1275</v>
      </c>
      <c r="D24" s="271"/>
      <c r="E24" s="282"/>
      <c r="F24" s="283"/>
    </row>
    <row r="25" spans="2:6">
      <c r="B25" s="265"/>
      <c r="C25" s="270" t="s">
        <v>1323</v>
      </c>
      <c r="D25" s="281"/>
      <c r="E25" s="279"/>
      <c r="F25" s="280"/>
    </row>
    <row r="26" spans="2:6">
      <c r="B26" s="265"/>
      <c r="C26" s="270" t="s">
        <v>1299</v>
      </c>
      <c r="D26" s="271"/>
      <c r="E26" s="284"/>
      <c r="F26" s="285"/>
    </row>
    <row r="27" spans="2:6">
      <c r="B27" s="286"/>
      <c r="C27" s="270" t="s">
        <v>1263</v>
      </c>
      <c r="D27" s="287"/>
      <c r="E27" s="284"/>
      <c r="F27" s="285"/>
    </row>
  </sheetData>
  <mergeCells count="3">
    <mergeCell ref="B2:F2"/>
    <mergeCell ref="B3:C3"/>
    <mergeCell ref="C16:F16"/>
  </mergeCells>
  <conditionalFormatting sqref="D8">
    <cfRule type="expression" dxfId="237" priority="6">
      <formula>$D8&lt;&gt;$D10</formula>
    </cfRule>
  </conditionalFormatting>
  <conditionalFormatting sqref="E8">
    <cfRule type="expression" dxfId="236" priority="5">
      <formula>$E8&lt;&gt;$E10</formula>
    </cfRule>
  </conditionalFormatting>
  <conditionalFormatting sqref="F8">
    <cfRule type="expression" dxfId="235" priority="4">
      <formula>$F8&lt;&gt;$F10</formula>
    </cfRule>
  </conditionalFormatting>
  <conditionalFormatting sqref="D20">
    <cfRule type="expression" dxfId="234" priority="3">
      <formula>$D20&lt;&gt;$D22</formula>
    </cfRule>
  </conditionalFormatting>
  <conditionalFormatting sqref="E20">
    <cfRule type="expression" dxfId="233" priority="2">
      <formula>$E20&lt;&gt;$E22</formula>
    </cfRule>
  </conditionalFormatting>
  <conditionalFormatting sqref="F20">
    <cfRule type="expression" dxfId="232" priority="1">
      <formula>$F20&lt;&gt;$F22</formula>
    </cfRule>
  </conditionalFormatting>
  <dataValidations count="2">
    <dataValidation type="list" allowBlank="1" showInputMessage="1" showErrorMessage="1" sqref="D7:F7 D19:F19" xr:uid="{E86E5597-56F3-47DB-9635-CEFF5CAA157B}">
      <formula1>"Available,Not Available"</formula1>
    </dataValidation>
    <dataValidation type="list" allowBlank="1" showInputMessage="1" showErrorMessage="1" sqref="D14:F14 D26:F26" xr:uid="{CE6ECEBD-8C63-4503-A3E4-8E9F8B2555FB}">
      <formula1>"Active,In-Active,Not Valid"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0DB2-E5EE-490C-8099-54C8D7DAC57D}">
  <sheetPr codeName="Sheet10"/>
  <dimension ref="A1:B5"/>
  <sheetViews>
    <sheetView workbookViewId="0">
      <selection activeCell="B6" sqref="B6"/>
    </sheetView>
  </sheetViews>
  <sheetFormatPr defaultRowHeight="15"/>
  <cols>
    <col min="1" max="1" width="32.28515625" bestFit="1" customWidth="1"/>
  </cols>
  <sheetData>
    <row r="1" spans="1:2">
      <c r="A1" t="s">
        <v>909</v>
      </c>
      <c r="B1" s="362" t="s">
        <v>1403</v>
      </c>
    </row>
    <row r="2" spans="1:2">
      <c r="A2" t="s">
        <v>1399</v>
      </c>
      <c r="B2" s="28">
        <v>0.6</v>
      </c>
    </row>
    <row r="3" spans="1:2">
      <c r="A3" t="s">
        <v>1400</v>
      </c>
      <c r="B3" s="28">
        <v>0.5</v>
      </c>
    </row>
    <row r="4" spans="1:2">
      <c r="A4" t="s">
        <v>1401</v>
      </c>
      <c r="B4" s="28">
        <v>0.4</v>
      </c>
    </row>
    <row r="5" spans="1:2">
      <c r="A5" t="s">
        <v>1402</v>
      </c>
      <c r="B5" s="28">
        <v>0.5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21F6-5F61-46E2-902E-073D7F55B501}">
  <sheetPr codeName="Sheet11">
    <tabColor theme="3" tint="-0.499984740745262"/>
  </sheetPr>
  <dimension ref="B1:C19"/>
  <sheetViews>
    <sheetView showGridLines="0" showRowColHeaders="0" workbookViewId="0">
      <selection activeCell="E19" sqref="E19:G19"/>
    </sheetView>
  </sheetViews>
  <sheetFormatPr defaultColWidth="9.140625" defaultRowHeight="15"/>
  <cols>
    <col min="1" max="1" width="2.42578125" style="288" customWidth="1"/>
    <col min="2" max="2" width="26.140625" style="288" bestFit="1" customWidth="1"/>
    <col min="3" max="3" width="47.140625" style="288" customWidth="1"/>
    <col min="4" max="16384" width="9.140625" style="288"/>
  </cols>
  <sheetData>
    <row r="1" spans="2:3" ht="15.75" thickBot="1"/>
    <row r="2" spans="2:3" ht="15.75" thickBot="1">
      <c r="B2" s="587" t="s">
        <v>1324</v>
      </c>
      <c r="C2" s="588"/>
    </row>
    <row r="3" spans="2:3">
      <c r="B3" s="289" t="s">
        <v>1325</v>
      </c>
      <c r="C3" s="290"/>
    </row>
    <row r="4" spans="2:3">
      <c r="B4" s="291" t="s">
        <v>1326</v>
      </c>
      <c r="C4" s="290"/>
    </row>
    <row r="5" spans="2:3">
      <c r="B5" s="291" t="s">
        <v>1028</v>
      </c>
      <c r="C5" s="292"/>
    </row>
    <row r="6" spans="2:3">
      <c r="B6" s="291" t="s">
        <v>1327</v>
      </c>
      <c r="C6" s="292"/>
    </row>
    <row r="7" spans="2:3">
      <c r="B7" s="291" t="s">
        <v>1328</v>
      </c>
      <c r="C7" s="292"/>
    </row>
    <row r="8" spans="2:3">
      <c r="B8" s="293" t="s">
        <v>1329</v>
      </c>
      <c r="C8" s="294" t="s">
        <v>1330</v>
      </c>
    </row>
    <row r="9" spans="2:3">
      <c r="B9" s="295"/>
      <c r="C9" s="292"/>
    </row>
    <row r="10" spans="2:3">
      <c r="B10" s="295"/>
      <c r="C10" s="292"/>
    </row>
    <row r="11" spans="2:3" ht="15.75" thickBot="1">
      <c r="B11" s="296" t="s">
        <v>1263</v>
      </c>
      <c r="C11" s="297"/>
    </row>
    <row r="12" spans="2:3" ht="15.75" thickBot="1">
      <c r="B12" s="298"/>
      <c r="C12" s="298"/>
    </row>
    <row r="13" spans="2:3" ht="15.75" thickBot="1">
      <c r="B13" s="587" t="s">
        <v>1331</v>
      </c>
      <c r="C13" s="589"/>
    </row>
    <row r="14" spans="2:3">
      <c r="B14" s="299" t="s">
        <v>1325</v>
      </c>
      <c r="C14" s="300"/>
    </row>
    <row r="15" spans="2:3">
      <c r="B15" s="291" t="s">
        <v>1332</v>
      </c>
      <c r="C15" s="292"/>
    </row>
    <row r="16" spans="2:3">
      <c r="B16" s="291" t="s">
        <v>1333</v>
      </c>
      <c r="C16" s="292"/>
    </row>
    <row r="17" spans="2:3">
      <c r="B17" s="291" t="s">
        <v>983</v>
      </c>
      <c r="C17" s="292"/>
    </row>
    <row r="18" spans="2:3">
      <c r="B18" s="291" t="s">
        <v>1299</v>
      </c>
      <c r="C18" s="292"/>
    </row>
    <row r="19" spans="2:3" ht="15.75" thickBot="1">
      <c r="B19" s="296" t="s">
        <v>1263</v>
      </c>
      <c r="C19" s="297"/>
    </row>
  </sheetData>
  <mergeCells count="2">
    <mergeCell ref="B2:C2"/>
    <mergeCell ref="B13:C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7EDB-1980-461C-8C71-25D635B72979}">
  <sheetPr codeName="Sheet13">
    <tabColor theme="3" tint="-0.499984740745262"/>
  </sheetPr>
  <dimension ref="B1:E18"/>
  <sheetViews>
    <sheetView workbookViewId="0">
      <selection activeCell="E19" sqref="E19:G19"/>
    </sheetView>
  </sheetViews>
  <sheetFormatPr defaultColWidth="9.140625" defaultRowHeight="15"/>
  <cols>
    <col min="1" max="1" width="2" style="288" customWidth="1"/>
    <col min="2" max="2" width="3.42578125" style="288" bestFit="1" customWidth="1"/>
    <col min="3" max="3" width="24.28515625" style="288" customWidth="1"/>
    <col min="4" max="4" width="27" style="288" customWidth="1"/>
    <col min="5" max="5" width="73.140625" style="288" customWidth="1"/>
    <col min="6" max="16384" width="9.140625" style="288"/>
  </cols>
  <sheetData>
    <row r="1" spans="2:5" ht="15.75" thickBot="1"/>
    <row r="2" spans="2:5" ht="15.75">
      <c r="B2" s="598" t="s">
        <v>1334</v>
      </c>
      <c r="C2" s="599"/>
      <c r="D2" s="599"/>
      <c r="E2" s="600"/>
    </row>
    <row r="3" spans="2:5" ht="25.5">
      <c r="B3" s="301" t="s">
        <v>1335</v>
      </c>
      <c r="C3" s="301" t="s">
        <v>1278</v>
      </c>
      <c r="D3" s="302" t="s">
        <v>1336</v>
      </c>
      <c r="E3" s="303" t="s">
        <v>1337</v>
      </c>
    </row>
    <row r="4" spans="2:5">
      <c r="B4" s="590">
        <v>1</v>
      </c>
      <c r="C4" s="593"/>
      <c r="D4" s="304"/>
      <c r="E4" s="305"/>
    </row>
    <row r="5" spans="2:5">
      <c r="B5" s="591"/>
      <c r="C5" s="594"/>
      <c r="D5" s="304"/>
      <c r="E5" s="306"/>
    </row>
    <row r="6" spans="2:5">
      <c r="B6" s="592"/>
      <c r="C6" s="595"/>
      <c r="D6" s="304"/>
      <c r="E6" s="306"/>
    </row>
    <row r="7" spans="2:5">
      <c r="B7" s="590">
        <v>2</v>
      </c>
      <c r="C7" s="593"/>
      <c r="D7" s="304"/>
      <c r="E7" s="306"/>
    </row>
    <row r="8" spans="2:5">
      <c r="B8" s="591"/>
      <c r="C8" s="594"/>
      <c r="D8" s="304"/>
      <c r="E8" s="306"/>
    </row>
    <row r="9" spans="2:5">
      <c r="B9" s="592"/>
      <c r="C9" s="595"/>
      <c r="D9" s="304"/>
      <c r="E9" s="306"/>
    </row>
    <row r="10" spans="2:5">
      <c r="B10" s="590">
        <v>3</v>
      </c>
      <c r="C10" s="593"/>
      <c r="D10" s="304"/>
      <c r="E10" s="306"/>
    </row>
    <row r="11" spans="2:5">
      <c r="B11" s="591"/>
      <c r="C11" s="594"/>
      <c r="D11" s="304"/>
      <c r="E11" s="306"/>
    </row>
    <row r="12" spans="2:5">
      <c r="B12" s="592"/>
      <c r="C12" s="595"/>
      <c r="D12" s="304"/>
      <c r="E12" s="306"/>
    </row>
    <row r="13" spans="2:5">
      <c r="B13" s="590">
        <v>4</v>
      </c>
      <c r="C13" s="593"/>
      <c r="D13" s="304"/>
      <c r="E13" s="305"/>
    </row>
    <row r="14" spans="2:5">
      <c r="B14" s="591"/>
      <c r="C14" s="594"/>
      <c r="D14" s="304"/>
      <c r="E14" s="306"/>
    </row>
    <row r="15" spans="2:5">
      <c r="B15" s="592"/>
      <c r="C15" s="595"/>
      <c r="D15" s="304"/>
      <c r="E15" s="306"/>
    </row>
    <row r="16" spans="2:5">
      <c r="B16" s="591">
        <v>5</v>
      </c>
      <c r="C16" s="594"/>
      <c r="D16" s="304"/>
      <c r="E16" s="307"/>
    </row>
    <row r="17" spans="2:5">
      <c r="B17" s="591"/>
      <c r="C17" s="594"/>
      <c r="D17" s="304"/>
      <c r="E17" s="306"/>
    </row>
    <row r="18" spans="2:5" ht="15.75" thickBot="1">
      <c r="B18" s="596"/>
      <c r="C18" s="597"/>
      <c r="D18" s="308"/>
      <c r="E18" s="309"/>
    </row>
  </sheetData>
  <mergeCells count="11">
    <mergeCell ref="B13:B15"/>
    <mergeCell ref="C13:C15"/>
    <mergeCell ref="B16:B18"/>
    <mergeCell ref="C16:C18"/>
    <mergeCell ref="B2:E2"/>
    <mergeCell ref="B4:B6"/>
    <mergeCell ref="C4:C6"/>
    <mergeCell ref="B7:B9"/>
    <mergeCell ref="C7:C9"/>
    <mergeCell ref="B10:B12"/>
    <mergeCell ref="C10:C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753B-E4EE-4B77-A3BD-FE1821DA8619}">
  <sheetPr codeName="Sheet15">
    <tabColor theme="3" tint="-0.499984740745262"/>
  </sheetPr>
  <dimension ref="B1:M15"/>
  <sheetViews>
    <sheetView tabSelected="1" workbookViewId="0">
      <selection activeCell="D4" sqref="D4:I4"/>
    </sheetView>
  </sheetViews>
  <sheetFormatPr defaultColWidth="9.140625" defaultRowHeight="14.25"/>
  <cols>
    <col min="1" max="1" width="2.28515625" style="311" customWidth="1"/>
    <col min="2" max="2" width="13.28515625" style="311" customWidth="1"/>
    <col min="3" max="3" width="16.42578125" style="311" customWidth="1"/>
    <col min="4" max="4" width="9.140625" style="311"/>
    <col min="5" max="5" width="15" style="311" customWidth="1"/>
    <col min="6" max="6" width="21" style="311" customWidth="1"/>
    <col min="7" max="8" width="9.140625" style="311"/>
    <col min="9" max="9" width="26.7109375" style="311" customWidth="1"/>
    <col min="10" max="10" width="25.5703125" style="311" customWidth="1"/>
    <col min="11" max="11" width="18.140625" style="311" customWidth="1"/>
    <col min="12" max="12" width="36" style="311" customWidth="1"/>
    <col min="13" max="13" width="40.5703125" style="311" customWidth="1"/>
    <col min="14" max="16384" width="9.140625" style="311"/>
  </cols>
  <sheetData>
    <row r="1" spans="2:13" ht="15" thickBot="1"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</row>
    <row r="2" spans="2:13" ht="17.25" thickBot="1">
      <c r="B2" s="605" t="s">
        <v>1338</v>
      </c>
      <c r="C2" s="606"/>
      <c r="D2" s="606"/>
      <c r="E2" s="606"/>
      <c r="F2" s="606"/>
      <c r="G2" s="606"/>
      <c r="H2" s="606"/>
      <c r="I2" s="607"/>
      <c r="J2" s="310"/>
      <c r="K2" s="310"/>
      <c r="L2" s="310"/>
      <c r="M2" s="310"/>
    </row>
    <row r="3" spans="2:13">
      <c r="B3" s="608" t="s">
        <v>1339</v>
      </c>
      <c r="C3" s="609"/>
      <c r="D3" s="610"/>
      <c r="E3" s="610"/>
      <c r="F3" s="610"/>
      <c r="G3" s="610"/>
      <c r="H3" s="610"/>
      <c r="I3" s="611"/>
      <c r="J3" s="310"/>
      <c r="K3" s="310"/>
      <c r="L3" s="310"/>
      <c r="M3" s="310"/>
    </row>
    <row r="4" spans="2:13">
      <c r="B4" s="601" t="s">
        <v>1340</v>
      </c>
      <c r="C4" s="602"/>
      <c r="D4" s="612"/>
      <c r="E4" s="613"/>
      <c r="F4" s="613"/>
      <c r="G4" s="613"/>
      <c r="H4" s="613"/>
      <c r="I4" s="614"/>
      <c r="J4" s="310"/>
      <c r="K4" s="310"/>
      <c r="L4" s="310"/>
      <c r="M4" s="310"/>
    </row>
    <row r="5" spans="2:13">
      <c r="B5" s="601" t="s">
        <v>1341</v>
      </c>
      <c r="C5" s="602"/>
      <c r="D5" s="603"/>
      <c r="E5" s="603"/>
      <c r="F5" s="603"/>
      <c r="G5" s="603"/>
      <c r="H5" s="603"/>
      <c r="I5" s="604"/>
      <c r="J5" s="310"/>
      <c r="K5" s="310"/>
      <c r="L5" s="310"/>
      <c r="M5" s="310"/>
    </row>
    <row r="6" spans="2:13">
      <c r="B6" s="601" t="s">
        <v>1342</v>
      </c>
      <c r="C6" s="602"/>
      <c r="D6" s="612"/>
      <c r="E6" s="613"/>
      <c r="F6" s="613"/>
      <c r="G6" s="613"/>
      <c r="H6" s="613"/>
      <c r="I6" s="614"/>
      <c r="J6" s="310"/>
      <c r="K6" s="310"/>
      <c r="L6" s="310"/>
      <c r="M6" s="310"/>
    </row>
    <row r="7" spans="2:13" ht="15" thickBot="1">
      <c r="B7" s="615" t="s">
        <v>1343</v>
      </c>
      <c r="C7" s="616"/>
      <c r="D7" s="617"/>
      <c r="E7" s="618"/>
      <c r="F7" s="618"/>
      <c r="G7" s="618"/>
      <c r="H7" s="618"/>
      <c r="I7" s="619"/>
      <c r="J7" s="310"/>
      <c r="K7" s="310"/>
      <c r="L7" s="310"/>
      <c r="M7" s="310"/>
    </row>
    <row r="8" spans="2:13" ht="15" thickBot="1"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</row>
    <row r="9" spans="2:13" ht="17.25" thickBot="1">
      <c r="B9" s="620" t="s">
        <v>1344</v>
      </c>
      <c r="C9" s="621"/>
      <c r="D9" s="621"/>
      <c r="E9" s="621"/>
      <c r="F9" s="621"/>
      <c r="G9" s="621"/>
      <c r="H9" s="621"/>
      <c r="I9" s="621"/>
      <c r="J9" s="621"/>
      <c r="K9" s="621"/>
      <c r="L9" s="621"/>
      <c r="M9" s="622"/>
    </row>
    <row r="10" spans="2:13" ht="25.5">
      <c r="B10" s="312" t="s">
        <v>1345</v>
      </c>
      <c r="C10" s="313" t="s">
        <v>1346</v>
      </c>
      <c r="D10" s="314" t="s">
        <v>1347</v>
      </c>
      <c r="E10" s="314" t="s">
        <v>1348</v>
      </c>
      <c r="F10" s="314" t="s">
        <v>1349</v>
      </c>
      <c r="G10" s="314" t="s">
        <v>1299</v>
      </c>
      <c r="H10" s="314" t="s">
        <v>1350</v>
      </c>
      <c r="I10" s="314" t="s">
        <v>1351</v>
      </c>
      <c r="J10" s="315" t="s">
        <v>1352</v>
      </c>
      <c r="K10" s="315" t="s">
        <v>1353</v>
      </c>
      <c r="L10" s="315" t="s">
        <v>1354</v>
      </c>
      <c r="M10" s="316" t="s">
        <v>1355</v>
      </c>
    </row>
    <row r="11" spans="2:13" ht="15">
      <c r="B11" s="317"/>
      <c r="C11" s="318"/>
      <c r="D11" s="319"/>
      <c r="E11" s="319"/>
      <c r="F11" s="320"/>
      <c r="G11" s="320"/>
      <c r="H11" s="320"/>
      <c r="I11" s="320"/>
      <c r="J11" s="321"/>
      <c r="K11" s="321"/>
      <c r="L11" s="321"/>
      <c r="M11" s="322"/>
    </row>
    <row r="12" spans="2:13" ht="15">
      <c r="B12" s="323"/>
      <c r="C12" s="318"/>
      <c r="D12" s="319"/>
      <c r="E12" s="319"/>
      <c r="F12" s="320"/>
      <c r="G12" s="320"/>
      <c r="H12" s="320"/>
      <c r="I12" s="324"/>
      <c r="J12" s="325"/>
      <c r="K12" s="321"/>
      <c r="L12" s="325"/>
      <c r="M12" s="326"/>
    </row>
    <row r="13" spans="2:13" ht="15">
      <c r="B13" s="323"/>
      <c r="C13" s="318"/>
      <c r="D13" s="327"/>
      <c r="E13" s="319"/>
      <c r="F13" s="320"/>
      <c r="G13" s="320"/>
      <c r="H13" s="320"/>
      <c r="I13" s="328"/>
      <c r="J13" s="325"/>
      <c r="K13" s="321"/>
      <c r="L13" s="325"/>
      <c r="M13" s="326"/>
    </row>
    <row r="14" spans="2:13" ht="15">
      <c r="B14" s="323"/>
      <c r="C14" s="318"/>
      <c r="D14" s="327"/>
      <c r="E14" s="319"/>
      <c r="F14" s="328"/>
      <c r="G14" s="320"/>
      <c r="H14" s="328"/>
      <c r="I14" s="328"/>
      <c r="J14" s="325"/>
      <c r="K14" s="325"/>
      <c r="L14" s="325"/>
      <c r="M14" s="326"/>
    </row>
    <row r="15" spans="2:13" ht="15" thickBot="1">
      <c r="B15" s="329"/>
      <c r="C15" s="330"/>
      <c r="D15" s="331"/>
      <c r="E15" s="331"/>
      <c r="F15" s="332"/>
      <c r="G15" s="331"/>
      <c r="H15" s="332"/>
      <c r="I15" s="332"/>
      <c r="J15" s="333"/>
      <c r="K15" s="333"/>
      <c r="L15" s="333"/>
      <c r="M15" s="334"/>
    </row>
  </sheetData>
  <mergeCells count="12">
    <mergeCell ref="B6:C6"/>
    <mergeCell ref="D6:I6"/>
    <mergeCell ref="B7:C7"/>
    <mergeCell ref="D7:I7"/>
    <mergeCell ref="B9:M9"/>
    <mergeCell ref="B5:C5"/>
    <mergeCell ref="D5:I5"/>
    <mergeCell ref="B2:I2"/>
    <mergeCell ref="B3:C3"/>
    <mergeCell ref="D3:I3"/>
    <mergeCell ref="B4:C4"/>
    <mergeCell ref="D4:I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tabColor theme="3" tint="0.79992065187536243"/>
  </sheetPr>
  <dimension ref="A1:R87"/>
  <sheetViews>
    <sheetView topLeftCell="A4" workbookViewId="0">
      <selection activeCell="E7" sqref="E7"/>
    </sheetView>
  </sheetViews>
  <sheetFormatPr defaultColWidth="9.140625" defaultRowHeight="10.5" zeroHeight="1"/>
  <cols>
    <col min="1" max="1" width="30.7109375" style="31" customWidth="1"/>
    <col min="2" max="6" width="11.5703125" style="31" customWidth="1"/>
    <col min="7" max="7" width="10.7109375" style="32" hidden="1" customWidth="1"/>
    <col min="8" max="15" width="9.140625" style="31" hidden="1" customWidth="1"/>
    <col min="16" max="16" width="10.7109375" style="31" hidden="1" customWidth="1"/>
    <col min="17" max="18" width="9.140625" style="31" hidden="1" customWidth="1"/>
    <col min="19" max="27" width="9.140625" style="31" customWidth="1"/>
    <col min="28" max="16384" width="9.140625" style="31"/>
  </cols>
  <sheetData>
    <row r="1" spans="1:18" ht="24.75" hidden="1" customHeight="1">
      <c r="A1" s="33" t="s">
        <v>1028</v>
      </c>
      <c r="B1" s="623">
        <f t="array" ref="B1">'Input Details'!C6:G6</f>
        <v>0</v>
      </c>
      <c r="C1" s="623"/>
      <c r="D1" s="623"/>
      <c r="E1" s="623"/>
      <c r="F1" s="624"/>
    </row>
    <row r="2" spans="1:18" ht="12" hidden="1" customHeight="1">
      <c r="A2" s="34" t="str">
        <f>IF(AND(E10&lt;0%,F10&lt;0%),"TO Trend -ve for last 3 years","")</f>
        <v/>
      </c>
      <c r="B2" s="32"/>
      <c r="C2" s="32"/>
      <c r="D2" s="32"/>
      <c r="E2" s="32"/>
      <c r="F2" s="35"/>
    </row>
    <row r="3" spans="1:18" ht="12" hidden="1" customHeight="1">
      <c r="A3" s="34" t="str">
        <f>IF(OR(B18&lt;0,C18&lt;0),"Net profit cannot be -ve","")</f>
        <v/>
      </c>
      <c r="B3" s="36"/>
      <c r="C3" s="36"/>
      <c r="D3" s="36"/>
      <c r="E3" s="32"/>
      <c r="F3" s="35"/>
    </row>
    <row r="4" spans="1:18" ht="15" customHeight="1">
      <c r="A4" s="37" t="s">
        <v>1032</v>
      </c>
      <c r="B4" s="32"/>
      <c r="C4" s="32"/>
      <c r="D4" s="32"/>
      <c r="E4" s="32"/>
      <c r="F4" s="35"/>
    </row>
    <row r="5" spans="1:18" ht="15" customHeight="1">
      <c r="A5" s="38" t="s">
        <v>1035</v>
      </c>
      <c r="B5" s="39" t="str">
        <f>'FA SHEET'!B6</f>
        <v>FY 2020</v>
      </c>
      <c r="C5" s="39" t="str">
        <f>'FA SHEET'!C6</f>
        <v>FY 2019</v>
      </c>
      <c r="D5" s="39" t="str">
        <f>'FA SHEET'!D6</f>
        <v>FY 2018</v>
      </c>
      <c r="E5" s="39" t="s">
        <v>1036</v>
      </c>
      <c r="F5" s="40" t="s">
        <v>1037</v>
      </c>
    </row>
    <row r="6" spans="1:18" ht="15" customHeight="1">
      <c r="A6" s="38" t="s">
        <v>1147</v>
      </c>
      <c r="B6" s="625" t="str">
        <f>IF(OR([2]FA!B8="NOT as per program",[2]FA!I8="NOT as per program",[2]FA!P8="NOT as per program",[2]FA!W8="NOT as per program"),"NOT as per program","OK")</f>
        <v>OK</v>
      </c>
      <c r="C6" s="626"/>
      <c r="D6" s="627"/>
      <c r="E6" s="39"/>
      <c r="F6" s="40"/>
      <c r="P6" s="58"/>
    </row>
    <row r="7" spans="1:18" ht="15" customHeight="1">
      <c r="A7" s="38" t="s">
        <v>1043</v>
      </c>
      <c r="B7" s="41">
        <f>'FA SHEET'!B9+'FA SHEET'!I9+'FA SHEET'!P9+'FA SHEET'!W9</f>
        <v>0</v>
      </c>
      <c r="C7" s="41">
        <f>'FA SHEET'!C9+'FA SHEET'!J9+'FA SHEET'!Q9+'FA SHEET'!X9</f>
        <v>0</v>
      </c>
      <c r="D7" s="41">
        <f>'FA SHEET'!D9+'FA SHEET'!K9+'FA SHEET'!R9+'FA SHEET'!Y9</f>
        <v>0</v>
      </c>
      <c r="E7" s="42" t="str">
        <f t="shared" ref="E7:E19" si="0">IF(C7&lt;&gt;0,B7/C7-1,"")</f>
        <v/>
      </c>
      <c r="F7" s="43" t="str">
        <f t="shared" ref="F7:F19" si="1">IF(D7&lt;&gt;0,C7/D7-1,"")</f>
        <v/>
      </c>
      <c r="L7" s="31" t="s">
        <v>1148</v>
      </c>
      <c r="M7" s="31" t="s">
        <v>1149</v>
      </c>
      <c r="N7" s="31" t="s">
        <v>1150</v>
      </c>
      <c r="O7" s="31" t="s">
        <v>998</v>
      </c>
    </row>
    <row r="8" spans="1:18" ht="15" customHeight="1">
      <c r="A8" s="44" t="s">
        <v>1045</v>
      </c>
      <c r="B8" s="41">
        <f>'FA SHEET'!B10+'FA SHEET'!I10+'FA SHEET'!P10+'FA SHEET'!W10</f>
        <v>0</v>
      </c>
      <c r="C8" s="41">
        <f>'FA SHEET'!C10+'FA SHEET'!J10+'FA SHEET'!Q10+'FA SHEET'!X10</f>
        <v>0</v>
      </c>
      <c r="D8" s="41">
        <f>'FA SHEET'!D10+'FA SHEET'!K10+'FA SHEET'!R10+'FA SHEET'!Y10</f>
        <v>0</v>
      </c>
      <c r="E8" s="42"/>
      <c r="F8" s="43"/>
    </row>
    <row r="9" spans="1:18" ht="15" customHeight="1">
      <c r="A9" s="44" t="s">
        <v>1046</v>
      </c>
      <c r="B9" s="41">
        <f>'FA SHEET'!B11+'FA SHEET'!I11+'FA SHEET'!P11+'FA SHEET'!W11</f>
        <v>0</v>
      </c>
      <c r="C9" s="41">
        <f>'FA SHEET'!C11+'FA SHEET'!J11+'FA SHEET'!Q11+'FA SHEET'!X11</f>
        <v>0</v>
      </c>
      <c r="D9" s="41">
        <f>'FA SHEET'!D11+'FA SHEET'!K11+'FA SHEET'!R11+'FA SHEET'!Y11</f>
        <v>0</v>
      </c>
      <c r="E9" s="42" t="str">
        <f t="shared" si="0"/>
        <v/>
      </c>
      <c r="F9" s="43" t="str">
        <f t="shared" si="1"/>
        <v/>
      </c>
      <c r="K9" s="31">
        <v>1</v>
      </c>
      <c r="L9" s="59">
        <f>[2]Liability!E3</f>
        <v>500000</v>
      </c>
      <c r="M9" s="31">
        <f>[2]Liability!G3</f>
        <v>36</v>
      </c>
      <c r="N9" s="31">
        <f>[2]Liability!H3</f>
        <v>12</v>
      </c>
      <c r="O9" s="59">
        <f>[2]Liability!J3</f>
        <v>12000</v>
      </c>
      <c r="P9" s="31">
        <f t="shared" ref="P9:P19" si="2">M9-N9</f>
        <v>24</v>
      </c>
      <c r="Q9" s="31">
        <f t="shared" ref="Q9:Q19" si="3">IF(P9&gt;=12,12,P9)</f>
        <v>12</v>
      </c>
      <c r="R9" s="31">
        <f t="shared" ref="R9:R19" si="4">Q9*O9</f>
        <v>144000</v>
      </c>
    </row>
    <row r="10" spans="1:18" ht="15" customHeight="1">
      <c r="A10" s="38" t="s">
        <v>1048</v>
      </c>
      <c r="B10" s="41">
        <f>'FA SHEET'!B12+'FA SHEET'!I12+'FA SHEET'!P12+'FA SHEET'!W12</f>
        <v>0</v>
      </c>
      <c r="C10" s="41">
        <f>'FA SHEET'!C12+'FA SHEET'!J12+'FA SHEET'!Q12+'FA SHEET'!X12</f>
        <v>0</v>
      </c>
      <c r="D10" s="41">
        <f>'FA SHEET'!D12+'FA SHEET'!K12+'FA SHEET'!R12+'FA SHEET'!Y12</f>
        <v>0</v>
      </c>
      <c r="E10" s="42" t="str">
        <f t="shared" si="0"/>
        <v/>
      </c>
      <c r="F10" s="43" t="str">
        <f t="shared" si="1"/>
        <v/>
      </c>
      <c r="K10" s="31">
        <v>2</v>
      </c>
      <c r="L10" s="59" t="e">
        <f>[2]Liability!E4</f>
        <v>#REF!</v>
      </c>
      <c r="M10" s="31" t="e">
        <f>[2]Liability!G4</f>
        <v>#REF!</v>
      </c>
      <c r="N10" s="31" t="e">
        <f>[2]Liability!H4</f>
        <v>#REF!</v>
      </c>
      <c r="O10" s="59" t="e">
        <f>[2]Liability!J4</f>
        <v>#REF!</v>
      </c>
      <c r="P10" s="31" t="e">
        <f t="shared" si="2"/>
        <v>#REF!</v>
      </c>
      <c r="Q10" s="31" t="e">
        <f t="shared" si="3"/>
        <v>#REF!</v>
      </c>
      <c r="R10" s="31" t="e">
        <f t="shared" si="4"/>
        <v>#REF!</v>
      </c>
    </row>
    <row r="11" spans="1:18" ht="15" customHeight="1">
      <c r="A11" s="38" t="s">
        <v>1050</v>
      </c>
      <c r="B11" s="41">
        <f>'FA SHEET'!B13+'FA SHEET'!I13+'FA SHEET'!P13+'FA SHEET'!W13</f>
        <v>0</v>
      </c>
      <c r="C11" s="41">
        <f>'FA SHEET'!C13+'FA SHEET'!J13+'FA SHEET'!Q13+'FA SHEET'!X13</f>
        <v>0</v>
      </c>
      <c r="D11" s="41">
        <f>'FA SHEET'!D13+'FA SHEET'!K13+'FA SHEET'!R13+'FA SHEET'!Y13</f>
        <v>0</v>
      </c>
      <c r="E11" s="42" t="str">
        <f t="shared" si="0"/>
        <v/>
      </c>
      <c r="F11" s="43" t="str">
        <f t="shared" si="1"/>
        <v/>
      </c>
      <c r="K11" s="31">
        <v>3</v>
      </c>
      <c r="L11" s="59" t="e">
        <f>[2]Liability!E5</f>
        <v>#REF!</v>
      </c>
      <c r="M11" s="31" t="e">
        <f>[2]Liability!G5</f>
        <v>#REF!</v>
      </c>
      <c r="N11" s="31" t="e">
        <f>[2]Liability!H5</f>
        <v>#REF!</v>
      </c>
      <c r="O11" s="59" t="e">
        <f>[2]Liability!J5</f>
        <v>#REF!</v>
      </c>
      <c r="P11" s="31" t="e">
        <f t="shared" si="2"/>
        <v>#REF!</v>
      </c>
      <c r="Q11" s="31" t="e">
        <f t="shared" si="3"/>
        <v>#REF!</v>
      </c>
      <c r="R11" s="31" t="e">
        <f t="shared" si="4"/>
        <v>#REF!</v>
      </c>
    </row>
    <row r="12" spans="1:18" ht="15" customHeight="1">
      <c r="A12" s="38" t="s">
        <v>1052</v>
      </c>
      <c r="B12" s="41">
        <f>'FA SHEET'!B14+'FA SHEET'!I14+'FA SHEET'!P14+'FA SHEET'!W14</f>
        <v>0</v>
      </c>
      <c r="C12" s="41">
        <f>'FA SHEET'!C14+'FA SHEET'!J14+'FA SHEET'!Q14+'FA SHEET'!X14</f>
        <v>0</v>
      </c>
      <c r="D12" s="41">
        <f>'FA SHEET'!D14+'FA SHEET'!K14+'FA SHEET'!R14+'FA SHEET'!Y14</f>
        <v>0</v>
      </c>
      <c r="E12" s="42" t="str">
        <f t="shared" si="0"/>
        <v/>
      </c>
      <c r="F12" s="43" t="str">
        <f t="shared" si="1"/>
        <v/>
      </c>
      <c r="K12" s="31">
        <v>4</v>
      </c>
      <c r="L12" s="59" t="e">
        <f>[2]Liability!E6</f>
        <v>#REF!</v>
      </c>
      <c r="M12" s="31" t="e">
        <f>[2]Liability!G6</f>
        <v>#REF!</v>
      </c>
      <c r="N12" s="31" t="e">
        <f>[2]Liability!H6</f>
        <v>#REF!</v>
      </c>
      <c r="O12" s="59" t="e">
        <f>[2]Liability!J6</f>
        <v>#REF!</v>
      </c>
      <c r="P12" s="31" t="e">
        <f t="shared" si="2"/>
        <v>#REF!</v>
      </c>
      <c r="Q12" s="31" t="e">
        <f t="shared" si="3"/>
        <v>#REF!</v>
      </c>
      <c r="R12" s="31" t="e">
        <f t="shared" si="4"/>
        <v>#REF!</v>
      </c>
    </row>
    <row r="13" spans="1:18" ht="15" customHeight="1">
      <c r="A13" s="38" t="s">
        <v>937</v>
      </c>
      <c r="B13" s="41">
        <f>'FA SHEET'!B15+'FA SHEET'!I15+'FA SHEET'!P15+'FA SHEET'!W15</f>
        <v>0</v>
      </c>
      <c r="C13" s="41">
        <f>'FA SHEET'!C15+'FA SHEET'!J15+'FA SHEET'!Q15+'FA SHEET'!X15</f>
        <v>0</v>
      </c>
      <c r="D13" s="41">
        <f>'FA SHEET'!D15+'FA SHEET'!K15+'FA SHEET'!R15+'FA SHEET'!Y15</f>
        <v>0</v>
      </c>
      <c r="E13" s="42" t="str">
        <f t="shared" si="0"/>
        <v/>
      </c>
      <c r="F13" s="43" t="str">
        <f t="shared" si="1"/>
        <v/>
      </c>
      <c r="K13" s="31">
        <v>5</v>
      </c>
      <c r="L13" s="59" t="e">
        <f>[2]Liability!E7</f>
        <v>#REF!</v>
      </c>
      <c r="M13" s="31" t="e">
        <f>[2]Liability!G7</f>
        <v>#REF!</v>
      </c>
      <c r="N13" s="31" t="e">
        <f>[2]Liability!H7</f>
        <v>#REF!</v>
      </c>
      <c r="O13" s="59" t="e">
        <f>[2]Liability!J7</f>
        <v>#REF!</v>
      </c>
      <c r="P13" s="31" t="e">
        <f t="shared" si="2"/>
        <v>#REF!</v>
      </c>
      <c r="Q13" s="31" t="e">
        <f t="shared" si="3"/>
        <v>#REF!</v>
      </c>
      <c r="R13" s="31" t="e">
        <f t="shared" si="4"/>
        <v>#REF!</v>
      </c>
    </row>
    <row r="14" spans="1:18" ht="36" customHeight="1">
      <c r="A14" s="38" t="s">
        <v>1053</v>
      </c>
      <c r="B14" s="41">
        <f>'FA SHEET'!B16+'FA SHEET'!I16+'FA SHEET'!P16+'FA SHEET'!W16</f>
        <v>0</v>
      </c>
      <c r="C14" s="41">
        <f>'FA SHEET'!C16+'FA SHEET'!J16+'FA SHEET'!Q16+'FA SHEET'!X16</f>
        <v>0</v>
      </c>
      <c r="D14" s="41">
        <f>'FA SHEET'!D16+'FA SHEET'!K16+'FA SHEET'!R16+'FA SHEET'!Y16</f>
        <v>0</v>
      </c>
      <c r="E14" s="42" t="str">
        <f t="shared" si="0"/>
        <v/>
      </c>
      <c r="F14" s="43" t="str">
        <f t="shared" si="1"/>
        <v/>
      </c>
      <c r="K14" s="31">
        <v>6</v>
      </c>
      <c r="L14" s="59" t="e">
        <f>[2]Liability!E8</f>
        <v>#REF!</v>
      </c>
      <c r="M14" s="31" t="e">
        <f>[2]Liability!G8</f>
        <v>#REF!</v>
      </c>
      <c r="N14" s="31" t="e">
        <f>[2]Liability!H8</f>
        <v>#REF!</v>
      </c>
      <c r="O14" s="59" t="e">
        <f>[2]Liability!J8</f>
        <v>#REF!</v>
      </c>
      <c r="P14" s="31" t="e">
        <f t="shared" si="2"/>
        <v>#REF!</v>
      </c>
      <c r="Q14" s="31" t="e">
        <f t="shared" si="3"/>
        <v>#REF!</v>
      </c>
      <c r="R14" s="31" t="e">
        <f t="shared" si="4"/>
        <v>#REF!</v>
      </c>
    </row>
    <row r="15" spans="1:18" ht="20.25" customHeight="1">
      <c r="A15" s="44" t="s">
        <v>1055</v>
      </c>
      <c r="B15" s="41">
        <f>'FA SHEET'!B17+'FA SHEET'!I17+'FA SHEET'!P17+'FA SHEET'!W17</f>
        <v>0</v>
      </c>
      <c r="C15" s="41">
        <f>'FA SHEET'!C17+'FA SHEET'!J17+'FA SHEET'!Q17+'FA SHEET'!X17</f>
        <v>0</v>
      </c>
      <c r="D15" s="41">
        <f>'FA SHEET'!D17+'FA SHEET'!K17+'FA SHEET'!R17+'FA SHEET'!Y17</f>
        <v>0</v>
      </c>
      <c r="E15" s="42"/>
      <c r="F15" s="43"/>
      <c r="L15" s="59"/>
      <c r="O15" s="59"/>
    </row>
    <row r="16" spans="1:18" ht="15" customHeight="1">
      <c r="A16" s="38" t="s">
        <v>1056</v>
      </c>
      <c r="B16" s="41">
        <f>'FA SHEET'!B18+'FA SHEET'!I18+'FA SHEET'!P18+'FA SHEET'!W18</f>
        <v>0</v>
      </c>
      <c r="C16" s="41">
        <f>'FA SHEET'!C18+'FA SHEET'!J18+'FA SHEET'!Q18+'FA SHEET'!X18</f>
        <v>0</v>
      </c>
      <c r="D16" s="41">
        <f>'FA SHEET'!D18+'FA SHEET'!K18+'FA SHEET'!R18+'FA SHEET'!Y18</f>
        <v>0</v>
      </c>
      <c r="E16" s="42" t="str">
        <f t="shared" si="0"/>
        <v/>
      </c>
      <c r="F16" s="43" t="str">
        <f t="shared" si="1"/>
        <v/>
      </c>
      <c r="K16" s="31">
        <v>7</v>
      </c>
      <c r="L16" s="59" t="e">
        <f>[2]Liability!E9</f>
        <v>#REF!</v>
      </c>
      <c r="M16" s="31" t="e">
        <f>[2]Liability!G9</f>
        <v>#REF!</v>
      </c>
      <c r="N16" s="31" t="e">
        <f>[2]Liability!H9</f>
        <v>#REF!</v>
      </c>
      <c r="O16" s="59" t="e">
        <f>[2]Liability!J9</f>
        <v>#REF!</v>
      </c>
      <c r="P16" s="31" t="e">
        <f t="shared" si="2"/>
        <v>#REF!</v>
      </c>
      <c r="Q16" s="31" t="e">
        <f t="shared" si="3"/>
        <v>#REF!</v>
      </c>
      <c r="R16" s="31" t="e">
        <f t="shared" si="4"/>
        <v>#REF!</v>
      </c>
    </row>
    <row r="17" spans="1:18" ht="15" customHeight="1">
      <c r="A17" s="38" t="s">
        <v>1058</v>
      </c>
      <c r="B17" s="41">
        <f>'FA SHEET'!B19+'FA SHEET'!I19+'FA SHEET'!P19+'FA SHEET'!W19</f>
        <v>0</v>
      </c>
      <c r="C17" s="41">
        <f>'FA SHEET'!C19+'FA SHEET'!J19+'FA SHEET'!Q19+'FA SHEET'!X19</f>
        <v>0</v>
      </c>
      <c r="D17" s="41">
        <f>'FA SHEET'!D19+'FA SHEET'!K19+'FA SHEET'!R19+'FA SHEET'!Y19</f>
        <v>0</v>
      </c>
      <c r="E17" s="42" t="str">
        <f t="shared" si="0"/>
        <v/>
      </c>
      <c r="F17" s="43" t="str">
        <f t="shared" si="1"/>
        <v/>
      </c>
      <c r="K17" s="31">
        <v>8</v>
      </c>
      <c r="L17" s="59" t="e">
        <f>[2]Liability!E10</f>
        <v>#REF!</v>
      </c>
      <c r="M17" s="31" t="e">
        <f>[2]Liability!G10</f>
        <v>#REF!</v>
      </c>
      <c r="N17" s="31" t="e">
        <f>[2]Liability!H10</f>
        <v>#REF!</v>
      </c>
      <c r="O17" s="59" t="e">
        <f>[2]Liability!J10</f>
        <v>#REF!</v>
      </c>
      <c r="P17" s="31" t="e">
        <f t="shared" si="2"/>
        <v>#REF!</v>
      </c>
      <c r="Q17" s="31" t="e">
        <f t="shared" si="3"/>
        <v>#REF!</v>
      </c>
      <c r="R17" s="31" t="e">
        <f t="shared" si="4"/>
        <v>#REF!</v>
      </c>
    </row>
    <row r="18" spans="1:18" ht="31.5">
      <c r="A18" s="38" t="s">
        <v>1060</v>
      </c>
      <c r="B18" s="41">
        <f>'FA SHEET'!B20+'FA SHEET'!I20+'FA SHEET'!P20+'FA SHEET'!W20</f>
        <v>0</v>
      </c>
      <c r="C18" s="41">
        <f>'FA SHEET'!C20+'FA SHEET'!J20+'FA SHEET'!Q20+'FA SHEET'!X20</f>
        <v>0</v>
      </c>
      <c r="D18" s="41">
        <f>'FA SHEET'!D20+'FA SHEET'!K20+'FA SHEET'!R20+'FA SHEET'!Y20</f>
        <v>0</v>
      </c>
      <c r="E18" s="42" t="str">
        <f t="shared" si="0"/>
        <v/>
      </c>
      <c r="F18" s="43" t="str">
        <f t="shared" si="1"/>
        <v/>
      </c>
      <c r="K18" s="31">
        <v>9</v>
      </c>
      <c r="L18" s="59" t="e">
        <f>[2]Liability!E11</f>
        <v>#REF!</v>
      </c>
      <c r="M18" s="31" t="e">
        <f>[2]Liability!G11</f>
        <v>#REF!</v>
      </c>
      <c r="N18" s="31" t="e">
        <f>[2]Liability!H11</f>
        <v>#REF!</v>
      </c>
      <c r="O18" s="59" t="e">
        <f>[2]Liability!J11</f>
        <v>#REF!</v>
      </c>
      <c r="P18" s="31" t="e">
        <f t="shared" si="2"/>
        <v>#REF!</v>
      </c>
      <c r="Q18" s="31" t="e">
        <f t="shared" si="3"/>
        <v>#REF!</v>
      </c>
      <c r="R18" s="31" t="e">
        <f t="shared" si="4"/>
        <v>#REF!</v>
      </c>
    </row>
    <row r="19" spans="1:18" ht="15" customHeight="1">
      <c r="A19" s="38" t="s">
        <v>1061</v>
      </c>
      <c r="B19" s="41">
        <f>'FA SHEET'!B21+'FA SHEET'!I21+'FA SHEET'!P21+'FA SHEET'!W21</f>
        <v>0</v>
      </c>
      <c r="C19" s="41">
        <f>'FA SHEET'!C21+'FA SHEET'!J21+'FA SHEET'!Q21+'FA SHEET'!X21</f>
        <v>0</v>
      </c>
      <c r="D19" s="41">
        <f>'FA SHEET'!D21+'FA SHEET'!K21+'FA SHEET'!R21+'FA SHEET'!Y21</f>
        <v>0</v>
      </c>
      <c r="E19" s="42" t="str">
        <f t="shared" si="0"/>
        <v/>
      </c>
      <c r="F19" s="43" t="str">
        <f t="shared" si="1"/>
        <v/>
      </c>
      <c r="K19" s="31">
        <v>10</v>
      </c>
      <c r="L19" s="59" t="e">
        <f>[2]Liability!E12</f>
        <v>#REF!</v>
      </c>
      <c r="M19" s="31" t="e">
        <f>[2]Liability!G12</f>
        <v>#REF!</v>
      </c>
      <c r="N19" s="31" t="e">
        <f>[2]Liability!H12</f>
        <v>#REF!</v>
      </c>
      <c r="O19" s="59" t="e">
        <f>[2]Liability!J12</f>
        <v>#REF!</v>
      </c>
      <c r="P19" s="31" t="e">
        <f t="shared" si="2"/>
        <v>#REF!</v>
      </c>
      <c r="Q19" s="31" t="e">
        <f t="shared" si="3"/>
        <v>#REF!</v>
      </c>
      <c r="R19" s="31" t="e">
        <f t="shared" si="4"/>
        <v>#REF!</v>
      </c>
    </row>
    <row r="20" spans="1:18" ht="15" customHeight="1">
      <c r="A20" s="44" t="s">
        <v>1063</v>
      </c>
      <c r="B20" s="41">
        <f>'FA SHEET'!B22+'FA SHEET'!I22+'FA SHEET'!P22+'FA SHEET'!W22</f>
        <v>0</v>
      </c>
      <c r="C20" s="41">
        <f>'FA SHEET'!C22+'FA SHEET'!J22+'FA SHEET'!Q22+'FA SHEET'!X22</f>
        <v>0</v>
      </c>
      <c r="D20" s="41">
        <f>'FA SHEET'!D22+'FA SHEET'!K22+'FA SHEET'!R22+'FA SHEET'!Y22</f>
        <v>0</v>
      </c>
      <c r="E20" s="42"/>
      <c r="F20" s="43"/>
      <c r="L20" s="59"/>
      <c r="O20" s="59"/>
    </row>
    <row r="21" spans="1:18" ht="15" customHeight="1">
      <c r="A21" s="44" t="s">
        <v>1064</v>
      </c>
      <c r="B21" s="41">
        <f>'FA SHEET'!B23+'FA SHEET'!I23+'FA SHEET'!P23+'FA SHEET'!W23</f>
        <v>0</v>
      </c>
      <c r="C21" s="41">
        <f>'FA SHEET'!C23+'FA SHEET'!J23+'FA SHEET'!Q23+'FA SHEET'!X23</f>
        <v>0</v>
      </c>
      <c r="D21" s="41">
        <f>'FA SHEET'!D23+'FA SHEET'!K23+'FA SHEET'!R23+'FA SHEET'!Y23</f>
        <v>0</v>
      </c>
      <c r="E21" s="42"/>
      <c r="F21" s="43"/>
      <c r="L21" s="59"/>
      <c r="O21" s="59"/>
    </row>
    <row r="22" spans="1:18" ht="15" customHeight="1">
      <c r="A22" s="38" t="s">
        <v>1065</v>
      </c>
      <c r="B22" s="41">
        <f>'FA SHEET'!B24+'FA SHEET'!I24+'FA SHEET'!P24+'FA SHEET'!W24</f>
        <v>0</v>
      </c>
      <c r="C22" s="41">
        <f>'FA SHEET'!C24+'FA SHEET'!J24+'FA SHEET'!Q24+'FA SHEET'!X24</f>
        <v>0</v>
      </c>
      <c r="D22" s="41">
        <f>'FA SHEET'!D24+'FA SHEET'!K24+'FA SHEET'!R24+'FA SHEET'!Y24</f>
        <v>0</v>
      </c>
      <c r="E22" s="42" t="str">
        <f t="shared" ref="E22:F26" si="5">IF(C22&lt;&gt;0,B22/C22-1,"")</f>
        <v/>
      </c>
      <c r="F22" s="43" t="str">
        <f t="shared" si="5"/>
        <v/>
      </c>
      <c r="K22" s="31">
        <v>11</v>
      </c>
      <c r="L22" s="59" t="e">
        <f>[2]Liability!E13</f>
        <v>#REF!</v>
      </c>
      <c r="M22" s="31" t="e">
        <f>[2]Liability!G13</f>
        <v>#REF!</v>
      </c>
      <c r="N22" s="31" t="e">
        <f>[2]Liability!H13</f>
        <v>#REF!</v>
      </c>
      <c r="O22" s="59" t="e">
        <f>[2]Liability!J13</f>
        <v>#REF!</v>
      </c>
      <c r="P22" s="31" t="e">
        <f t="shared" ref="P22:P35" si="6">M22-N22</f>
        <v>#REF!</v>
      </c>
      <c r="Q22" s="31" t="e">
        <f t="shared" ref="Q22:Q35" si="7">IF(P22&gt;=12,12,P22)</f>
        <v>#REF!</v>
      </c>
      <c r="R22" s="31" t="e">
        <f t="shared" ref="R22:R35" si="8">Q22*O22</f>
        <v>#REF!</v>
      </c>
    </row>
    <row r="23" spans="1:18" ht="15" customHeight="1">
      <c r="A23" s="38" t="s">
        <v>1066</v>
      </c>
      <c r="B23" s="41">
        <f>'FA SHEET'!B25+'FA SHEET'!I25+'FA SHEET'!P25+'FA SHEET'!W25</f>
        <v>0</v>
      </c>
      <c r="C23" s="41">
        <f>'FA SHEET'!C25+'FA SHEET'!J25+'FA SHEET'!Q25+'FA SHEET'!X25</f>
        <v>0</v>
      </c>
      <c r="D23" s="41">
        <f>'FA SHEET'!D25+'FA SHEET'!K25+'FA SHEET'!R25+'FA SHEET'!Y25</f>
        <v>0</v>
      </c>
      <c r="E23" s="42" t="str">
        <f t="shared" si="5"/>
        <v/>
      </c>
      <c r="F23" s="43" t="str">
        <f t="shared" si="5"/>
        <v/>
      </c>
      <c r="G23" s="45"/>
      <c r="K23" s="31">
        <v>12</v>
      </c>
      <c r="L23" s="59" t="e">
        <f>[2]Liability!E14</f>
        <v>#REF!</v>
      </c>
      <c r="M23" s="31" t="e">
        <f>[2]Liability!G14</f>
        <v>#REF!</v>
      </c>
      <c r="N23" s="31" t="e">
        <f>[2]Liability!H14</f>
        <v>#REF!</v>
      </c>
      <c r="O23" s="59" t="e">
        <f>[2]Liability!J14</f>
        <v>#REF!</v>
      </c>
      <c r="P23" s="31" t="e">
        <f t="shared" si="6"/>
        <v>#REF!</v>
      </c>
      <c r="Q23" s="31" t="e">
        <f t="shared" si="7"/>
        <v>#REF!</v>
      </c>
      <c r="R23" s="31" t="e">
        <f t="shared" si="8"/>
        <v>#REF!</v>
      </c>
    </row>
    <row r="24" spans="1:18" ht="15" customHeight="1">
      <c r="A24" s="38" t="s">
        <v>1151</v>
      </c>
      <c r="B24" s="41">
        <f>'FA SHEET'!B26+'FA SHEET'!I26+'FA SHEET'!P26+'FA SHEET'!W26</f>
        <v>0</v>
      </c>
      <c r="C24" s="41">
        <f>'FA SHEET'!C26+'FA SHEET'!J26+'FA SHEET'!Q26+'FA SHEET'!X26</f>
        <v>0</v>
      </c>
      <c r="D24" s="41">
        <f>'FA SHEET'!D26+'FA SHEET'!K26+'FA SHEET'!R26+'FA SHEET'!Y26</f>
        <v>0</v>
      </c>
      <c r="E24" s="42" t="str">
        <f t="shared" si="5"/>
        <v/>
      </c>
      <c r="F24" s="43" t="str">
        <f t="shared" si="5"/>
        <v/>
      </c>
      <c r="K24" s="31">
        <v>13</v>
      </c>
      <c r="L24" s="59" t="e">
        <f>[2]Liability!E15</f>
        <v>#REF!</v>
      </c>
      <c r="M24" s="31" t="e">
        <f>[2]Liability!G15</f>
        <v>#REF!</v>
      </c>
      <c r="N24" s="31" t="e">
        <f>[2]Liability!H15</f>
        <v>#REF!</v>
      </c>
      <c r="O24" s="59" t="e">
        <f>[2]Liability!J15</f>
        <v>#REF!</v>
      </c>
      <c r="P24" s="31" t="e">
        <f t="shared" si="6"/>
        <v>#REF!</v>
      </c>
      <c r="Q24" s="31" t="e">
        <f t="shared" si="7"/>
        <v>#REF!</v>
      </c>
      <c r="R24" s="31" t="e">
        <f t="shared" si="8"/>
        <v>#REF!</v>
      </c>
    </row>
    <row r="25" spans="1:18" ht="15" customHeight="1">
      <c r="A25" s="38" t="s">
        <v>1069</v>
      </c>
      <c r="B25" s="41">
        <f>'FA SHEET'!B27+'FA SHEET'!I27+'FA SHEET'!P27+'FA SHEET'!W27</f>
        <v>0</v>
      </c>
      <c r="C25" s="41">
        <f>'FA SHEET'!C27+'FA SHEET'!J27+'FA SHEET'!Q27+'FA SHEET'!X27</f>
        <v>0</v>
      </c>
      <c r="D25" s="41">
        <f>'FA SHEET'!D27+'FA SHEET'!K27+'FA SHEET'!R27+'FA SHEET'!Y27</f>
        <v>0</v>
      </c>
      <c r="E25" s="42" t="str">
        <f t="shared" si="5"/>
        <v/>
      </c>
      <c r="F25" s="43" t="str">
        <f t="shared" si="5"/>
        <v/>
      </c>
      <c r="K25" s="31">
        <v>14</v>
      </c>
      <c r="L25" s="59" t="e">
        <f>[2]Liability!E16</f>
        <v>#REF!</v>
      </c>
      <c r="M25" s="31" t="e">
        <f>[2]Liability!G16</f>
        <v>#REF!</v>
      </c>
      <c r="N25" s="31" t="e">
        <f>[2]Liability!H16</f>
        <v>#REF!</v>
      </c>
      <c r="O25" s="59" t="e">
        <f>[2]Liability!J16</f>
        <v>#REF!</v>
      </c>
      <c r="P25" s="31" t="e">
        <f t="shared" si="6"/>
        <v>#REF!</v>
      </c>
      <c r="Q25" s="31" t="e">
        <f t="shared" si="7"/>
        <v>#REF!</v>
      </c>
      <c r="R25" s="31" t="e">
        <f t="shared" si="8"/>
        <v>#REF!</v>
      </c>
    </row>
    <row r="26" spans="1:18" ht="33.75" customHeight="1">
      <c r="A26" s="38" t="s">
        <v>1072</v>
      </c>
      <c r="B26" s="41">
        <f>'FA SHEET'!B28+'FA SHEET'!I28+'FA SHEET'!P28+'FA SHEET'!W28</f>
        <v>0</v>
      </c>
      <c r="C26" s="41">
        <f>'FA SHEET'!C28+'FA SHEET'!J28+'FA SHEET'!Q28+'FA SHEET'!X28</f>
        <v>0</v>
      </c>
      <c r="D26" s="41">
        <f>'FA SHEET'!D28+'FA SHEET'!K28+'FA SHEET'!R28+'FA SHEET'!Y28</f>
        <v>0</v>
      </c>
      <c r="E26" s="42" t="str">
        <f t="shared" si="5"/>
        <v/>
      </c>
      <c r="F26" s="43" t="str">
        <f t="shared" si="5"/>
        <v/>
      </c>
      <c r="G26" s="45"/>
      <c r="J26" s="60"/>
      <c r="K26" s="31">
        <v>15</v>
      </c>
      <c r="L26" s="59" t="e">
        <f>[2]Liability!E17</f>
        <v>#REF!</v>
      </c>
      <c r="M26" s="31" t="e">
        <f>[2]Liability!G17</f>
        <v>#REF!</v>
      </c>
      <c r="N26" s="31" t="e">
        <f>[2]Liability!H17</f>
        <v>#REF!</v>
      </c>
      <c r="O26" s="59" t="e">
        <f>[2]Liability!J17</f>
        <v>#REF!</v>
      </c>
      <c r="P26" s="31" t="e">
        <f t="shared" si="6"/>
        <v>#REF!</v>
      </c>
      <c r="Q26" s="31" t="e">
        <f t="shared" si="7"/>
        <v>#REF!</v>
      </c>
      <c r="R26" s="31" t="e">
        <f t="shared" si="8"/>
        <v>#REF!</v>
      </c>
    </row>
    <row r="27" spans="1:18" ht="16.5" customHeight="1">
      <c r="A27" s="46"/>
      <c r="B27" s="47"/>
      <c r="C27" s="47"/>
      <c r="D27" s="47"/>
      <c r="E27" s="45"/>
      <c r="F27" s="48"/>
      <c r="G27" s="45"/>
      <c r="K27" s="31">
        <v>16</v>
      </c>
      <c r="L27" s="59" t="e">
        <f>[2]Liability!E18</f>
        <v>#REF!</v>
      </c>
      <c r="M27" s="31" t="e">
        <f>[2]Liability!G18</f>
        <v>#REF!</v>
      </c>
      <c r="N27" s="31" t="e">
        <f>[2]Liability!H18</f>
        <v>#REF!</v>
      </c>
      <c r="O27" s="59" t="e">
        <f>[2]Liability!J18</f>
        <v>#REF!</v>
      </c>
      <c r="P27" s="31" t="e">
        <f t="shared" si="6"/>
        <v>#REF!</v>
      </c>
      <c r="Q27" s="31" t="e">
        <f t="shared" si="7"/>
        <v>#REF!</v>
      </c>
      <c r="R27" s="31" t="e">
        <f t="shared" si="8"/>
        <v>#REF!</v>
      </c>
    </row>
    <row r="28" spans="1:18" ht="15" customHeight="1">
      <c r="A28" s="37" t="s">
        <v>1074</v>
      </c>
      <c r="B28" s="47" t="s">
        <v>1031</v>
      </c>
      <c r="C28" s="47" t="s">
        <v>1031</v>
      </c>
      <c r="D28" s="47"/>
      <c r="E28" s="45"/>
      <c r="F28" s="48" t="s">
        <v>1031</v>
      </c>
      <c r="G28" s="45"/>
      <c r="K28" s="31">
        <v>17</v>
      </c>
      <c r="L28" s="59" t="e">
        <f>[2]Liability!E19</f>
        <v>#REF!</v>
      </c>
      <c r="M28" s="31" t="e">
        <f>[2]Liability!G19</f>
        <v>#REF!</v>
      </c>
      <c r="N28" s="31" t="e">
        <f>[2]Liability!H19</f>
        <v>#REF!</v>
      </c>
      <c r="O28" s="59" t="e">
        <f>[2]Liability!J19</f>
        <v>#REF!</v>
      </c>
      <c r="P28" s="31" t="e">
        <f t="shared" si="6"/>
        <v>#REF!</v>
      </c>
      <c r="Q28" s="31" t="e">
        <f t="shared" si="7"/>
        <v>#REF!</v>
      </c>
      <c r="R28" s="31" t="e">
        <f t="shared" si="8"/>
        <v>#REF!</v>
      </c>
    </row>
    <row r="29" spans="1:18" ht="15" customHeight="1">
      <c r="A29" s="38" t="s">
        <v>1075</v>
      </c>
      <c r="B29" s="41">
        <f>'FA SHEET'!B31+'FA SHEET'!I31+'FA SHEET'!P31+'FA SHEET'!W31</f>
        <v>0</v>
      </c>
      <c r="C29" s="41">
        <f>'FA SHEET'!C31+'FA SHEET'!J31+'FA SHEET'!Q31+'FA SHEET'!X31</f>
        <v>0</v>
      </c>
      <c r="D29" s="41">
        <f>'FA SHEET'!D31+'FA SHEET'!K31+'FA SHEET'!R31+'FA SHEET'!Y31</f>
        <v>0</v>
      </c>
      <c r="E29" s="42" t="str">
        <f t="shared" ref="E29:E41" si="9">IF(C29&lt;&gt;0,B29/C29-1,"")</f>
        <v/>
      </c>
      <c r="F29" s="43" t="str">
        <f t="shared" ref="F29:F41" si="10">IF(D29&lt;&gt;0,C29/D29-1,"")</f>
        <v/>
      </c>
      <c r="G29" s="45"/>
      <c r="K29" s="31">
        <v>18</v>
      </c>
      <c r="L29" s="59" t="e">
        <f>[2]Liability!E20</f>
        <v>#REF!</v>
      </c>
      <c r="M29" s="31" t="e">
        <f>[2]Liability!G20</f>
        <v>#REF!</v>
      </c>
      <c r="N29" s="31" t="e">
        <f>[2]Liability!H20</f>
        <v>#REF!</v>
      </c>
      <c r="O29" s="59" t="e">
        <f>[2]Liability!J20</f>
        <v>#REF!</v>
      </c>
      <c r="P29" s="31" t="e">
        <f t="shared" si="6"/>
        <v>#REF!</v>
      </c>
      <c r="Q29" s="31" t="e">
        <f t="shared" si="7"/>
        <v>#REF!</v>
      </c>
      <c r="R29" s="31" t="e">
        <f t="shared" si="8"/>
        <v>#REF!</v>
      </c>
    </row>
    <row r="30" spans="1:18" ht="21" customHeight="1">
      <c r="A30" s="38" t="s">
        <v>1076</v>
      </c>
      <c r="B30" s="41">
        <f>'FA SHEET'!B32+'FA SHEET'!I32+'FA SHEET'!P32+'FA SHEET'!W32</f>
        <v>0</v>
      </c>
      <c r="C30" s="41">
        <f>'FA SHEET'!C32+'FA SHEET'!J32+'FA SHEET'!Q32+'FA SHEET'!X32</f>
        <v>0</v>
      </c>
      <c r="D30" s="41">
        <f>'FA SHEET'!D32+'FA SHEET'!K32+'FA SHEET'!R32+'FA SHEET'!Y32</f>
        <v>0</v>
      </c>
      <c r="E30" s="42" t="str">
        <f t="shared" si="9"/>
        <v/>
      </c>
      <c r="F30" s="43" t="str">
        <f t="shared" si="10"/>
        <v/>
      </c>
      <c r="G30" s="45"/>
      <c r="K30" s="31">
        <v>19</v>
      </c>
      <c r="L30" s="59" t="e">
        <f>[2]Liability!E21</f>
        <v>#REF!</v>
      </c>
      <c r="M30" s="31" t="e">
        <f>[2]Liability!G21</f>
        <v>#REF!</v>
      </c>
      <c r="N30" s="31" t="e">
        <f>[2]Liability!H21</f>
        <v>#REF!</v>
      </c>
      <c r="O30" s="59" t="e">
        <f>[2]Liability!J21</f>
        <v>#REF!</v>
      </c>
      <c r="P30" s="31" t="e">
        <f t="shared" si="6"/>
        <v>#REF!</v>
      </c>
      <c r="Q30" s="31" t="e">
        <f t="shared" si="7"/>
        <v>#REF!</v>
      </c>
      <c r="R30" s="31" t="e">
        <f t="shared" si="8"/>
        <v>#REF!</v>
      </c>
    </row>
    <row r="31" spans="1:18" ht="15" customHeight="1">
      <c r="A31" s="38" t="s">
        <v>1077</v>
      </c>
      <c r="B31" s="41">
        <f>'FA SHEET'!B33+'FA SHEET'!I33+'FA SHEET'!P33+'FA SHEET'!W33</f>
        <v>0</v>
      </c>
      <c r="C31" s="41">
        <f>'FA SHEET'!C33+'FA SHEET'!J33+'FA SHEET'!Q33+'FA SHEET'!X33</f>
        <v>0</v>
      </c>
      <c r="D31" s="41">
        <f>'FA SHEET'!D33+'FA SHEET'!K33+'FA SHEET'!R33+'FA SHEET'!Y33</f>
        <v>0</v>
      </c>
      <c r="E31" s="42" t="str">
        <f t="shared" si="9"/>
        <v/>
      </c>
      <c r="F31" s="43" t="str">
        <f t="shared" si="10"/>
        <v/>
      </c>
      <c r="G31" s="45"/>
      <c r="K31" s="31">
        <v>20</v>
      </c>
      <c r="L31" s="59" t="e">
        <f>[2]Liability!E22</f>
        <v>#REF!</v>
      </c>
      <c r="M31" s="31" t="e">
        <f>[2]Liability!G22</f>
        <v>#REF!</v>
      </c>
      <c r="N31" s="31" t="e">
        <f>[2]Liability!H22</f>
        <v>#REF!</v>
      </c>
      <c r="O31" s="59" t="e">
        <f>[2]Liability!J22</f>
        <v>#REF!</v>
      </c>
      <c r="P31" s="31" t="e">
        <f t="shared" si="6"/>
        <v>#REF!</v>
      </c>
      <c r="Q31" s="31" t="e">
        <f t="shared" si="7"/>
        <v>#REF!</v>
      </c>
      <c r="R31" s="31" t="e">
        <f t="shared" si="8"/>
        <v>#REF!</v>
      </c>
    </row>
    <row r="32" spans="1:18" ht="43.5" customHeight="1">
      <c r="A32" s="38" t="s">
        <v>1078</v>
      </c>
      <c r="B32" s="41">
        <f>'FA SHEET'!B35+'FA SHEET'!I35+'FA SHEET'!P35+'FA SHEET'!W35</f>
        <v>0</v>
      </c>
      <c r="C32" s="41">
        <f>'FA SHEET'!C35+'FA SHEET'!J35+'FA SHEET'!Q35+'FA SHEET'!X35</f>
        <v>0</v>
      </c>
      <c r="D32" s="41">
        <f>'FA SHEET'!D35+'FA SHEET'!K35+'FA SHEET'!R35+'FA SHEET'!Y35</f>
        <v>0</v>
      </c>
      <c r="E32" s="42" t="str">
        <f t="shared" si="9"/>
        <v/>
      </c>
      <c r="F32" s="43" t="str">
        <f t="shared" si="10"/>
        <v/>
      </c>
      <c r="K32" s="31">
        <v>22</v>
      </c>
      <c r="L32" s="59" t="e">
        <f>[2]Liability!E24</f>
        <v>#REF!</v>
      </c>
      <c r="M32" s="31" t="e">
        <f>[2]Liability!G24</f>
        <v>#REF!</v>
      </c>
      <c r="N32" s="31" t="e">
        <f>[2]Liability!H24</f>
        <v>#REF!</v>
      </c>
      <c r="O32" s="59" t="e">
        <f>[2]Liability!J24</f>
        <v>#REF!</v>
      </c>
      <c r="P32" s="31" t="e">
        <f t="shared" si="6"/>
        <v>#REF!</v>
      </c>
      <c r="Q32" s="31" t="e">
        <f t="shared" si="7"/>
        <v>#REF!</v>
      </c>
      <c r="R32" s="31" t="e">
        <f t="shared" si="8"/>
        <v>#REF!</v>
      </c>
    </row>
    <row r="33" spans="1:18" ht="15" customHeight="1">
      <c r="A33" s="38" t="s">
        <v>1079</v>
      </c>
      <c r="B33" s="41">
        <f>'FA SHEET'!B36+'FA SHEET'!I36+'FA SHEET'!P36+'FA SHEET'!W36</f>
        <v>0</v>
      </c>
      <c r="C33" s="41">
        <f>'FA SHEET'!C36+'FA SHEET'!J36+'FA SHEET'!Q36+'FA SHEET'!X36</f>
        <v>0</v>
      </c>
      <c r="D33" s="41">
        <f>'FA SHEET'!D36+'FA SHEET'!K36+'FA SHEET'!R36+'FA SHEET'!Y36</f>
        <v>0</v>
      </c>
      <c r="E33" s="42" t="str">
        <f t="shared" si="9"/>
        <v/>
      </c>
      <c r="F33" s="43" t="str">
        <f t="shared" si="10"/>
        <v/>
      </c>
      <c r="K33" s="31">
        <v>23</v>
      </c>
      <c r="L33" s="59" t="e">
        <f>[2]Liability!E25</f>
        <v>#REF!</v>
      </c>
      <c r="M33" s="31" t="e">
        <f>[2]Liability!G25</f>
        <v>#REF!</v>
      </c>
      <c r="N33" s="31" t="e">
        <f>[2]Liability!H25</f>
        <v>#REF!</v>
      </c>
      <c r="O33" s="59" t="e">
        <f>[2]Liability!J25</f>
        <v>#REF!</v>
      </c>
      <c r="P33" s="31" t="e">
        <f t="shared" si="6"/>
        <v>#REF!</v>
      </c>
      <c r="Q33" s="31" t="e">
        <f t="shared" si="7"/>
        <v>#REF!</v>
      </c>
      <c r="R33" s="31" t="e">
        <f t="shared" si="8"/>
        <v>#REF!</v>
      </c>
    </row>
    <row r="34" spans="1:18" ht="21" customHeight="1">
      <c r="A34" s="38" t="s">
        <v>1080</v>
      </c>
      <c r="B34" s="41">
        <f>'FA SHEET'!B37+'FA SHEET'!I37+'FA SHEET'!P37+'FA SHEET'!W37</f>
        <v>0</v>
      </c>
      <c r="C34" s="41">
        <f>'FA SHEET'!C37+'FA SHEET'!J37+'FA SHEET'!Q37+'FA SHEET'!X37</f>
        <v>0</v>
      </c>
      <c r="D34" s="41">
        <f>'FA SHEET'!D37+'FA SHEET'!K37+'FA SHEET'!R37+'FA SHEET'!Y37</f>
        <v>0</v>
      </c>
      <c r="E34" s="42" t="str">
        <f t="shared" si="9"/>
        <v/>
      </c>
      <c r="F34" s="43" t="str">
        <f t="shared" si="10"/>
        <v/>
      </c>
      <c r="K34" s="31">
        <v>24</v>
      </c>
      <c r="L34" s="59" t="e">
        <f>[2]Liability!E32</f>
        <v>#REF!</v>
      </c>
      <c r="M34" s="31" t="e">
        <f>[2]Liability!G32</f>
        <v>#REF!</v>
      </c>
      <c r="N34" s="31" t="e">
        <f>[2]Liability!H32</f>
        <v>#REF!</v>
      </c>
      <c r="O34" s="59" t="e">
        <f>[2]Liability!J32</f>
        <v>#REF!</v>
      </c>
      <c r="P34" s="31" t="e">
        <f t="shared" si="6"/>
        <v>#REF!</v>
      </c>
      <c r="Q34" s="31" t="e">
        <f t="shared" si="7"/>
        <v>#REF!</v>
      </c>
      <c r="R34" s="31" t="e">
        <f t="shared" si="8"/>
        <v>#REF!</v>
      </c>
    </row>
    <row r="35" spans="1:18" ht="15" customHeight="1">
      <c r="A35" s="38" t="s">
        <v>1081</v>
      </c>
      <c r="B35" s="41">
        <f>'FA SHEET'!B38+'FA SHEET'!I38+'FA SHEET'!P38+'FA SHEET'!W38</f>
        <v>0</v>
      </c>
      <c r="C35" s="41">
        <f>'FA SHEET'!C38+'FA SHEET'!J38+'FA SHEET'!Q38+'FA SHEET'!X38</f>
        <v>0</v>
      </c>
      <c r="D35" s="41">
        <f>'FA SHEET'!D38+'FA SHEET'!K38+'FA SHEET'!R38+'FA SHEET'!Y38</f>
        <v>0</v>
      </c>
      <c r="E35" s="42" t="str">
        <f t="shared" si="9"/>
        <v/>
      </c>
      <c r="F35" s="43" t="str">
        <f t="shared" si="10"/>
        <v/>
      </c>
      <c r="K35" s="31">
        <v>25</v>
      </c>
      <c r="L35" s="59" t="e">
        <f>[2]Liability!E33</f>
        <v>#REF!</v>
      </c>
      <c r="M35" s="31" t="e">
        <f>[2]Liability!G33</f>
        <v>#REF!</v>
      </c>
      <c r="N35" s="31" t="e">
        <f>[2]Liability!H33</f>
        <v>#REF!</v>
      </c>
      <c r="O35" s="59" t="e">
        <f>[2]Liability!J33</f>
        <v>#REF!</v>
      </c>
      <c r="P35" s="31" t="e">
        <f t="shared" si="6"/>
        <v>#REF!</v>
      </c>
      <c r="Q35" s="31" t="e">
        <f t="shared" si="7"/>
        <v>#REF!</v>
      </c>
      <c r="R35" s="31" t="e">
        <f t="shared" si="8"/>
        <v>#REF!</v>
      </c>
    </row>
    <row r="36" spans="1:18" ht="15" customHeight="1">
      <c r="A36" s="38" t="s">
        <v>1152</v>
      </c>
      <c r="B36" s="41">
        <f>'FA SHEET'!B39+'FA SHEET'!I39+'FA SHEET'!P39+'FA SHEET'!W39</f>
        <v>0</v>
      </c>
      <c r="C36" s="41">
        <f>'FA SHEET'!C39+'FA SHEET'!J39+'FA SHEET'!Q39+'FA SHEET'!X39</f>
        <v>0</v>
      </c>
      <c r="D36" s="41">
        <f>'FA SHEET'!D39+'FA SHEET'!K39+'FA SHEET'!R39+'FA SHEET'!Y39</f>
        <v>0</v>
      </c>
      <c r="E36" s="42" t="str">
        <f t="shared" si="9"/>
        <v/>
      </c>
      <c r="F36" s="43" t="str">
        <f t="shared" si="10"/>
        <v/>
      </c>
      <c r="L36" s="59"/>
      <c r="O36" s="59"/>
    </row>
    <row r="37" spans="1:18" ht="15" customHeight="1">
      <c r="A37" s="38" t="s">
        <v>1083</v>
      </c>
      <c r="B37" s="41">
        <f>'FA SHEET'!B40+'FA SHEET'!I40+'FA SHEET'!P40+'FA SHEET'!W40</f>
        <v>0</v>
      </c>
      <c r="C37" s="41">
        <f>'FA SHEET'!C40+'FA SHEET'!J40+'FA SHEET'!Q40+'FA SHEET'!X40</f>
        <v>0</v>
      </c>
      <c r="D37" s="41">
        <f>'FA SHEET'!D40+'FA SHEET'!K40+'FA SHEET'!R40+'FA SHEET'!Y40</f>
        <v>0</v>
      </c>
      <c r="E37" s="42" t="str">
        <f t="shared" si="9"/>
        <v/>
      </c>
      <c r="F37" s="43" t="str">
        <f t="shared" si="10"/>
        <v/>
      </c>
      <c r="L37" s="59"/>
      <c r="O37" s="59"/>
      <c r="R37" s="31" t="e">
        <f>SUM(R9:R35)</f>
        <v>#REF!</v>
      </c>
    </row>
    <row r="38" spans="1:18" ht="15" customHeight="1">
      <c r="A38" s="38" t="s">
        <v>1084</v>
      </c>
      <c r="B38" s="41">
        <f>'FA SHEET'!B41+'FA SHEET'!I41+'FA SHEET'!P41+'FA SHEET'!W41</f>
        <v>0</v>
      </c>
      <c r="C38" s="41">
        <f>'FA SHEET'!C41+'FA SHEET'!J41+'FA SHEET'!Q41+'FA SHEET'!X41</f>
        <v>0</v>
      </c>
      <c r="D38" s="41">
        <f>'FA SHEET'!D41+'FA SHEET'!K41+'FA SHEET'!R41+'FA SHEET'!Y41</f>
        <v>0</v>
      </c>
      <c r="E38" s="42" t="str">
        <f t="shared" si="9"/>
        <v/>
      </c>
      <c r="F38" s="43" t="str">
        <f t="shared" si="10"/>
        <v/>
      </c>
    </row>
    <row r="39" spans="1:18" ht="15" customHeight="1">
      <c r="A39" s="38" t="s">
        <v>1085</v>
      </c>
      <c r="B39" s="41">
        <f>'FA SHEET'!B42+'FA SHEET'!I42+'FA SHEET'!P42+'FA SHEET'!W42</f>
        <v>0</v>
      </c>
      <c r="C39" s="41">
        <f>'FA SHEET'!C42+'FA SHEET'!J42+'FA SHEET'!Q42+'FA SHEET'!X42</f>
        <v>0</v>
      </c>
      <c r="D39" s="41">
        <f>'FA SHEET'!D42+'FA SHEET'!K42+'FA SHEET'!R42+'FA SHEET'!Y42</f>
        <v>0</v>
      </c>
      <c r="E39" s="42" t="str">
        <f t="shared" si="9"/>
        <v/>
      </c>
      <c r="F39" s="43" t="str">
        <f t="shared" si="10"/>
        <v/>
      </c>
    </row>
    <row r="40" spans="1:18" ht="15" customHeight="1">
      <c r="A40" s="38" t="s">
        <v>1086</v>
      </c>
      <c r="B40" s="41">
        <f>'FA SHEET'!B43+'FA SHEET'!I43+'FA SHEET'!P43+'FA SHEET'!W43</f>
        <v>0</v>
      </c>
      <c r="C40" s="41">
        <f>'FA SHEET'!C43+'FA SHEET'!J43+'FA SHEET'!Q43+'FA SHEET'!X43</f>
        <v>0</v>
      </c>
      <c r="D40" s="41">
        <f>'FA SHEET'!D43+'FA SHEET'!K43+'FA SHEET'!R43+'FA SHEET'!Y43</f>
        <v>0</v>
      </c>
      <c r="E40" s="42" t="str">
        <f t="shared" si="9"/>
        <v/>
      </c>
      <c r="F40" s="43" t="str">
        <f t="shared" si="10"/>
        <v/>
      </c>
    </row>
    <row r="41" spans="1:18" ht="15" customHeight="1">
      <c r="A41" s="49" t="s">
        <v>1087</v>
      </c>
      <c r="B41" s="41">
        <f>'FA SHEET'!B44+'FA SHEET'!I44+'FA SHEET'!P44+'FA SHEET'!W44</f>
        <v>0</v>
      </c>
      <c r="C41" s="41">
        <f>'FA SHEET'!C44+'FA SHEET'!J44+'FA SHEET'!Q44+'FA SHEET'!X44</f>
        <v>0</v>
      </c>
      <c r="D41" s="41">
        <f>'FA SHEET'!D44+'FA SHEET'!K44+'FA SHEET'!R44+'FA SHEET'!Y44</f>
        <v>0</v>
      </c>
      <c r="E41" s="42" t="str">
        <f t="shared" si="9"/>
        <v/>
      </c>
      <c r="F41" s="43" t="str">
        <f t="shared" si="10"/>
        <v/>
      </c>
    </row>
    <row r="42" spans="1:18">
      <c r="A42" s="46" t="s">
        <v>1088</v>
      </c>
      <c r="B42" s="50" t="str">
        <f>IF(B41=B53,"Tallied","ERROR")</f>
        <v>Tallied</v>
      </c>
      <c r="C42" s="50" t="str">
        <f t="shared" ref="C42:D42" si="11">IF(C41=C53,"Tallied","ERROR")</f>
        <v>Tallied</v>
      </c>
      <c r="D42" s="50" t="str">
        <f t="shared" si="11"/>
        <v>Tallied</v>
      </c>
      <c r="E42" s="51"/>
      <c r="F42" s="51"/>
    </row>
    <row r="43" spans="1:18" ht="15" customHeight="1">
      <c r="A43" s="37" t="s">
        <v>1089</v>
      </c>
      <c r="B43" s="47"/>
      <c r="C43" s="47"/>
      <c r="D43" s="47"/>
      <c r="E43" s="45"/>
      <c r="F43" s="48"/>
    </row>
    <row r="44" spans="1:18" ht="15" customHeight="1">
      <c r="A44" s="38" t="s">
        <v>1090</v>
      </c>
      <c r="B44" s="41">
        <f>'FA SHEET'!B47+'FA SHEET'!I47+'FA SHEET'!P47+'FA SHEET'!W47</f>
        <v>0</v>
      </c>
      <c r="C44" s="41">
        <f>'FA SHEET'!C47+'FA SHEET'!J47+'FA SHEET'!Q47+'FA SHEET'!X47</f>
        <v>0</v>
      </c>
      <c r="D44" s="41">
        <f>'FA SHEET'!D47+'FA SHEET'!K47+'FA SHEET'!R47+'FA SHEET'!Y47</f>
        <v>0</v>
      </c>
      <c r="E44" s="42" t="str">
        <f t="shared" ref="E44:E53" si="12">IF(C44&lt;&gt;0,B44/C44-1,"")</f>
        <v/>
      </c>
      <c r="F44" s="43" t="str">
        <f t="shared" ref="F44:F53" si="13">IF(D44&lt;&gt;0,C44/D44-1,"")</f>
        <v/>
      </c>
    </row>
    <row r="45" spans="1:18" ht="15" customHeight="1">
      <c r="A45" s="38" t="s">
        <v>1091</v>
      </c>
      <c r="B45" s="41">
        <f>'FA SHEET'!B48+'FA SHEET'!I48+'FA SHEET'!P48+'FA SHEET'!W48</f>
        <v>0</v>
      </c>
      <c r="C45" s="41">
        <f>'FA SHEET'!C48+'FA SHEET'!J48+'FA SHEET'!Q48+'FA SHEET'!X48</f>
        <v>0</v>
      </c>
      <c r="D45" s="41">
        <f>'FA SHEET'!D48+'FA SHEET'!K48+'FA SHEET'!R48+'FA SHEET'!Y48</f>
        <v>0</v>
      </c>
      <c r="E45" s="42" t="str">
        <f t="shared" si="12"/>
        <v/>
      </c>
      <c r="F45" s="43" t="str">
        <f t="shared" si="13"/>
        <v/>
      </c>
    </row>
    <row r="46" spans="1:18" ht="15" customHeight="1">
      <c r="A46" s="38" t="s">
        <v>1092</v>
      </c>
      <c r="B46" s="41">
        <f>'FA SHEET'!B49+'FA SHEET'!I49+'FA SHEET'!P49+'FA SHEET'!W49</f>
        <v>0</v>
      </c>
      <c r="C46" s="41">
        <f>'FA SHEET'!C49+'FA SHEET'!J49+'FA SHEET'!Q49+'FA SHEET'!X49</f>
        <v>0</v>
      </c>
      <c r="D46" s="41">
        <f>'FA SHEET'!D49+'FA SHEET'!K49+'FA SHEET'!R49+'FA SHEET'!Y49</f>
        <v>0</v>
      </c>
      <c r="E46" s="42" t="str">
        <f t="shared" si="12"/>
        <v/>
      </c>
      <c r="F46" s="43" t="str">
        <f t="shared" si="13"/>
        <v/>
      </c>
    </row>
    <row r="47" spans="1:18" ht="15" customHeight="1">
      <c r="A47" s="38" t="s">
        <v>1093</v>
      </c>
      <c r="B47" s="41">
        <f>'FA SHEET'!B50+'FA SHEET'!I50+'FA SHEET'!P50+'FA SHEET'!W50</f>
        <v>0</v>
      </c>
      <c r="C47" s="41">
        <f>'FA SHEET'!C50+'FA SHEET'!J50+'FA SHEET'!Q50+'FA SHEET'!X50</f>
        <v>0</v>
      </c>
      <c r="D47" s="41">
        <f>'FA SHEET'!D50+'FA SHEET'!K50+'FA SHEET'!R50+'FA SHEET'!Y50</f>
        <v>0</v>
      </c>
      <c r="E47" s="42" t="str">
        <f t="shared" si="12"/>
        <v/>
      </c>
      <c r="F47" s="43" t="str">
        <f t="shared" si="13"/>
        <v/>
      </c>
    </row>
    <row r="48" spans="1:18" ht="15" customHeight="1">
      <c r="A48" s="38" t="s">
        <v>1094</v>
      </c>
      <c r="B48" s="41">
        <f>'FA SHEET'!B51+'FA SHEET'!I51+'FA SHEET'!P51+'FA SHEET'!W51</f>
        <v>0</v>
      </c>
      <c r="C48" s="41">
        <f>'FA SHEET'!C51+'FA SHEET'!J51+'FA SHEET'!Q51+'FA SHEET'!X51</f>
        <v>0</v>
      </c>
      <c r="D48" s="41">
        <f>'FA SHEET'!D51+'FA SHEET'!K51+'FA SHEET'!R51+'FA SHEET'!Y51</f>
        <v>0</v>
      </c>
      <c r="E48" s="42" t="str">
        <f t="shared" si="12"/>
        <v/>
      </c>
      <c r="F48" s="43" t="str">
        <f t="shared" si="13"/>
        <v/>
      </c>
    </row>
    <row r="49" spans="1:7" ht="15" customHeight="1">
      <c r="A49" s="38" t="s">
        <v>1095</v>
      </c>
      <c r="B49" s="41">
        <f>'FA SHEET'!B52+'FA SHEET'!I52+'FA SHEET'!P52+'FA SHEET'!W52</f>
        <v>0</v>
      </c>
      <c r="C49" s="41">
        <f>'FA SHEET'!C52+'FA SHEET'!J52+'FA SHEET'!Q52+'FA SHEET'!X52</f>
        <v>0</v>
      </c>
      <c r="D49" s="41">
        <f>'FA SHEET'!D52+'FA SHEET'!K52+'FA SHEET'!R52+'FA SHEET'!Y52</f>
        <v>0</v>
      </c>
      <c r="E49" s="42" t="str">
        <f t="shared" si="12"/>
        <v/>
      </c>
      <c r="F49" s="43" t="str">
        <f t="shared" si="13"/>
        <v/>
      </c>
    </row>
    <row r="50" spans="1:7" ht="15" customHeight="1">
      <c r="A50" s="38" t="s">
        <v>1153</v>
      </c>
      <c r="B50" s="41">
        <f>'FA SHEET'!B53+'FA SHEET'!I53+'FA SHEET'!P53+'FA SHEET'!W53</f>
        <v>0</v>
      </c>
      <c r="C50" s="41">
        <f>'FA SHEET'!C53+'FA SHEET'!J53+'FA SHEET'!Q53+'FA SHEET'!X53</f>
        <v>0</v>
      </c>
      <c r="D50" s="41">
        <f>'FA SHEET'!D53+'FA SHEET'!K53+'FA SHEET'!R53+'FA SHEET'!Y53</f>
        <v>0</v>
      </c>
      <c r="E50" s="42" t="str">
        <f t="shared" si="12"/>
        <v/>
      </c>
      <c r="F50" s="43" t="str">
        <f t="shared" si="13"/>
        <v/>
      </c>
    </row>
    <row r="51" spans="1:7" ht="15" customHeight="1">
      <c r="A51" s="38" t="s">
        <v>1097</v>
      </c>
      <c r="B51" s="41">
        <f>'FA SHEET'!B54+'FA SHEET'!I54+'FA SHEET'!P54+'FA SHEET'!W54</f>
        <v>0</v>
      </c>
      <c r="C51" s="41">
        <f>'FA SHEET'!C54+'FA SHEET'!J54+'FA SHEET'!Q54+'FA SHEET'!X54</f>
        <v>0</v>
      </c>
      <c r="D51" s="41">
        <f>'FA SHEET'!D54+'FA SHEET'!K54+'FA SHEET'!R54+'FA SHEET'!Y54</f>
        <v>0</v>
      </c>
      <c r="E51" s="42" t="str">
        <f t="shared" si="12"/>
        <v/>
      </c>
      <c r="F51" s="43" t="str">
        <f t="shared" si="13"/>
        <v/>
      </c>
    </row>
    <row r="52" spans="1:7" ht="15" customHeight="1">
      <c r="A52" s="38" t="s">
        <v>1098</v>
      </c>
      <c r="B52" s="41">
        <f>'FA SHEET'!B55+'FA SHEET'!I55+'FA SHEET'!P55+'FA SHEET'!W55</f>
        <v>0</v>
      </c>
      <c r="C52" s="41">
        <f>'FA SHEET'!C55+'FA SHEET'!J55+'FA SHEET'!Q55+'FA SHEET'!X55</f>
        <v>0</v>
      </c>
      <c r="D52" s="41">
        <f>'FA SHEET'!D55+'FA SHEET'!K55+'FA SHEET'!R55+'FA SHEET'!Y55</f>
        <v>0</v>
      </c>
      <c r="E52" s="42" t="str">
        <f t="shared" si="12"/>
        <v/>
      </c>
      <c r="F52" s="43" t="str">
        <f t="shared" si="13"/>
        <v/>
      </c>
    </row>
    <row r="53" spans="1:7" ht="15" customHeight="1">
      <c r="A53" s="49" t="s">
        <v>1099</v>
      </c>
      <c r="B53" s="41">
        <f>'FA SHEET'!B56+'FA SHEET'!I56+'FA SHEET'!P56+'FA SHEET'!W56</f>
        <v>0</v>
      </c>
      <c r="C53" s="41">
        <f>'FA SHEET'!C56+'FA SHEET'!J56+'FA SHEET'!Q56+'FA SHEET'!X56</f>
        <v>0</v>
      </c>
      <c r="D53" s="41">
        <f>'FA SHEET'!D56+'FA SHEET'!K56+'FA SHEET'!R56+'FA SHEET'!Y56</f>
        <v>0</v>
      </c>
      <c r="E53" s="42" t="str">
        <f t="shared" si="12"/>
        <v/>
      </c>
      <c r="F53" s="43" t="str">
        <f t="shared" si="13"/>
        <v/>
      </c>
    </row>
    <row r="54" spans="1:7" ht="31.5" customHeight="1">
      <c r="A54" s="52"/>
      <c r="B54" s="53" t="str">
        <f>IF(B41&lt;&gt;B53,"Asset Liability mismatch","")</f>
        <v/>
      </c>
      <c r="C54" s="53" t="str">
        <f>IF(C41&lt;&gt;C53,"Asset Liability mismatch","")</f>
        <v/>
      </c>
      <c r="D54" s="53" t="str">
        <f>IF(D41&lt;&gt;D53,"Asset Liability mismatch","")</f>
        <v/>
      </c>
      <c r="E54" s="45"/>
      <c r="F54" s="48"/>
    </row>
    <row r="55" spans="1:7" ht="10.5" customHeight="1">
      <c r="A55" s="52"/>
      <c r="B55" s="47"/>
      <c r="C55" s="47"/>
      <c r="D55" s="47"/>
      <c r="E55" s="45"/>
      <c r="F55" s="48"/>
    </row>
    <row r="56" spans="1:7" ht="15" customHeight="1">
      <c r="A56" s="37" t="s">
        <v>1100</v>
      </c>
      <c r="B56" s="32"/>
      <c r="C56" s="32"/>
      <c r="D56" s="32"/>
      <c r="E56" s="32"/>
      <c r="F56" s="35"/>
    </row>
    <row r="57" spans="1:7" ht="15" customHeight="1">
      <c r="A57" s="54" t="s">
        <v>1154</v>
      </c>
      <c r="B57" s="42" t="str">
        <f>IF(B10&lt;&gt;0,B13/B10,"")</f>
        <v/>
      </c>
      <c r="C57" s="42" t="str">
        <f>IF(C10&lt;&gt;0,C13/C10,"")</f>
        <v/>
      </c>
      <c r="D57" s="42" t="str">
        <f>IF(D10&lt;&gt;0,D13/D10,"")</f>
        <v/>
      </c>
      <c r="E57" s="42" t="str">
        <f t="shared" ref="E57:E71" si="14">IF(AND(B57&lt;&gt;"",C57&lt;&gt;""),IF(B57=C57,"No Change",IF((B57-C57)&gt;0,"Increase","Decrease")),"")</f>
        <v/>
      </c>
      <c r="F57" s="43" t="str">
        <f>IF(E57="Decrease","-ve Trend",IF(E57="Increase","+ve Trend",""))</f>
        <v/>
      </c>
      <c r="G57" s="55"/>
    </row>
    <row r="58" spans="1:7" ht="15" customHeight="1">
      <c r="A58" s="54" t="s">
        <v>1155</v>
      </c>
      <c r="B58" s="42" t="str">
        <f>IF(B10&lt;&gt;0,B25/B10,"")</f>
        <v/>
      </c>
      <c r="C58" s="42" t="str">
        <f>IF(C10&lt;&gt;0,C25/C10,"")</f>
        <v/>
      </c>
      <c r="D58" s="42" t="str">
        <f>IF(D10&lt;&gt;0,D25/D10,"")</f>
        <v/>
      </c>
      <c r="E58" s="42" t="str">
        <f t="shared" si="14"/>
        <v/>
      </c>
      <c r="F58" s="43" t="str">
        <f>IF(E58="Decrease","-ve Trend",IF(E58="Increase","+ve Trend",""))</f>
        <v/>
      </c>
    </row>
    <row r="59" spans="1:7" ht="15" customHeight="1">
      <c r="A59" s="54" t="s">
        <v>1156</v>
      </c>
      <c r="B59" s="42" t="str">
        <f>IF(B10&lt;&gt;0,B26/B10,"")</f>
        <v/>
      </c>
      <c r="C59" s="42" t="str">
        <f>IF(C10&lt;&gt;0,C26/C10,"")</f>
        <v/>
      </c>
      <c r="D59" s="42" t="str">
        <f>IF(D10&lt;&gt;0,D26/D10,"")</f>
        <v/>
      </c>
      <c r="E59" s="42" t="str">
        <f t="shared" si="14"/>
        <v/>
      </c>
      <c r="F59" s="43" t="str">
        <f>IF(E59="Decrease","-ve Trend",IF(E59="Increase","+ve Trend",""))</f>
        <v/>
      </c>
    </row>
    <row r="60" spans="1:7" ht="15" customHeight="1">
      <c r="A60" s="54" t="s">
        <v>1157</v>
      </c>
      <c r="B60" s="56" t="str">
        <f>IF(B40&lt;&gt;0,B52/B40,"")</f>
        <v/>
      </c>
      <c r="C60" s="56" t="str">
        <f>IF(C40&lt;&gt;0,C52/C40,"")</f>
        <v/>
      </c>
      <c r="D60" s="56" t="str">
        <f>IF(D40&lt;&gt;0,D52/D40,"")</f>
        <v/>
      </c>
      <c r="E60" s="42" t="str">
        <f t="shared" si="14"/>
        <v/>
      </c>
      <c r="F60" s="43" t="str">
        <f>IF(E60="Decrease","-ve Trend",IF(E60="Increase","+ve Trend",""))</f>
        <v/>
      </c>
    </row>
    <row r="61" spans="1:7" ht="15" customHeight="1">
      <c r="A61" s="54" t="s">
        <v>1158</v>
      </c>
      <c r="B61" s="56" t="e">
        <f>(B23-B19)/B22</f>
        <v>#DIV/0!</v>
      </c>
      <c r="C61" s="56" t="e">
        <f>(C23-C19)/C22</f>
        <v>#DIV/0!</v>
      </c>
      <c r="D61" s="56" t="e">
        <f>(D23-D19)/D22</f>
        <v>#DIV/0!</v>
      </c>
      <c r="E61" s="42" t="e">
        <f t="shared" si="14"/>
        <v>#DIV/0!</v>
      </c>
      <c r="F61" s="43" t="e">
        <f>IF(E61="Decrease","-ve Trend",IF(E61="Increase","+ve Trend",""))</f>
        <v>#DIV/0!</v>
      </c>
    </row>
    <row r="62" spans="1:7" ht="15" customHeight="1">
      <c r="A62" s="54" t="s">
        <v>1159</v>
      </c>
      <c r="B62" s="56" t="e">
        <f>(B35+B36)/B31</f>
        <v>#DIV/0!</v>
      </c>
      <c r="C62" s="56" t="e">
        <f>(C35+C36)/C31</f>
        <v>#DIV/0!</v>
      </c>
      <c r="D62" s="56" t="e">
        <f>(D35+D36)/D31</f>
        <v>#DIV/0!</v>
      </c>
      <c r="E62" s="42"/>
      <c r="F62" s="43"/>
    </row>
    <row r="63" spans="1:7" ht="15" customHeight="1">
      <c r="A63" s="54" t="s">
        <v>1160</v>
      </c>
      <c r="B63" s="56" t="e">
        <f>(B35+B36+'Input Details'!C14)/B31</f>
        <v>#DIV/0!</v>
      </c>
      <c r="C63" s="56"/>
      <c r="D63" s="56"/>
      <c r="E63" s="42" t="e">
        <f t="shared" si="14"/>
        <v>#DIV/0!</v>
      </c>
      <c r="F63" s="43" t="e">
        <f>IF(E63="Decrease","+ve Trend",IF(E63="Increase","-ve Trend",""))</f>
        <v>#DIV/0!</v>
      </c>
    </row>
    <row r="64" spans="1:7" ht="15" customHeight="1">
      <c r="A64" s="54" t="s">
        <v>1107</v>
      </c>
      <c r="B64" s="57" t="str">
        <f>IF(B7&lt;&gt;0,(B47+B48)/B7*365,"")</f>
        <v/>
      </c>
      <c r="C64" s="57" t="str">
        <f>IF(C7&lt;&gt;0,(C47+C48)/C7*365,"")</f>
        <v/>
      </c>
      <c r="D64" s="57" t="str">
        <f>IF(D7&lt;&gt;0,(D47+D48)/D7*365,"")</f>
        <v/>
      </c>
      <c r="E64" s="42" t="str">
        <f t="shared" si="14"/>
        <v/>
      </c>
      <c r="F64" s="43" t="str">
        <f>IF(E64="Decrease","+ve Trend",IF(E64="Increase","-ve Trend",""))</f>
        <v/>
      </c>
    </row>
    <row r="65" spans="1:6" ht="15" customHeight="1">
      <c r="A65" s="54" t="s">
        <v>1108</v>
      </c>
      <c r="B65" s="57" t="str">
        <f>IF(B11&lt;&gt;0,B49/B11*365,"")</f>
        <v/>
      </c>
      <c r="C65" s="57" t="str">
        <f>IF(C11&lt;&gt;0,C49/C11*365,"")</f>
        <v/>
      </c>
      <c r="D65" s="57" t="str">
        <f>IF(D11&lt;&gt;0,D49/D11*365,"")</f>
        <v/>
      </c>
      <c r="E65" s="42" t="str">
        <f t="shared" si="14"/>
        <v/>
      </c>
      <c r="F65" s="43" t="str">
        <f>IF(E65="Decrease","+ve Trend",IF(E65="Increase","-ve Trend",""))</f>
        <v/>
      </c>
    </row>
    <row r="66" spans="1:6" ht="15" customHeight="1">
      <c r="A66" s="54" t="s">
        <v>1109</v>
      </c>
      <c r="B66" s="57" t="str">
        <f>IF(B11&lt;&gt;0,B37/B11*365,"")</f>
        <v/>
      </c>
      <c r="C66" s="57" t="str">
        <f>IF(C11&lt;&gt;0,C37/C11*365,"")</f>
        <v/>
      </c>
      <c r="D66" s="57" t="str">
        <f>IF(D11&lt;&gt;0,D37/D11*365,"")</f>
        <v/>
      </c>
      <c r="E66" s="42" t="str">
        <f t="shared" si="14"/>
        <v/>
      </c>
      <c r="F66" s="43" t="str">
        <f>IF(E66="Decrease","+ve Trend",IF(E66="Increase","-ve Trend",""))</f>
        <v/>
      </c>
    </row>
    <row r="67" spans="1:6" ht="15" customHeight="1">
      <c r="A67" s="54" t="s">
        <v>1161</v>
      </c>
      <c r="B67" s="42" t="str">
        <f>IF(B10&lt;&gt;0,(B47+B48)/B10,"")</f>
        <v/>
      </c>
      <c r="C67" s="42" t="str">
        <f>IF(C10&lt;&gt;0,(C47+C48)/C10,"")</f>
        <v/>
      </c>
      <c r="D67" s="42" t="str">
        <f>IF(D10&lt;&gt;0,(D47+D48)/D10,"")</f>
        <v/>
      </c>
      <c r="E67" s="42" t="str">
        <f t="shared" si="14"/>
        <v/>
      </c>
      <c r="F67" s="43" t="str">
        <f>IF(E67="Decrease","+ve Trend",IF(E67="Increase","-ve Trend",""))</f>
        <v/>
      </c>
    </row>
    <row r="68" spans="1:6" ht="15" customHeight="1">
      <c r="A68" s="54" t="s">
        <v>1162</v>
      </c>
      <c r="B68" s="42" t="str">
        <f>IF(B10&lt;&gt;0,B49/B10,"")</f>
        <v/>
      </c>
      <c r="C68" s="42" t="str">
        <f>IF(C10&lt;&gt;0,C49/C10,"")</f>
        <v/>
      </c>
      <c r="D68" s="42" t="str">
        <f>IF(D10&lt;&gt;0,D49/D10,"")</f>
        <v/>
      </c>
      <c r="E68" s="42" t="str">
        <f t="shared" si="14"/>
        <v/>
      </c>
      <c r="F68" s="43" t="str">
        <f>IF(E68="Decrease","-ve Trend",IF(E68="Increase","+ve Trend",""))</f>
        <v/>
      </c>
    </row>
    <row r="69" spans="1:6" ht="15" customHeight="1">
      <c r="A69" s="54" t="s">
        <v>1113</v>
      </c>
      <c r="B69" s="56">
        <f>B52-B40</f>
        <v>0</v>
      </c>
      <c r="C69" s="56">
        <f>C52-C40</f>
        <v>0</v>
      </c>
      <c r="D69" s="56">
        <f>D52-D40</f>
        <v>0</v>
      </c>
      <c r="E69" s="42" t="str">
        <f t="shared" si="14"/>
        <v>No Change</v>
      </c>
      <c r="F69" s="43" t="str">
        <f>IF(E69="Decrease","-ve Trend",IF(E69="Increase","+ve Trend",""))</f>
        <v/>
      </c>
    </row>
    <row r="70" spans="1:6" ht="15" customHeight="1">
      <c r="A70" s="54" t="s">
        <v>1114</v>
      </c>
      <c r="B70" s="56" t="e">
        <f>(B69/B7)*365</f>
        <v>#DIV/0!</v>
      </c>
      <c r="C70" s="56" t="e">
        <f>(C69/C7)*365</f>
        <v>#DIV/0!</v>
      </c>
      <c r="D70" s="56" t="e">
        <f>(D69/D7)*365</f>
        <v>#DIV/0!</v>
      </c>
      <c r="E70" s="42" t="e">
        <f t="shared" si="14"/>
        <v>#DIV/0!</v>
      </c>
      <c r="F70" s="43" t="e">
        <f>IF(E70="Decrease","-ve Trend",IF(E70="Increase","+ve Trend",""))</f>
        <v>#DIV/0!</v>
      </c>
    </row>
    <row r="71" spans="1:6" ht="15" customHeight="1">
      <c r="A71" s="54" t="s">
        <v>1115</v>
      </c>
      <c r="B71" s="56" t="str">
        <f>IF(B31&lt;&gt;0,B26/B31,"")</f>
        <v/>
      </c>
      <c r="C71" s="56" t="str">
        <f>IF(C31&lt;&gt;0,C26/C31,"")</f>
        <v/>
      </c>
      <c r="D71" s="56" t="str">
        <f>IF(D31&lt;&gt;0,D26/D31,"")</f>
        <v/>
      </c>
      <c r="E71" s="42" t="str">
        <f t="shared" si="14"/>
        <v/>
      </c>
      <c r="F71" s="43" t="str">
        <f>IF(E71="Decrease","-ve Trend",IF(E71="Increase","+ve Trend",""))</f>
        <v/>
      </c>
    </row>
    <row r="72" spans="1:6" ht="15" customHeight="1">
      <c r="A72" s="54" t="s">
        <v>1163</v>
      </c>
      <c r="B72" s="56" t="e">
        <f>(B23-B19)/(('Input Details'!G37+'Input Details'!C17)*12)</f>
        <v>#NUM!</v>
      </c>
      <c r="C72" s="56"/>
      <c r="D72" s="56"/>
      <c r="E72" s="42"/>
      <c r="F72" s="43" t="str">
        <f t="shared" ref="F72:F76" si="15">IF(E72="Decrease","-ve Trend",IF(E72="Increase","+ve Trend",""))</f>
        <v/>
      </c>
    </row>
    <row r="73" spans="1:6">
      <c r="A73" s="54" t="s">
        <v>1164</v>
      </c>
      <c r="B73" s="42" t="str">
        <f>IF(B10&lt;&gt;0,(B23-B19)/B10,"")</f>
        <v/>
      </c>
      <c r="C73" s="42" t="str">
        <f>IF(C10&lt;&gt;0,(C23-C19)/C10,"")</f>
        <v/>
      </c>
      <c r="D73" s="42" t="str">
        <f>IF(D10&lt;&gt;0,(D23-D19)/D10,"")</f>
        <v/>
      </c>
      <c r="E73" s="42" t="str">
        <f t="shared" ref="E73:E76" si="16">IF(AND(B73&lt;&gt;"",C73&lt;&gt;""),IF(B73=C73,"No Change",IF((B73-C73)&gt;0,"Increase","Decrease")),"")</f>
        <v/>
      </c>
      <c r="F73" s="43" t="str">
        <f t="shared" si="15"/>
        <v/>
      </c>
    </row>
    <row r="74" spans="1:6">
      <c r="A74" s="54" t="s">
        <v>1165</v>
      </c>
      <c r="B74" s="56" t="e">
        <f>(B52-B49)/B40</f>
        <v>#DIV/0!</v>
      </c>
      <c r="C74" s="56" t="e">
        <f>(C52-C49)/C40</f>
        <v>#DIV/0!</v>
      </c>
      <c r="D74" s="56" t="e">
        <f>(D52-D49)/D40</f>
        <v>#DIV/0!</v>
      </c>
      <c r="E74" s="42" t="e">
        <f t="shared" si="16"/>
        <v>#DIV/0!</v>
      </c>
      <c r="F74" s="43" t="e">
        <f t="shared" si="15"/>
        <v>#DIV/0!</v>
      </c>
    </row>
    <row r="75" spans="1:6">
      <c r="A75" s="54" t="s">
        <v>1166</v>
      </c>
      <c r="B75" s="56" t="e">
        <f>(B35+B36)/B31</f>
        <v>#DIV/0!</v>
      </c>
      <c r="C75" s="56" t="e">
        <f>(C35+C36)/C31</f>
        <v>#DIV/0!</v>
      </c>
      <c r="D75" s="56" t="e">
        <f>(D35+D36)/D31</f>
        <v>#DIV/0!</v>
      </c>
      <c r="E75" s="42" t="e">
        <f t="shared" si="16"/>
        <v>#DIV/0!</v>
      </c>
      <c r="F75" s="43" t="e">
        <f t="shared" si="15"/>
        <v>#DIV/0!</v>
      </c>
    </row>
    <row r="76" spans="1:6">
      <c r="A76" s="54" t="s">
        <v>1167</v>
      </c>
      <c r="B76" s="56" t="e">
        <f>(B35+B40)/B31</f>
        <v>#DIV/0!</v>
      </c>
      <c r="C76" s="56" t="e">
        <f>(C35+C40)/C31</f>
        <v>#DIV/0!</v>
      </c>
      <c r="D76" s="56" t="e">
        <f>(D35+D40)/D31</f>
        <v>#DIV/0!</v>
      </c>
      <c r="E76" s="42" t="e">
        <f t="shared" si="16"/>
        <v>#DIV/0!</v>
      </c>
      <c r="F76" s="43" t="e">
        <f t="shared" si="15"/>
        <v>#DIV/0!</v>
      </c>
    </row>
    <row r="77" spans="1:6">
      <c r="A77" s="32"/>
      <c r="B77" s="32"/>
      <c r="C77" s="32"/>
      <c r="D77" s="32"/>
      <c r="E77" s="32"/>
      <c r="F77" s="32"/>
    </row>
    <row r="78" spans="1:6"/>
    <row r="79" spans="1:6"/>
    <row r="80" spans="1:6"/>
    <row r="81"/>
    <row r="82"/>
    <row r="83"/>
    <row r="84"/>
    <row r="85"/>
    <row r="86"/>
    <row r="87"/>
  </sheetData>
  <sheetProtection password="DDAD" sheet="1" objects="1"/>
  <mergeCells count="2">
    <mergeCell ref="B1:F1"/>
    <mergeCell ref="B6:D6"/>
  </mergeCells>
  <conditionalFormatting sqref="B6:D6">
    <cfRule type="containsText" dxfId="231" priority="11" stopIfTrue="1" operator="containsText" text="NOT as per program">
      <formula>NOT(ISERROR(SEARCH("NOT as per program",B6)))</formula>
    </cfRule>
  </conditionalFormatting>
  <conditionalFormatting sqref="E63:E67">
    <cfRule type="cellIs" dxfId="230" priority="8" stopIfTrue="1" operator="equal">
      <formula>"Increase"</formula>
    </cfRule>
    <cfRule type="cellIs" dxfId="229" priority="12" stopIfTrue="1" operator="equal">
      <formula>"Increase"</formula>
    </cfRule>
  </conditionalFormatting>
  <conditionalFormatting sqref="F57:F76">
    <cfRule type="containsText" dxfId="228" priority="9" stopIfTrue="1" operator="containsText" text="*-ve Trend">
      <formula>NOT(ISERROR(SEARCH("*-ve Trend",F57)))</formula>
    </cfRule>
    <cfRule type="containsText" dxfId="227" priority="13" stopIfTrue="1" operator="containsText" text="*-ve Trend">
      <formula>NOT(ISERROR(SEARCH("*-ve Trend",F57)))</formula>
    </cfRule>
  </conditionalFormatting>
  <conditionalFormatting sqref="E7:F11">
    <cfRule type="cellIs" dxfId="226" priority="7" stopIfTrue="1" operator="lessThan">
      <formula>0</formula>
    </cfRule>
  </conditionalFormatting>
  <conditionalFormatting sqref="E12:F12 E22:F22 E47:F49 E32:F32 E36:F38">
    <cfRule type="cellIs" dxfId="225" priority="1" stopIfTrue="1" operator="greaterThan">
      <formula>0</formula>
    </cfRule>
  </conditionalFormatting>
  <conditionalFormatting sqref="E13:F21">
    <cfRule type="cellIs" dxfId="224" priority="6" stopIfTrue="1" operator="lessThan">
      <formula>0</formula>
    </cfRule>
  </conditionalFormatting>
  <conditionalFormatting sqref="E23:F31">
    <cfRule type="cellIs" dxfId="223" priority="5" stopIfTrue="1" operator="lessThan">
      <formula>0</formula>
    </cfRule>
  </conditionalFormatting>
  <conditionalFormatting sqref="E33:F36">
    <cfRule type="cellIs" dxfId="222" priority="4" stopIfTrue="1" operator="lessThan">
      <formula>0</formula>
    </cfRule>
  </conditionalFormatting>
  <conditionalFormatting sqref="E39:F46">
    <cfRule type="cellIs" dxfId="221" priority="3" stopIfTrue="1" operator="lessThan">
      <formula>0</formula>
    </cfRule>
  </conditionalFormatting>
  <conditionalFormatting sqref="E50:F53">
    <cfRule type="cellIs" dxfId="220" priority="2" stopIfTrue="1" operator="lessThan">
      <formula>0</formula>
    </cfRule>
  </conditionalFormatting>
  <conditionalFormatting sqref="E57:E62 E68:E76">
    <cfRule type="containsText" dxfId="219" priority="10" stopIfTrue="1" operator="containsText" text="Decrease">
      <formula>NOT(ISERROR(SEARCH("Decrease",E57)))</formula>
    </cfRule>
    <cfRule type="containsText" dxfId="218" priority="14" stopIfTrue="1" operator="containsText" text="Decrease">
      <formula>NOT(ISERROR(SEARCH("Decrease",E57)))</formula>
    </cfRule>
  </conditionalFormatting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3" tint="0.79992065187536243"/>
  </sheetPr>
  <dimension ref="A1:XFC79"/>
  <sheetViews>
    <sheetView workbookViewId="0">
      <selection activeCell="B9" sqref="B9"/>
    </sheetView>
  </sheetViews>
  <sheetFormatPr defaultColWidth="9.140625" defaultRowHeight="0" customHeight="1" zeroHeight="1"/>
  <cols>
    <col min="1" max="1" width="29.7109375" style="63" customWidth="1"/>
    <col min="2" max="2" width="17.28515625" style="63" customWidth="1"/>
    <col min="3" max="3" width="17.42578125" style="63" customWidth="1"/>
    <col min="4" max="4" width="17" style="63" customWidth="1"/>
    <col min="5" max="6" width="10.7109375" style="63" customWidth="1"/>
    <col min="7" max="7" width="10.7109375" style="64" customWidth="1"/>
    <col min="8" max="8" width="29.7109375" style="63" customWidth="1"/>
    <col min="9" max="10" width="16.5703125" style="63" customWidth="1"/>
    <col min="11" max="11" width="17.7109375" style="63" customWidth="1"/>
    <col min="12" max="13" width="10.7109375" style="63" customWidth="1"/>
    <col min="14" max="14" width="10.7109375" style="64" customWidth="1"/>
    <col min="15" max="15" width="29.7109375" style="63" customWidth="1"/>
    <col min="16" max="17" width="16.42578125" style="63" customWidth="1"/>
    <col min="18" max="18" width="16.5703125" style="63" customWidth="1"/>
    <col min="19" max="20" width="10.7109375" style="63" customWidth="1"/>
    <col min="21" max="21" width="10.7109375" style="64" customWidth="1"/>
    <col min="22" max="22" width="29.7109375" style="63" customWidth="1"/>
    <col min="23" max="23" width="16.85546875" style="63" customWidth="1"/>
    <col min="24" max="24" width="16.5703125" style="63" customWidth="1"/>
    <col min="25" max="25" width="17.140625" style="63" customWidth="1"/>
    <col min="26" max="27" width="10.7109375" style="63" customWidth="1"/>
    <col min="28" max="28" width="10.42578125" style="62" customWidth="1"/>
    <col min="29" max="16383" width="9.140625" style="65" hidden="1" customWidth="1"/>
    <col min="16384" max="16384" width="1.42578125" style="65" customWidth="1"/>
  </cols>
  <sheetData>
    <row r="1" spans="1:30" s="61" customFormat="1" ht="20.100000000000001" customHeight="1">
      <c r="A1" s="637" t="s">
        <v>1024</v>
      </c>
      <c r="B1" s="638"/>
      <c r="C1" s="638"/>
      <c r="D1" s="638"/>
      <c r="E1" s="638"/>
      <c r="F1" s="639"/>
      <c r="G1" s="66"/>
      <c r="H1" s="637" t="s">
        <v>1025</v>
      </c>
      <c r="I1" s="638"/>
      <c r="J1" s="638"/>
      <c r="K1" s="638"/>
      <c r="L1" s="638"/>
      <c r="M1" s="639"/>
      <c r="N1" s="66"/>
      <c r="O1" s="637" t="s">
        <v>1026</v>
      </c>
      <c r="P1" s="638"/>
      <c r="Q1" s="638"/>
      <c r="R1" s="638"/>
      <c r="S1" s="638"/>
      <c r="T1" s="639"/>
      <c r="U1" s="66"/>
      <c r="V1" s="637" t="s">
        <v>1027</v>
      </c>
      <c r="W1" s="638"/>
      <c r="X1" s="638"/>
      <c r="Y1" s="638"/>
      <c r="Z1" s="638"/>
      <c r="AA1" s="639"/>
      <c r="AB1" s="99"/>
    </row>
    <row r="2" spans="1:30" ht="15" customHeight="1">
      <c r="A2" s="67" t="s">
        <v>1028</v>
      </c>
      <c r="B2" s="640"/>
      <c r="C2" s="640"/>
      <c r="D2" s="640"/>
      <c r="E2" s="640"/>
      <c r="F2" s="641"/>
      <c r="G2" s="68"/>
      <c r="H2" s="67" t="s">
        <v>1028</v>
      </c>
      <c r="I2" s="628"/>
      <c r="J2" s="628"/>
      <c r="K2" s="628"/>
      <c r="L2" s="628"/>
      <c r="M2" s="629"/>
      <c r="N2" s="68"/>
      <c r="O2" s="67" t="s">
        <v>1028</v>
      </c>
      <c r="P2" s="642"/>
      <c r="Q2" s="640"/>
      <c r="R2" s="640"/>
      <c r="S2" s="640"/>
      <c r="T2" s="641"/>
      <c r="U2" s="68"/>
      <c r="V2" s="67" t="s">
        <v>1028</v>
      </c>
      <c r="W2" s="628"/>
      <c r="X2" s="628"/>
      <c r="Y2" s="628"/>
      <c r="Z2" s="628"/>
      <c r="AA2" s="629"/>
    </row>
    <row r="3" spans="1:30" ht="15" customHeight="1">
      <c r="A3" s="67" t="s">
        <v>1029</v>
      </c>
      <c r="B3" s="628"/>
      <c r="C3" s="628"/>
      <c r="D3" s="628"/>
      <c r="E3" s="628"/>
      <c r="F3" s="629"/>
      <c r="G3" s="68"/>
      <c r="H3" s="67" t="s">
        <v>1029</v>
      </c>
      <c r="I3" s="628"/>
      <c r="J3" s="628"/>
      <c r="K3" s="628"/>
      <c r="L3" s="628"/>
      <c r="M3" s="629"/>
      <c r="N3" s="68"/>
      <c r="O3" s="67" t="s">
        <v>1029</v>
      </c>
      <c r="P3" s="630"/>
      <c r="Q3" s="628"/>
      <c r="R3" s="628"/>
      <c r="S3" s="628"/>
      <c r="T3" s="629"/>
      <c r="U3" s="68"/>
      <c r="V3" s="67" t="s">
        <v>1029</v>
      </c>
      <c r="W3" s="628"/>
      <c r="X3" s="628"/>
      <c r="Y3" s="628"/>
      <c r="Z3" s="628"/>
      <c r="AA3" s="629"/>
    </row>
    <row r="4" spans="1:30" ht="10.5">
      <c r="A4" s="69" t="s">
        <v>1031</v>
      </c>
      <c r="B4" s="68"/>
      <c r="C4" s="68"/>
      <c r="D4" s="68"/>
      <c r="E4" s="68"/>
      <c r="F4" s="70"/>
      <c r="G4" s="68"/>
      <c r="H4" s="69"/>
      <c r="I4" s="68"/>
      <c r="J4" s="68"/>
      <c r="K4" s="68"/>
      <c r="L4" s="68"/>
      <c r="M4" s="70"/>
      <c r="N4" s="68"/>
      <c r="O4" s="69"/>
      <c r="P4" s="68"/>
      <c r="Q4" s="68"/>
      <c r="R4" s="68"/>
      <c r="S4" s="68"/>
      <c r="T4" s="70"/>
      <c r="U4" s="68"/>
      <c r="V4" s="69"/>
      <c r="W4" s="68"/>
      <c r="X4" s="68"/>
      <c r="Y4" s="68"/>
      <c r="Z4" s="68"/>
      <c r="AA4" s="70"/>
    </row>
    <row r="5" spans="1:30" ht="15" customHeight="1">
      <c r="A5" s="67" t="s">
        <v>1032</v>
      </c>
      <c r="B5" s="68"/>
      <c r="C5" s="68"/>
      <c r="D5" s="68"/>
      <c r="E5" s="68"/>
      <c r="F5" s="70"/>
      <c r="G5" s="68"/>
      <c r="H5" s="67" t="s">
        <v>1032</v>
      </c>
      <c r="I5" s="68"/>
      <c r="J5" s="68"/>
      <c r="K5" s="68"/>
      <c r="L5" s="68"/>
      <c r="M5" s="70"/>
      <c r="N5" s="68"/>
      <c r="O5" s="67" t="s">
        <v>1032</v>
      </c>
      <c r="P5" s="68"/>
      <c r="Q5" s="68"/>
      <c r="R5" s="68"/>
      <c r="S5" s="68"/>
      <c r="T5" s="70"/>
      <c r="U5" s="68"/>
      <c r="V5" s="67" t="s">
        <v>1032</v>
      </c>
      <c r="W5" s="68"/>
      <c r="X5" s="68"/>
      <c r="Y5" s="68"/>
      <c r="Z5" s="68"/>
      <c r="AA5" s="70"/>
      <c r="AC5" s="65" t="s">
        <v>1033</v>
      </c>
      <c r="AD5" s="65" t="s">
        <v>1034</v>
      </c>
    </row>
    <row r="6" spans="1:30" ht="15" customHeight="1">
      <c r="A6" s="44" t="s">
        <v>1035</v>
      </c>
      <c r="B6" s="71" t="s">
        <v>961</v>
      </c>
      <c r="C6" s="71" t="s">
        <v>959</v>
      </c>
      <c r="D6" s="71" t="s">
        <v>957</v>
      </c>
      <c r="E6" s="72" t="s">
        <v>1036</v>
      </c>
      <c r="F6" s="73" t="s">
        <v>1037</v>
      </c>
      <c r="G6" s="68"/>
      <c r="H6" s="44" t="s">
        <v>1035</v>
      </c>
      <c r="I6" s="71" t="str">
        <f>B6</f>
        <v>FY 2020</v>
      </c>
      <c r="J6" s="71" t="str">
        <f t="shared" ref="J6:K6" si="0">C6</f>
        <v>FY 2019</v>
      </c>
      <c r="K6" s="71" t="str">
        <f t="shared" si="0"/>
        <v>FY 2018</v>
      </c>
      <c r="L6" s="72" t="s">
        <v>1036</v>
      </c>
      <c r="M6" s="73" t="s">
        <v>1037</v>
      </c>
      <c r="N6" s="68"/>
      <c r="O6" s="44" t="s">
        <v>1035</v>
      </c>
      <c r="P6" s="71" t="str">
        <f>I6</f>
        <v>FY 2020</v>
      </c>
      <c r="Q6" s="71" t="str">
        <f t="shared" ref="Q6" si="1">J6</f>
        <v>FY 2019</v>
      </c>
      <c r="R6" s="71" t="str">
        <f t="shared" ref="R6" si="2">K6</f>
        <v>FY 2018</v>
      </c>
      <c r="S6" s="72" t="s">
        <v>1036</v>
      </c>
      <c r="T6" s="73" t="s">
        <v>1037</v>
      </c>
      <c r="U6" s="68"/>
      <c r="V6" s="44" t="s">
        <v>1035</v>
      </c>
      <c r="W6" s="71" t="str">
        <f>P6</f>
        <v>FY 2020</v>
      </c>
      <c r="X6" s="71" t="str">
        <f t="shared" ref="X6" si="3">Q6</f>
        <v>FY 2019</v>
      </c>
      <c r="Y6" s="71" t="str">
        <f t="shared" ref="Y6" si="4">R6</f>
        <v>FY 2018</v>
      </c>
      <c r="Z6" s="72" t="s">
        <v>1036</v>
      </c>
      <c r="AA6" s="73" t="s">
        <v>1037</v>
      </c>
      <c r="AC6" s="65" t="s">
        <v>1038</v>
      </c>
      <c r="AD6" s="65" t="s">
        <v>1039</v>
      </c>
    </row>
    <row r="7" spans="1:30" ht="15" customHeight="1">
      <c r="A7" s="44" t="s">
        <v>1040</v>
      </c>
      <c r="B7" s="74"/>
      <c r="C7" s="74"/>
      <c r="D7" s="74"/>
      <c r="E7" s="54"/>
      <c r="F7" s="75"/>
      <c r="G7" s="68"/>
      <c r="H7" s="44" t="s">
        <v>1040</v>
      </c>
      <c r="I7" s="74"/>
      <c r="J7" s="74"/>
      <c r="K7" s="74"/>
      <c r="L7" s="54"/>
      <c r="M7" s="75"/>
      <c r="N7" s="68"/>
      <c r="O7" s="44" t="s">
        <v>1040</v>
      </c>
      <c r="P7" s="74"/>
      <c r="Q7" s="74"/>
      <c r="R7" s="74"/>
      <c r="S7" s="54"/>
      <c r="T7" s="75"/>
      <c r="U7" s="68"/>
      <c r="V7" s="44" t="s">
        <v>1040</v>
      </c>
      <c r="W7" s="74"/>
      <c r="X7" s="74"/>
      <c r="Y7" s="74"/>
      <c r="Z7" s="54"/>
      <c r="AA7" s="75"/>
    </row>
    <row r="8" spans="1:30" ht="15" customHeight="1">
      <c r="A8" s="44" t="s">
        <v>1041</v>
      </c>
      <c r="B8" s="631" t="s">
        <v>1042</v>
      </c>
      <c r="C8" s="632"/>
      <c r="D8" s="633"/>
      <c r="E8" s="72"/>
      <c r="F8" s="73"/>
      <c r="G8" s="68"/>
      <c r="H8" s="44" t="s">
        <v>1041</v>
      </c>
      <c r="I8" s="634" t="s">
        <v>1042</v>
      </c>
      <c r="J8" s="635"/>
      <c r="K8" s="636"/>
      <c r="L8" s="72"/>
      <c r="M8" s="73"/>
      <c r="N8" s="68"/>
      <c r="O8" s="44" t="s">
        <v>1041</v>
      </c>
      <c r="P8" s="634" t="s">
        <v>1042</v>
      </c>
      <c r="Q8" s="635"/>
      <c r="R8" s="636"/>
      <c r="S8" s="72"/>
      <c r="T8" s="73"/>
      <c r="U8" s="68"/>
      <c r="V8" s="44" t="s">
        <v>1041</v>
      </c>
      <c r="W8" s="634" t="s">
        <v>1042</v>
      </c>
      <c r="X8" s="635"/>
      <c r="Y8" s="636"/>
      <c r="Z8" s="72"/>
      <c r="AA8" s="73"/>
    </row>
    <row r="9" spans="1:30" ht="15" customHeight="1">
      <c r="A9" s="44" t="s">
        <v>1043</v>
      </c>
      <c r="B9" s="76"/>
      <c r="C9" s="76"/>
      <c r="D9" s="76"/>
      <c r="E9" s="77" t="str">
        <f>IF(C9&lt;&gt;0,B9/C9-1,"")</f>
        <v/>
      </c>
      <c r="F9" s="78" t="str">
        <f>IF(D9&lt;&gt;0,C9/D9-1,"")</f>
        <v/>
      </c>
      <c r="G9" s="68"/>
      <c r="H9" s="44" t="s">
        <v>1043</v>
      </c>
      <c r="I9" s="76"/>
      <c r="J9" s="76"/>
      <c r="K9" s="76"/>
      <c r="L9" s="77" t="str">
        <f>IF(J9&lt;&gt;0,I9/J9-1,"")</f>
        <v/>
      </c>
      <c r="M9" s="78" t="str">
        <f>IF(K9&lt;&gt;0,J9/K9-1,"")</f>
        <v/>
      </c>
      <c r="N9" s="68"/>
      <c r="O9" s="44" t="s">
        <v>1043</v>
      </c>
      <c r="P9" s="76"/>
      <c r="Q9" s="76"/>
      <c r="R9" s="76"/>
      <c r="S9" s="77" t="str">
        <f>IF(Q9&lt;&gt;0,P9/Q9-1,"")</f>
        <v/>
      </c>
      <c r="T9" s="78" t="str">
        <f>IF(R9&lt;&gt;0,Q9/R9-1,"")</f>
        <v/>
      </c>
      <c r="U9" s="68"/>
      <c r="V9" s="44" t="s">
        <v>1043</v>
      </c>
      <c r="W9" s="76"/>
      <c r="X9" s="76"/>
      <c r="Y9" s="76"/>
      <c r="Z9" s="77" t="str">
        <f>IF(X9&lt;&gt;0,W9/X9-1,"")</f>
        <v/>
      </c>
      <c r="AA9" s="78" t="str">
        <f>IF(Y9&lt;&gt;0,X9/Y9-1,"")</f>
        <v/>
      </c>
      <c r="AD9" s="65" t="s">
        <v>1044</v>
      </c>
    </row>
    <row r="10" spans="1:30" ht="15" customHeight="1">
      <c r="A10" s="44" t="s">
        <v>1045</v>
      </c>
      <c r="B10" s="76"/>
      <c r="C10" s="76"/>
      <c r="D10" s="76"/>
      <c r="E10" s="77"/>
      <c r="F10" s="78"/>
      <c r="G10" s="68"/>
      <c r="H10" s="44" t="s">
        <v>1045</v>
      </c>
      <c r="I10" s="76"/>
      <c r="J10" s="76"/>
      <c r="K10" s="76"/>
      <c r="L10" s="77"/>
      <c r="M10" s="78"/>
      <c r="N10" s="68"/>
      <c r="O10" s="44" t="s">
        <v>1045</v>
      </c>
      <c r="P10" s="76"/>
      <c r="Q10" s="76"/>
      <c r="R10" s="76"/>
      <c r="S10" s="77"/>
      <c r="T10" s="78"/>
      <c r="U10" s="68"/>
      <c r="V10" s="44" t="s">
        <v>1045</v>
      </c>
      <c r="W10" s="76"/>
      <c r="X10" s="76"/>
      <c r="Y10" s="76"/>
      <c r="Z10" s="77"/>
      <c r="AA10" s="78"/>
    </row>
    <row r="11" spans="1:30" ht="15" customHeight="1">
      <c r="A11" s="44" t="s">
        <v>1046</v>
      </c>
      <c r="B11" s="76"/>
      <c r="C11" s="76"/>
      <c r="D11" s="76"/>
      <c r="E11" s="77" t="str">
        <f t="shared" ref="E11:E46" si="5">IF(C11&lt;&gt;0,B11/C11-1,"")</f>
        <v/>
      </c>
      <c r="F11" s="78" t="str">
        <f t="shared" ref="F11:F46" si="6">IF(D11&lt;&gt;0,C11/D11-1,"")</f>
        <v/>
      </c>
      <c r="G11" s="68"/>
      <c r="H11" s="44" t="s">
        <v>1046</v>
      </c>
      <c r="I11" s="76"/>
      <c r="J11" s="76"/>
      <c r="K11" s="76"/>
      <c r="L11" s="77" t="str">
        <f t="shared" ref="L11:L29" si="7">IF(J11&lt;&gt;0,I11/J11-1,"")</f>
        <v/>
      </c>
      <c r="M11" s="78" t="str">
        <f t="shared" ref="M11:M29" si="8">IF(K11&lt;&gt;0,J11/K11-1,"")</f>
        <v/>
      </c>
      <c r="N11" s="68"/>
      <c r="O11" s="44" t="s">
        <v>1046</v>
      </c>
      <c r="P11" s="76"/>
      <c r="Q11" s="76"/>
      <c r="R11" s="76"/>
      <c r="S11" s="77" t="str">
        <f t="shared" ref="S11:S29" si="9">IF(Q11&lt;&gt;0,P11/Q11-1,"")</f>
        <v/>
      </c>
      <c r="T11" s="78" t="str">
        <f t="shared" ref="T11:T29" si="10">IF(R11&lt;&gt;0,Q11/R11-1,"")</f>
        <v/>
      </c>
      <c r="U11" s="68"/>
      <c r="V11" s="44" t="s">
        <v>1046</v>
      </c>
      <c r="W11" s="76"/>
      <c r="X11" s="76"/>
      <c r="Y11" s="76"/>
      <c r="Z11" s="77" t="str">
        <f t="shared" ref="Z11:Z29" si="11">IF(X11&lt;&gt;0,W11/X11-1,"")</f>
        <v/>
      </c>
      <c r="AA11" s="78" t="str">
        <f t="shared" ref="AA11:AA29" si="12">IF(Y11&lt;&gt;0,X11/Y11-1,"")</f>
        <v/>
      </c>
      <c r="AD11" s="100" t="s">
        <v>1047</v>
      </c>
    </row>
    <row r="12" spans="1:30" ht="15" customHeight="1">
      <c r="A12" s="44" t="s">
        <v>1048</v>
      </c>
      <c r="B12" s="79">
        <f>SUM(B9,B11)</f>
        <v>0</v>
      </c>
      <c r="C12" s="79">
        <f t="shared" ref="C12:D12" si="13">SUM(C9,C11)</f>
        <v>0</v>
      </c>
      <c r="D12" s="79">
        <f t="shared" si="13"/>
        <v>0</v>
      </c>
      <c r="E12" s="77" t="str">
        <f t="shared" si="5"/>
        <v/>
      </c>
      <c r="F12" s="78" t="str">
        <f t="shared" si="6"/>
        <v/>
      </c>
      <c r="G12" s="68"/>
      <c r="H12" s="44" t="s">
        <v>1048</v>
      </c>
      <c r="I12" s="79">
        <f>SUM(I9,I11)</f>
        <v>0</v>
      </c>
      <c r="J12" s="79">
        <f t="shared" ref="J12" si="14">SUM(J9,J11)</f>
        <v>0</v>
      </c>
      <c r="K12" s="79">
        <f t="shared" ref="K12" si="15">SUM(K9,K11)</f>
        <v>0</v>
      </c>
      <c r="L12" s="77" t="str">
        <f t="shared" si="7"/>
        <v/>
      </c>
      <c r="M12" s="78" t="str">
        <f t="shared" si="8"/>
        <v/>
      </c>
      <c r="N12" s="68"/>
      <c r="O12" s="44" t="s">
        <v>1048</v>
      </c>
      <c r="P12" s="79">
        <v>0</v>
      </c>
      <c r="Q12" s="79">
        <v>0</v>
      </c>
      <c r="R12" s="79">
        <v>0</v>
      </c>
      <c r="S12" s="77" t="str">
        <f t="shared" si="9"/>
        <v/>
      </c>
      <c r="T12" s="78" t="str">
        <f t="shared" si="10"/>
        <v/>
      </c>
      <c r="U12" s="68"/>
      <c r="V12" s="44" t="s">
        <v>1048</v>
      </c>
      <c r="W12" s="79">
        <v>0</v>
      </c>
      <c r="X12" s="79">
        <v>0</v>
      </c>
      <c r="Y12" s="79">
        <v>0</v>
      </c>
      <c r="Z12" s="77" t="str">
        <f t="shared" si="11"/>
        <v/>
      </c>
      <c r="AA12" s="78" t="str">
        <f t="shared" si="12"/>
        <v/>
      </c>
      <c r="AD12" s="65" t="s">
        <v>1049</v>
      </c>
    </row>
    <row r="13" spans="1:30" ht="15" customHeight="1">
      <c r="A13" s="44" t="s">
        <v>1050</v>
      </c>
      <c r="B13" s="76"/>
      <c r="C13" s="76"/>
      <c r="D13" s="76"/>
      <c r="E13" s="77" t="str">
        <f t="shared" si="5"/>
        <v/>
      </c>
      <c r="F13" s="78" t="str">
        <f t="shared" si="6"/>
        <v/>
      </c>
      <c r="G13" s="68"/>
      <c r="H13" s="44" t="s">
        <v>1050</v>
      </c>
      <c r="I13" s="76"/>
      <c r="J13" s="76"/>
      <c r="K13" s="76"/>
      <c r="L13" s="77" t="str">
        <f t="shared" si="7"/>
        <v/>
      </c>
      <c r="M13" s="78" t="str">
        <f t="shared" si="8"/>
        <v/>
      </c>
      <c r="N13" s="68"/>
      <c r="O13" s="44" t="s">
        <v>1050</v>
      </c>
      <c r="P13" s="76"/>
      <c r="Q13" s="76"/>
      <c r="R13" s="76"/>
      <c r="S13" s="77" t="str">
        <f t="shared" si="9"/>
        <v/>
      </c>
      <c r="T13" s="78" t="str">
        <f t="shared" si="10"/>
        <v/>
      </c>
      <c r="U13" s="68"/>
      <c r="V13" s="44" t="s">
        <v>1050</v>
      </c>
      <c r="W13" s="76"/>
      <c r="X13" s="76"/>
      <c r="Y13" s="76"/>
      <c r="Z13" s="77" t="str">
        <f t="shared" si="11"/>
        <v/>
      </c>
      <c r="AA13" s="78" t="str">
        <f t="shared" si="12"/>
        <v/>
      </c>
      <c r="AD13" s="65" t="s">
        <v>1051</v>
      </c>
    </row>
    <row r="14" spans="1:30" ht="15" customHeight="1">
      <c r="A14" s="44" t="s">
        <v>1052</v>
      </c>
      <c r="B14" s="76"/>
      <c r="C14" s="76"/>
      <c r="D14" s="76"/>
      <c r="E14" s="77" t="str">
        <f t="shared" si="5"/>
        <v/>
      </c>
      <c r="F14" s="78" t="str">
        <f t="shared" si="6"/>
        <v/>
      </c>
      <c r="G14" s="68"/>
      <c r="H14" s="44" t="s">
        <v>1052</v>
      </c>
      <c r="I14" s="76"/>
      <c r="J14" s="76"/>
      <c r="K14" s="76"/>
      <c r="L14" s="77" t="str">
        <f t="shared" si="7"/>
        <v/>
      </c>
      <c r="M14" s="78" t="str">
        <f t="shared" si="8"/>
        <v/>
      </c>
      <c r="N14" s="68"/>
      <c r="O14" s="44" t="s">
        <v>1052</v>
      </c>
      <c r="P14" s="76"/>
      <c r="Q14" s="76"/>
      <c r="R14" s="76"/>
      <c r="S14" s="77" t="str">
        <f t="shared" si="9"/>
        <v/>
      </c>
      <c r="T14" s="78" t="str">
        <f t="shared" si="10"/>
        <v/>
      </c>
      <c r="U14" s="68"/>
      <c r="V14" s="44" t="s">
        <v>1052</v>
      </c>
      <c r="W14" s="76"/>
      <c r="X14" s="76"/>
      <c r="Y14" s="76"/>
      <c r="Z14" s="77" t="str">
        <f t="shared" si="11"/>
        <v/>
      </c>
      <c r="AA14" s="78" t="str">
        <f t="shared" si="12"/>
        <v/>
      </c>
      <c r="AD14" s="65" t="s">
        <v>1038</v>
      </c>
    </row>
    <row r="15" spans="1:30" ht="15" customHeight="1">
      <c r="A15" s="44" t="s">
        <v>937</v>
      </c>
      <c r="B15" s="80">
        <f>B12-B13-B14</f>
        <v>0</v>
      </c>
      <c r="C15" s="80">
        <f t="shared" ref="C15:D15" si="16">C12-C13-C14</f>
        <v>0</v>
      </c>
      <c r="D15" s="80">
        <f t="shared" si="16"/>
        <v>0</v>
      </c>
      <c r="E15" s="77" t="str">
        <f t="shared" si="5"/>
        <v/>
      </c>
      <c r="F15" s="78" t="str">
        <f t="shared" si="6"/>
        <v/>
      </c>
      <c r="G15" s="68"/>
      <c r="H15" s="44" t="s">
        <v>937</v>
      </c>
      <c r="I15" s="80">
        <f>I12-I13-I14</f>
        <v>0</v>
      </c>
      <c r="J15" s="80">
        <f t="shared" ref="J15" si="17">J12-J13-J14</f>
        <v>0</v>
      </c>
      <c r="K15" s="80">
        <f t="shared" ref="K15" si="18">K12-K13-K14</f>
        <v>0</v>
      </c>
      <c r="L15" s="77" t="str">
        <f t="shared" si="7"/>
        <v/>
      </c>
      <c r="M15" s="78" t="str">
        <f t="shared" si="8"/>
        <v/>
      </c>
      <c r="N15" s="68"/>
      <c r="O15" s="44" t="s">
        <v>937</v>
      </c>
      <c r="P15" s="79">
        <v>0</v>
      </c>
      <c r="Q15" s="79">
        <v>0</v>
      </c>
      <c r="R15" s="79">
        <v>0</v>
      </c>
      <c r="S15" s="77" t="str">
        <f t="shared" si="9"/>
        <v/>
      </c>
      <c r="T15" s="78" t="str">
        <f t="shared" si="10"/>
        <v/>
      </c>
      <c r="U15" s="68"/>
      <c r="V15" s="44" t="s">
        <v>937</v>
      </c>
      <c r="W15" s="79">
        <v>0</v>
      </c>
      <c r="X15" s="79">
        <v>0</v>
      </c>
      <c r="Y15" s="79">
        <v>0</v>
      </c>
      <c r="Z15" s="77" t="str">
        <f t="shared" si="11"/>
        <v/>
      </c>
      <c r="AA15" s="78" t="str">
        <f t="shared" si="12"/>
        <v/>
      </c>
      <c r="AD15" s="100" t="s">
        <v>1033</v>
      </c>
    </row>
    <row r="16" spans="1:30" ht="44.25" customHeight="1">
      <c r="A16" s="44" t="s">
        <v>1053</v>
      </c>
      <c r="B16" s="80">
        <f>B15-(B17+B18+B19+B21+B24+B20)</f>
        <v>0</v>
      </c>
      <c r="C16" s="80">
        <f t="shared" ref="C16:D16" si="19">C15-(C17+C18+C19+C21+C24+C20)</f>
        <v>0</v>
      </c>
      <c r="D16" s="80">
        <f t="shared" si="19"/>
        <v>0</v>
      </c>
      <c r="E16" s="77" t="str">
        <f t="shared" si="5"/>
        <v/>
      </c>
      <c r="F16" s="78" t="str">
        <f t="shared" si="6"/>
        <v/>
      </c>
      <c r="G16" s="68"/>
      <c r="H16" s="44" t="s">
        <v>1053</v>
      </c>
      <c r="I16" s="80">
        <f>I15-(I17+I18+I19+I21+I24+I20)</f>
        <v>0</v>
      </c>
      <c r="J16" s="80">
        <f t="shared" ref="J16" si="20">J15-(J17+J18+J19+J21+J24+J20)</f>
        <v>0</v>
      </c>
      <c r="K16" s="80">
        <f t="shared" ref="K16" si="21">K15-(K17+K18+K19+K21+K24+K20)</f>
        <v>0</v>
      </c>
      <c r="L16" s="77" t="str">
        <f t="shared" si="7"/>
        <v/>
      </c>
      <c r="M16" s="78" t="str">
        <f t="shared" si="8"/>
        <v/>
      </c>
      <c r="N16" s="68"/>
      <c r="O16" s="44" t="s">
        <v>1053</v>
      </c>
      <c r="P16" s="79">
        <f>P15-SUM(P17:P23)</f>
        <v>0</v>
      </c>
      <c r="Q16" s="79">
        <f>Q15-SUM(Q17:Q23)</f>
        <v>0</v>
      </c>
      <c r="R16" s="79">
        <f>R15-SUM(R17:R23)</f>
        <v>0</v>
      </c>
      <c r="S16" s="77" t="str">
        <f t="shared" si="9"/>
        <v/>
      </c>
      <c r="T16" s="78" t="str">
        <f t="shared" si="10"/>
        <v/>
      </c>
      <c r="U16" s="68"/>
      <c r="V16" s="44" t="s">
        <v>1053</v>
      </c>
      <c r="W16" s="79">
        <f>W15-SUM(W17:W23)</f>
        <v>0</v>
      </c>
      <c r="X16" s="79">
        <f>X15-SUM(X17:X23)</f>
        <v>0</v>
      </c>
      <c r="Y16" s="79">
        <f>Y15-SUM(Y17:Y23)</f>
        <v>0</v>
      </c>
      <c r="Z16" s="77" t="str">
        <f t="shared" si="11"/>
        <v/>
      </c>
      <c r="AA16" s="78" t="str">
        <f t="shared" si="12"/>
        <v/>
      </c>
      <c r="AD16" s="65" t="s">
        <v>1054</v>
      </c>
    </row>
    <row r="17" spans="1:29" ht="17.25" customHeight="1">
      <c r="A17" s="44" t="s">
        <v>1055</v>
      </c>
      <c r="B17" s="81"/>
      <c r="C17" s="81"/>
      <c r="D17" s="81"/>
      <c r="E17" s="77"/>
      <c r="F17" s="78"/>
      <c r="G17" s="68"/>
      <c r="H17" s="44" t="s">
        <v>1055</v>
      </c>
      <c r="I17" s="81"/>
      <c r="J17" s="81"/>
      <c r="K17" s="81"/>
      <c r="L17" s="77"/>
      <c r="M17" s="78"/>
      <c r="N17" s="68"/>
      <c r="O17" s="44" t="s">
        <v>1055</v>
      </c>
      <c r="P17" s="81"/>
      <c r="Q17" s="81"/>
      <c r="R17" s="81"/>
      <c r="S17" s="77"/>
      <c r="T17" s="78"/>
      <c r="U17" s="68"/>
      <c r="V17" s="44" t="s">
        <v>1055</v>
      </c>
      <c r="W17" s="81"/>
      <c r="X17" s="81"/>
      <c r="Y17" s="81"/>
      <c r="Z17" s="77"/>
      <c r="AA17" s="78"/>
    </row>
    <row r="18" spans="1:29" ht="15" customHeight="1">
      <c r="A18" s="44" t="s">
        <v>1056</v>
      </c>
      <c r="B18" s="81"/>
      <c r="C18" s="81"/>
      <c r="D18" s="81"/>
      <c r="E18" s="77" t="str">
        <f t="shared" si="5"/>
        <v/>
      </c>
      <c r="F18" s="78" t="str">
        <f t="shared" si="6"/>
        <v/>
      </c>
      <c r="G18" s="68"/>
      <c r="H18" s="44" t="s">
        <v>1056</v>
      </c>
      <c r="I18" s="81"/>
      <c r="J18" s="81"/>
      <c r="K18" s="81"/>
      <c r="L18" s="77" t="str">
        <f t="shared" si="7"/>
        <v/>
      </c>
      <c r="M18" s="78" t="str">
        <f t="shared" si="8"/>
        <v/>
      </c>
      <c r="N18" s="68"/>
      <c r="O18" s="44" t="s">
        <v>1056</v>
      </c>
      <c r="P18" s="81"/>
      <c r="Q18" s="81"/>
      <c r="R18" s="81"/>
      <c r="S18" s="77" t="str">
        <f t="shared" si="9"/>
        <v/>
      </c>
      <c r="T18" s="78" t="str">
        <f t="shared" si="10"/>
        <v/>
      </c>
      <c r="U18" s="68"/>
      <c r="V18" s="44" t="s">
        <v>1056</v>
      </c>
      <c r="W18" s="81"/>
      <c r="X18" s="81"/>
      <c r="Y18" s="81"/>
      <c r="Z18" s="77" t="str">
        <f t="shared" si="11"/>
        <v/>
      </c>
      <c r="AA18" s="78" t="str">
        <f t="shared" si="12"/>
        <v/>
      </c>
      <c r="AC18" s="101" t="s">
        <v>1057</v>
      </c>
    </row>
    <row r="19" spans="1:29" ht="15" customHeight="1">
      <c r="A19" s="44" t="s">
        <v>1058</v>
      </c>
      <c r="B19" s="81"/>
      <c r="C19" s="81"/>
      <c r="D19" s="81"/>
      <c r="E19" s="77" t="str">
        <f t="shared" si="5"/>
        <v/>
      </c>
      <c r="F19" s="78" t="str">
        <f t="shared" si="6"/>
        <v/>
      </c>
      <c r="G19" s="68"/>
      <c r="H19" s="44" t="s">
        <v>1058</v>
      </c>
      <c r="I19" s="81"/>
      <c r="J19" s="81"/>
      <c r="K19" s="81"/>
      <c r="L19" s="77" t="str">
        <f t="shared" si="7"/>
        <v/>
      </c>
      <c r="M19" s="78" t="str">
        <f t="shared" si="8"/>
        <v/>
      </c>
      <c r="N19" s="68"/>
      <c r="O19" s="44" t="s">
        <v>1058</v>
      </c>
      <c r="P19" s="81"/>
      <c r="Q19" s="81"/>
      <c r="R19" s="81"/>
      <c r="S19" s="77" t="str">
        <f t="shared" si="9"/>
        <v/>
      </c>
      <c r="T19" s="78" t="str">
        <f t="shared" si="10"/>
        <v/>
      </c>
      <c r="U19" s="68"/>
      <c r="V19" s="44" t="s">
        <v>1058</v>
      </c>
      <c r="W19" s="81"/>
      <c r="X19" s="81"/>
      <c r="Y19" s="81"/>
      <c r="Z19" s="77" t="str">
        <f t="shared" si="11"/>
        <v/>
      </c>
      <c r="AA19" s="78" t="str">
        <f t="shared" si="12"/>
        <v/>
      </c>
      <c r="AC19" s="101" t="s">
        <v>1059</v>
      </c>
    </row>
    <row r="20" spans="1:29" ht="33" customHeight="1">
      <c r="A20" s="44" t="s">
        <v>1060</v>
      </c>
      <c r="B20" s="81"/>
      <c r="C20" s="81"/>
      <c r="D20" s="81"/>
      <c r="E20" s="77" t="str">
        <f t="shared" si="5"/>
        <v/>
      </c>
      <c r="F20" s="78" t="str">
        <f t="shared" si="6"/>
        <v/>
      </c>
      <c r="G20" s="68"/>
      <c r="H20" s="44" t="s">
        <v>1060</v>
      </c>
      <c r="I20" s="81"/>
      <c r="J20" s="81"/>
      <c r="K20" s="81"/>
      <c r="L20" s="77" t="str">
        <f t="shared" si="7"/>
        <v/>
      </c>
      <c r="M20" s="78" t="str">
        <f t="shared" si="8"/>
        <v/>
      </c>
      <c r="N20" s="68"/>
      <c r="O20" s="44" t="s">
        <v>1060</v>
      </c>
      <c r="P20" s="81"/>
      <c r="Q20" s="81"/>
      <c r="R20" s="81"/>
      <c r="S20" s="77" t="str">
        <f t="shared" si="9"/>
        <v/>
      </c>
      <c r="T20" s="78" t="str">
        <f t="shared" si="10"/>
        <v/>
      </c>
      <c r="U20" s="68"/>
      <c r="V20" s="44" t="s">
        <v>1060</v>
      </c>
      <c r="W20" s="81"/>
      <c r="X20" s="81"/>
      <c r="Y20" s="81"/>
      <c r="Z20" s="77" t="str">
        <f t="shared" si="11"/>
        <v/>
      </c>
      <c r="AA20" s="78" t="str">
        <f t="shared" si="12"/>
        <v/>
      </c>
      <c r="AC20" s="101" t="s">
        <v>1030</v>
      </c>
    </row>
    <row r="21" spans="1:29" ht="15" customHeight="1">
      <c r="A21" s="44" t="s">
        <v>1061</v>
      </c>
      <c r="B21" s="76"/>
      <c r="C21" s="76"/>
      <c r="D21" s="76"/>
      <c r="E21" s="77" t="str">
        <f t="shared" si="5"/>
        <v/>
      </c>
      <c r="F21" s="78" t="str">
        <f t="shared" si="6"/>
        <v/>
      </c>
      <c r="G21" s="68"/>
      <c r="H21" s="44" t="s">
        <v>1061</v>
      </c>
      <c r="I21" s="81"/>
      <c r="J21" s="76"/>
      <c r="K21" s="76"/>
      <c r="L21" s="77" t="str">
        <f t="shared" si="7"/>
        <v/>
      </c>
      <c r="M21" s="78" t="str">
        <f t="shared" si="8"/>
        <v/>
      </c>
      <c r="N21" s="68"/>
      <c r="O21" s="44" t="s">
        <v>1061</v>
      </c>
      <c r="P21" s="76"/>
      <c r="Q21" s="76"/>
      <c r="R21" s="76"/>
      <c r="S21" s="77" t="str">
        <f t="shared" si="9"/>
        <v/>
      </c>
      <c r="T21" s="78" t="str">
        <f t="shared" si="10"/>
        <v/>
      </c>
      <c r="U21" s="68"/>
      <c r="V21" s="44" t="s">
        <v>1061</v>
      </c>
      <c r="W21" s="76"/>
      <c r="X21" s="76"/>
      <c r="Y21" s="76"/>
      <c r="Z21" s="77" t="str">
        <f t="shared" si="11"/>
        <v/>
      </c>
      <c r="AA21" s="78" t="str">
        <f t="shared" si="12"/>
        <v/>
      </c>
      <c r="AC21" s="101" t="s">
        <v>1062</v>
      </c>
    </row>
    <row r="22" spans="1:29" ht="15" customHeight="1">
      <c r="A22" s="44" t="s">
        <v>1063</v>
      </c>
      <c r="B22" s="76"/>
      <c r="C22" s="76"/>
      <c r="D22" s="76"/>
      <c r="E22" s="77" t="str">
        <f t="shared" si="5"/>
        <v/>
      </c>
      <c r="F22" s="78" t="str">
        <f t="shared" si="6"/>
        <v/>
      </c>
      <c r="G22" s="68"/>
      <c r="H22" s="44" t="s">
        <v>1063</v>
      </c>
      <c r="I22" s="81"/>
      <c r="J22" s="76"/>
      <c r="K22" s="76"/>
      <c r="L22" s="77" t="str">
        <f t="shared" si="7"/>
        <v/>
      </c>
      <c r="M22" s="78" t="str">
        <f t="shared" si="8"/>
        <v/>
      </c>
      <c r="N22" s="68"/>
      <c r="O22" s="44" t="s">
        <v>1063</v>
      </c>
      <c r="P22" s="76"/>
      <c r="Q22" s="76"/>
      <c r="R22" s="76"/>
      <c r="S22" s="77" t="str">
        <f t="shared" si="9"/>
        <v/>
      </c>
      <c r="T22" s="78" t="str">
        <f t="shared" si="10"/>
        <v/>
      </c>
      <c r="U22" s="68"/>
      <c r="V22" s="44" t="s">
        <v>1063</v>
      </c>
      <c r="W22" s="76"/>
      <c r="X22" s="76"/>
      <c r="Y22" s="76"/>
      <c r="Z22" s="77" t="str">
        <f t="shared" si="11"/>
        <v/>
      </c>
      <c r="AA22" s="78" t="str">
        <f t="shared" si="12"/>
        <v/>
      </c>
      <c r="AC22" s="101"/>
    </row>
    <row r="23" spans="1:29" ht="15" customHeight="1">
      <c r="A23" s="44" t="s">
        <v>1064</v>
      </c>
      <c r="B23" s="76"/>
      <c r="C23" s="76"/>
      <c r="D23" s="76"/>
      <c r="E23" s="77" t="str">
        <f t="shared" si="5"/>
        <v/>
      </c>
      <c r="F23" s="78" t="str">
        <f t="shared" si="6"/>
        <v/>
      </c>
      <c r="G23" s="68"/>
      <c r="H23" s="44" t="s">
        <v>1064</v>
      </c>
      <c r="I23" s="81"/>
      <c r="J23" s="76"/>
      <c r="K23" s="76"/>
      <c r="L23" s="77" t="str">
        <f t="shared" si="7"/>
        <v/>
      </c>
      <c r="M23" s="78" t="str">
        <f t="shared" si="8"/>
        <v/>
      </c>
      <c r="N23" s="68"/>
      <c r="O23" s="44" t="s">
        <v>1064</v>
      </c>
      <c r="P23" s="76"/>
      <c r="Q23" s="76"/>
      <c r="R23" s="76"/>
      <c r="S23" s="77" t="str">
        <f t="shared" si="9"/>
        <v/>
      </c>
      <c r="T23" s="78" t="str">
        <f t="shared" si="10"/>
        <v/>
      </c>
      <c r="U23" s="68"/>
      <c r="V23" s="44" t="s">
        <v>1064</v>
      </c>
      <c r="W23" s="76"/>
      <c r="X23" s="76"/>
      <c r="Y23" s="76"/>
      <c r="Z23" s="77" t="str">
        <f t="shared" si="11"/>
        <v/>
      </c>
      <c r="AA23" s="78" t="str">
        <f t="shared" si="12"/>
        <v/>
      </c>
      <c r="AC23" s="101"/>
    </row>
    <row r="24" spans="1:29" ht="15" customHeight="1">
      <c r="A24" s="44" t="s">
        <v>1065</v>
      </c>
      <c r="B24" s="82">
        <f>B22+B23</f>
        <v>0</v>
      </c>
      <c r="C24" s="82">
        <f t="shared" ref="C24:D24" si="22">C22+C23</f>
        <v>0</v>
      </c>
      <c r="D24" s="82">
        <f t="shared" si="22"/>
        <v>0</v>
      </c>
      <c r="E24" s="77" t="str">
        <f t="shared" si="5"/>
        <v/>
      </c>
      <c r="F24" s="78" t="str">
        <f t="shared" si="6"/>
        <v/>
      </c>
      <c r="G24" s="68"/>
      <c r="H24" s="44" t="s">
        <v>1065</v>
      </c>
      <c r="I24" s="82">
        <f>I22+I23</f>
        <v>0</v>
      </c>
      <c r="J24" s="82">
        <f t="shared" ref="J24" si="23">J22+J23</f>
        <v>0</v>
      </c>
      <c r="K24" s="82">
        <f t="shared" ref="K24" si="24">K22+K23</f>
        <v>0</v>
      </c>
      <c r="L24" s="77" t="str">
        <f t="shared" si="7"/>
        <v/>
      </c>
      <c r="M24" s="78" t="str">
        <f t="shared" si="8"/>
        <v/>
      </c>
      <c r="N24" s="68"/>
      <c r="O24" s="44" t="s">
        <v>1065</v>
      </c>
      <c r="P24" s="98">
        <f>SUM(P22:P23)</f>
        <v>0</v>
      </c>
      <c r="Q24" s="98">
        <f t="shared" ref="Q24" si="25">SUM(Q22:Q23)</f>
        <v>0</v>
      </c>
      <c r="R24" s="98">
        <f t="shared" ref="R24" si="26">SUM(R22:R23)</f>
        <v>0</v>
      </c>
      <c r="S24" s="77" t="str">
        <f t="shared" si="9"/>
        <v/>
      </c>
      <c r="T24" s="78" t="str">
        <f t="shared" si="10"/>
        <v/>
      </c>
      <c r="U24" s="68"/>
      <c r="V24" s="44" t="s">
        <v>1065</v>
      </c>
      <c r="W24" s="98">
        <f>SUM(W22:W23)</f>
        <v>0</v>
      </c>
      <c r="X24" s="98">
        <f t="shared" ref="X24" si="27">SUM(X22:X23)</f>
        <v>0</v>
      </c>
      <c r="Y24" s="98">
        <f t="shared" ref="Y24" si="28">SUM(Y22:Y23)</f>
        <v>0</v>
      </c>
      <c r="Z24" s="77" t="str">
        <f t="shared" si="11"/>
        <v/>
      </c>
      <c r="AA24" s="78" t="str">
        <f t="shared" si="12"/>
        <v/>
      </c>
    </row>
    <row r="25" spans="1:29" ht="15" customHeight="1">
      <c r="A25" s="44" t="s">
        <v>1066</v>
      </c>
      <c r="B25" s="80">
        <f>(SUM(B20:B23))</f>
        <v>0</v>
      </c>
      <c r="C25" s="80">
        <f t="shared" ref="C25:D25" si="29">(SUM(C20:C23))</f>
        <v>0</v>
      </c>
      <c r="D25" s="80">
        <f t="shared" si="29"/>
        <v>0</v>
      </c>
      <c r="E25" s="77" t="str">
        <f t="shared" si="5"/>
        <v/>
      </c>
      <c r="F25" s="78" t="str">
        <f t="shared" si="6"/>
        <v/>
      </c>
      <c r="G25" s="68"/>
      <c r="H25" s="44" t="s">
        <v>1066</v>
      </c>
      <c r="I25" s="80">
        <f>(SUM(I20:I23))</f>
        <v>0</v>
      </c>
      <c r="J25" s="80">
        <f t="shared" ref="J25:K25" si="30">(SUM(J20:J23))</f>
        <v>0</v>
      </c>
      <c r="K25" s="80">
        <f t="shared" si="30"/>
        <v>0</v>
      </c>
      <c r="L25" s="77" t="str">
        <f t="shared" si="7"/>
        <v/>
      </c>
      <c r="M25" s="78" t="str">
        <f t="shared" si="8"/>
        <v/>
      </c>
      <c r="N25" s="68"/>
      <c r="O25" s="44" t="s">
        <v>1066</v>
      </c>
      <c r="P25" s="79">
        <v>0</v>
      </c>
      <c r="Q25" s="79">
        <v>0</v>
      </c>
      <c r="R25" s="79">
        <v>0</v>
      </c>
      <c r="S25" s="77" t="str">
        <f t="shared" si="9"/>
        <v/>
      </c>
      <c r="T25" s="78" t="str">
        <f t="shared" si="10"/>
        <v/>
      </c>
      <c r="U25" s="68"/>
      <c r="V25" s="44" t="s">
        <v>1066</v>
      </c>
      <c r="W25" s="79">
        <v>0</v>
      </c>
      <c r="X25" s="79">
        <v>0</v>
      </c>
      <c r="Y25" s="79">
        <v>0</v>
      </c>
      <c r="Z25" s="77" t="str">
        <f t="shared" si="11"/>
        <v/>
      </c>
      <c r="AA25" s="78" t="str">
        <f t="shared" si="12"/>
        <v/>
      </c>
    </row>
    <row r="26" spans="1:29" ht="15" customHeight="1">
      <c r="A26" s="44" t="s">
        <v>1067</v>
      </c>
      <c r="B26" s="76"/>
      <c r="C26" s="76"/>
      <c r="D26" s="76">
        <v>0</v>
      </c>
      <c r="E26" s="77" t="str">
        <f t="shared" si="5"/>
        <v/>
      </c>
      <c r="F26" s="78" t="str">
        <f t="shared" si="6"/>
        <v/>
      </c>
      <c r="G26" s="68"/>
      <c r="H26" s="44" t="s">
        <v>1067</v>
      </c>
      <c r="I26" s="76"/>
      <c r="J26" s="76"/>
      <c r="K26" s="76"/>
      <c r="L26" s="77" t="str">
        <f t="shared" si="7"/>
        <v/>
      </c>
      <c r="M26" s="78" t="str">
        <f t="shared" si="8"/>
        <v/>
      </c>
      <c r="N26" s="68"/>
      <c r="O26" s="44" t="s">
        <v>1067</v>
      </c>
      <c r="P26" s="76"/>
      <c r="Q26" s="76"/>
      <c r="R26" s="76"/>
      <c r="S26" s="77" t="str">
        <f t="shared" si="9"/>
        <v/>
      </c>
      <c r="T26" s="78" t="str">
        <f t="shared" si="10"/>
        <v/>
      </c>
      <c r="U26" s="68"/>
      <c r="V26" s="44" t="s">
        <v>1068</v>
      </c>
      <c r="W26" s="76"/>
      <c r="X26" s="76"/>
      <c r="Y26" s="76"/>
      <c r="Z26" s="77" t="str">
        <f t="shared" si="11"/>
        <v/>
      </c>
      <c r="AA26" s="78" t="str">
        <f t="shared" si="12"/>
        <v/>
      </c>
    </row>
    <row r="27" spans="1:29" ht="15" customHeight="1">
      <c r="A27" s="44" t="s">
        <v>1069</v>
      </c>
      <c r="B27" s="80">
        <f>B20-B26</f>
        <v>0</v>
      </c>
      <c r="C27" s="79">
        <f t="shared" ref="C27:D27" si="31">C20-C26</f>
        <v>0</v>
      </c>
      <c r="D27" s="79">
        <f t="shared" si="31"/>
        <v>0</v>
      </c>
      <c r="E27" s="77" t="str">
        <f t="shared" si="5"/>
        <v/>
      </c>
      <c r="F27" s="78" t="str">
        <f t="shared" si="6"/>
        <v/>
      </c>
      <c r="G27" s="68"/>
      <c r="H27" s="44" t="s">
        <v>1069</v>
      </c>
      <c r="I27" s="80">
        <f>I20-I26</f>
        <v>0</v>
      </c>
      <c r="J27" s="79">
        <f t="shared" ref="J27:K27" si="32">J20-J26</f>
        <v>0</v>
      </c>
      <c r="K27" s="79">
        <f t="shared" si="32"/>
        <v>0</v>
      </c>
      <c r="L27" s="77" t="str">
        <f t="shared" si="7"/>
        <v/>
      </c>
      <c r="M27" s="78" t="str">
        <f t="shared" si="8"/>
        <v/>
      </c>
      <c r="N27" s="68"/>
      <c r="O27" s="44" t="s">
        <v>1069</v>
      </c>
      <c r="P27" s="79">
        <f>P20-P26</f>
        <v>0</v>
      </c>
      <c r="Q27" s="79">
        <f t="shared" ref="Q27" si="33">Q20-Q26</f>
        <v>0</v>
      </c>
      <c r="R27" s="79">
        <f t="shared" ref="R27" si="34">R20-R26</f>
        <v>0</v>
      </c>
      <c r="S27" s="77" t="str">
        <f t="shared" si="9"/>
        <v/>
      </c>
      <c r="T27" s="78" t="str">
        <f t="shared" si="10"/>
        <v/>
      </c>
      <c r="U27" s="68"/>
      <c r="V27" s="44" t="s">
        <v>1069</v>
      </c>
      <c r="W27" s="79">
        <f>W20-W26</f>
        <v>0</v>
      </c>
      <c r="X27" s="79">
        <f t="shared" ref="X27" si="35">X20-X26</f>
        <v>0</v>
      </c>
      <c r="Y27" s="79">
        <f t="shared" ref="Y27" si="36">Y20-Y26</f>
        <v>0</v>
      </c>
      <c r="Z27" s="77" t="str">
        <f t="shared" si="11"/>
        <v/>
      </c>
      <c r="AA27" s="78" t="str">
        <f t="shared" si="12"/>
        <v/>
      </c>
    </row>
    <row r="28" spans="1:29" ht="31.5" customHeight="1">
      <c r="A28" s="44" t="s">
        <v>1070</v>
      </c>
      <c r="B28" s="80">
        <f>B27+B21+B18+B19</f>
        <v>0</v>
      </c>
      <c r="C28" s="79">
        <f t="shared" ref="C28:D28" si="37">C27+C21+C18+C19</f>
        <v>0</v>
      </c>
      <c r="D28" s="79">
        <f t="shared" si="37"/>
        <v>0</v>
      </c>
      <c r="E28" s="77" t="str">
        <f t="shared" si="5"/>
        <v/>
      </c>
      <c r="F28" s="78" t="str">
        <f t="shared" si="6"/>
        <v/>
      </c>
      <c r="G28" s="68"/>
      <c r="H28" s="44" t="s">
        <v>1070</v>
      </c>
      <c r="I28" s="80">
        <f>I27+I21+I18+I19</f>
        <v>0</v>
      </c>
      <c r="J28" s="79">
        <f t="shared" ref="J28:K28" si="38">J27+J21+J18+J19</f>
        <v>0</v>
      </c>
      <c r="K28" s="79">
        <f t="shared" si="38"/>
        <v>0</v>
      </c>
      <c r="L28" s="77" t="str">
        <f t="shared" si="7"/>
        <v/>
      </c>
      <c r="M28" s="78" t="str">
        <f t="shared" si="8"/>
        <v/>
      </c>
      <c r="N28" s="68"/>
      <c r="O28" s="44" t="s">
        <v>1071</v>
      </c>
      <c r="P28" s="79">
        <v>0</v>
      </c>
      <c r="Q28" s="79">
        <v>0</v>
      </c>
      <c r="R28" s="79">
        <v>0</v>
      </c>
      <c r="S28" s="77" t="str">
        <f t="shared" si="9"/>
        <v/>
      </c>
      <c r="T28" s="78" t="str">
        <f t="shared" si="10"/>
        <v/>
      </c>
      <c r="U28" s="68"/>
      <c r="V28" s="44" t="s">
        <v>1072</v>
      </c>
      <c r="W28" s="79">
        <v>0</v>
      </c>
      <c r="X28" s="79">
        <v>0</v>
      </c>
      <c r="Y28" s="79">
        <v>0</v>
      </c>
      <c r="Z28" s="77" t="str">
        <f t="shared" si="11"/>
        <v/>
      </c>
      <c r="AA28" s="78" t="str">
        <f t="shared" si="12"/>
        <v/>
      </c>
    </row>
    <row r="29" spans="1:29" s="62" customFormat="1" ht="13.5" customHeight="1">
      <c r="A29" s="83" t="s">
        <v>1073</v>
      </c>
      <c r="B29" s="81"/>
      <c r="C29" s="81"/>
      <c r="D29" s="81"/>
      <c r="E29" s="77" t="str">
        <f t="shared" si="5"/>
        <v/>
      </c>
      <c r="F29" s="78" t="str">
        <f t="shared" si="6"/>
        <v/>
      </c>
      <c r="G29" s="84"/>
      <c r="H29" s="83" t="s">
        <v>1073</v>
      </c>
      <c r="I29" s="81"/>
      <c r="J29" s="81"/>
      <c r="K29" s="81"/>
      <c r="L29" s="77" t="str">
        <f t="shared" si="7"/>
        <v/>
      </c>
      <c r="M29" s="78" t="str">
        <f t="shared" si="8"/>
        <v/>
      </c>
      <c r="N29" s="84"/>
      <c r="O29" s="83" t="s">
        <v>1073</v>
      </c>
      <c r="P29" s="81"/>
      <c r="Q29" s="81"/>
      <c r="R29" s="81"/>
      <c r="S29" s="77" t="str">
        <f t="shared" si="9"/>
        <v/>
      </c>
      <c r="T29" s="78" t="str">
        <f t="shared" si="10"/>
        <v/>
      </c>
      <c r="U29" s="84"/>
      <c r="V29" s="83" t="s">
        <v>1073</v>
      </c>
      <c r="W29" s="81"/>
      <c r="X29" s="81"/>
      <c r="Y29" s="81"/>
      <c r="Z29" s="77" t="str">
        <f t="shared" si="11"/>
        <v/>
      </c>
      <c r="AA29" s="78" t="str">
        <f t="shared" si="12"/>
        <v/>
      </c>
    </row>
    <row r="30" spans="1:29" s="62" customFormat="1" ht="15" customHeight="1">
      <c r="A30" s="67" t="s">
        <v>1074</v>
      </c>
      <c r="B30" s="85" t="s">
        <v>1031</v>
      </c>
      <c r="C30" s="85" t="s">
        <v>1031</v>
      </c>
      <c r="D30" s="85"/>
      <c r="E30" s="77"/>
      <c r="F30" s="78"/>
      <c r="G30" s="86"/>
      <c r="H30" s="67" t="s">
        <v>1074</v>
      </c>
      <c r="I30" s="85" t="s">
        <v>1031</v>
      </c>
      <c r="J30" s="85" t="s">
        <v>1031</v>
      </c>
      <c r="K30" s="85"/>
      <c r="L30" s="77"/>
      <c r="M30" s="78"/>
      <c r="N30" s="68"/>
      <c r="O30" s="67" t="s">
        <v>1074</v>
      </c>
      <c r="P30" s="85" t="s">
        <v>1031</v>
      </c>
      <c r="Q30" s="85" t="s">
        <v>1031</v>
      </c>
      <c r="R30" s="85"/>
      <c r="S30" s="77"/>
      <c r="T30" s="78"/>
      <c r="U30" s="68"/>
      <c r="V30" s="67" t="s">
        <v>1074</v>
      </c>
      <c r="W30" s="85" t="s">
        <v>1031</v>
      </c>
      <c r="X30" s="85" t="s">
        <v>1031</v>
      </c>
      <c r="Y30" s="85"/>
      <c r="Z30" s="77"/>
      <c r="AA30" s="78"/>
    </row>
    <row r="31" spans="1:29" ht="15" customHeight="1">
      <c r="A31" s="44" t="s">
        <v>1075</v>
      </c>
      <c r="B31" s="76"/>
      <c r="C31" s="76"/>
      <c r="D31" s="76"/>
      <c r="E31" s="77" t="str">
        <f t="shared" si="5"/>
        <v/>
      </c>
      <c r="F31" s="78" t="str">
        <f t="shared" si="6"/>
        <v/>
      </c>
      <c r="G31" s="68"/>
      <c r="H31" s="44" t="s">
        <v>1075</v>
      </c>
      <c r="I31" s="76"/>
      <c r="J31" s="76"/>
      <c r="K31" s="76"/>
      <c r="L31" s="77" t="str">
        <f t="shared" ref="L31:L44" si="39">IF(J31&lt;&gt;0,I31/J31-1,"")</f>
        <v/>
      </c>
      <c r="M31" s="78" t="str">
        <f t="shared" ref="M31:M44" si="40">IF(K31&lt;&gt;0,J31/K31-1,"")</f>
        <v/>
      </c>
      <c r="N31" s="68"/>
      <c r="O31" s="44" t="s">
        <v>1075</v>
      </c>
      <c r="P31" s="76"/>
      <c r="Q31" s="76"/>
      <c r="R31" s="76"/>
      <c r="S31" s="77" t="str">
        <f t="shared" ref="S31:S44" si="41">IF(Q31&lt;&gt;0,P31/Q31-1,"")</f>
        <v/>
      </c>
      <c r="T31" s="78" t="str">
        <f t="shared" ref="T31:T44" si="42">IF(R31&lt;&gt;0,Q31/R31-1,"")</f>
        <v/>
      </c>
      <c r="U31" s="68"/>
      <c r="V31" s="44" t="s">
        <v>1075</v>
      </c>
      <c r="W31" s="76"/>
      <c r="X31" s="76"/>
      <c r="Y31" s="76"/>
      <c r="Z31" s="77" t="str">
        <f t="shared" ref="Z31:Z44" si="43">IF(X31&lt;&gt;0,W31/X31-1,"")</f>
        <v/>
      </c>
      <c r="AA31" s="78" t="str">
        <f t="shared" ref="AA31:AA44" si="44">IF(Y31&lt;&gt;0,X31/Y31-1,"")</f>
        <v/>
      </c>
    </row>
    <row r="32" spans="1:29" ht="23.25" customHeight="1">
      <c r="A32" s="44" t="s">
        <v>1076</v>
      </c>
      <c r="B32" s="76"/>
      <c r="C32" s="76"/>
      <c r="D32" s="76"/>
      <c r="E32" s="77" t="str">
        <f t="shared" si="5"/>
        <v/>
      </c>
      <c r="F32" s="78" t="str">
        <f t="shared" si="6"/>
        <v/>
      </c>
      <c r="G32" s="68"/>
      <c r="H32" s="44" t="s">
        <v>1076</v>
      </c>
      <c r="I32" s="76"/>
      <c r="J32" s="76"/>
      <c r="K32" s="76"/>
      <c r="L32" s="77" t="str">
        <f t="shared" si="39"/>
        <v/>
      </c>
      <c r="M32" s="78" t="str">
        <f t="shared" si="40"/>
        <v/>
      </c>
      <c r="N32" s="68"/>
      <c r="O32" s="44" t="s">
        <v>1076</v>
      </c>
      <c r="P32" s="76"/>
      <c r="Q32" s="76"/>
      <c r="R32" s="76"/>
      <c r="S32" s="77" t="str">
        <f t="shared" si="41"/>
        <v/>
      </c>
      <c r="T32" s="78" t="str">
        <f t="shared" si="42"/>
        <v/>
      </c>
      <c r="U32" s="68"/>
      <c r="V32" s="44" t="s">
        <v>1076</v>
      </c>
      <c r="W32" s="76"/>
      <c r="X32" s="76"/>
      <c r="Y32" s="76"/>
      <c r="Z32" s="77" t="str">
        <f t="shared" si="43"/>
        <v/>
      </c>
      <c r="AA32" s="78" t="str">
        <f t="shared" si="44"/>
        <v/>
      </c>
    </row>
    <row r="33" spans="1:28" ht="15" customHeight="1">
      <c r="A33" s="44" t="s">
        <v>1077</v>
      </c>
      <c r="B33" s="80">
        <f>SUM(B31:B32)</f>
        <v>0</v>
      </c>
      <c r="C33" s="80">
        <f t="shared" ref="C33:D33" si="45">SUM(C31:C32)</f>
        <v>0</v>
      </c>
      <c r="D33" s="80">
        <f t="shared" si="45"/>
        <v>0</v>
      </c>
      <c r="E33" s="77" t="str">
        <f t="shared" si="5"/>
        <v/>
      </c>
      <c r="F33" s="78" t="str">
        <f t="shared" si="6"/>
        <v/>
      </c>
      <c r="G33" s="86"/>
      <c r="H33" s="44" t="s">
        <v>1077</v>
      </c>
      <c r="I33" s="80">
        <f>SUM(I31:I32)</f>
        <v>0</v>
      </c>
      <c r="J33" s="80">
        <f t="shared" ref="J33" si="46">SUM(J31:J32)</f>
        <v>0</v>
      </c>
      <c r="K33" s="80">
        <f t="shared" ref="K33" si="47">SUM(K31:K32)</f>
        <v>0</v>
      </c>
      <c r="L33" s="77" t="str">
        <f t="shared" si="39"/>
        <v/>
      </c>
      <c r="M33" s="78" t="str">
        <f t="shared" si="40"/>
        <v/>
      </c>
      <c r="N33" s="68"/>
      <c r="O33" s="44" t="s">
        <v>1077</v>
      </c>
      <c r="P33" s="79">
        <f>SUM(P31:P32)</f>
        <v>0</v>
      </c>
      <c r="Q33" s="79">
        <f t="shared" ref="Q33" si="48">SUM(Q31:Q32)</f>
        <v>0</v>
      </c>
      <c r="R33" s="79">
        <f t="shared" ref="R33" si="49">SUM(R31:R32)</f>
        <v>0</v>
      </c>
      <c r="S33" s="77" t="str">
        <f t="shared" si="41"/>
        <v/>
      </c>
      <c r="T33" s="78" t="str">
        <f t="shared" si="42"/>
        <v/>
      </c>
      <c r="U33" s="68"/>
      <c r="V33" s="44" t="s">
        <v>1077</v>
      </c>
      <c r="W33" s="79">
        <f>SUM(W31:W32)</f>
        <v>0</v>
      </c>
      <c r="X33" s="79">
        <f t="shared" ref="X33" si="50">SUM(X31:X32)</f>
        <v>0</v>
      </c>
      <c r="Y33" s="79">
        <f t="shared" ref="Y33" si="51">SUM(Y31:Y32)</f>
        <v>0</v>
      </c>
      <c r="Z33" s="77" t="str">
        <f t="shared" si="43"/>
        <v/>
      </c>
      <c r="AA33" s="78" t="str">
        <f t="shared" si="44"/>
        <v/>
      </c>
    </row>
    <row r="34" spans="1:28" ht="10.5" hidden="1"/>
    <row r="35" spans="1:28" ht="42" customHeight="1">
      <c r="A35" s="44" t="s">
        <v>1078</v>
      </c>
      <c r="B35" s="76"/>
      <c r="C35" s="76"/>
      <c r="D35" s="76"/>
      <c r="E35" s="77" t="str">
        <f t="shared" si="5"/>
        <v/>
      </c>
      <c r="F35" s="78" t="str">
        <f t="shared" si="6"/>
        <v/>
      </c>
      <c r="G35" s="86"/>
      <c r="H35" s="44" t="s">
        <v>1078</v>
      </c>
      <c r="I35" s="76"/>
      <c r="J35" s="76"/>
      <c r="K35" s="76"/>
      <c r="L35" s="77" t="str">
        <f t="shared" si="39"/>
        <v/>
      </c>
      <c r="M35" s="78" t="str">
        <f t="shared" si="40"/>
        <v/>
      </c>
      <c r="N35" s="68"/>
      <c r="O35" s="44" t="s">
        <v>1078</v>
      </c>
      <c r="P35" s="76"/>
      <c r="Q35" s="76"/>
      <c r="R35" s="76"/>
      <c r="S35" s="77" t="str">
        <f t="shared" si="41"/>
        <v/>
      </c>
      <c r="T35" s="78" t="str">
        <f t="shared" si="42"/>
        <v/>
      </c>
      <c r="U35" s="68"/>
      <c r="V35" s="44" t="s">
        <v>1078</v>
      </c>
      <c r="W35" s="76"/>
      <c r="X35" s="76"/>
      <c r="Y35" s="76"/>
      <c r="Z35" s="77" t="str">
        <f t="shared" si="43"/>
        <v/>
      </c>
      <c r="AA35" s="78" t="str">
        <f t="shared" si="44"/>
        <v/>
      </c>
    </row>
    <row r="36" spans="1:28" ht="15" customHeight="1">
      <c r="A36" s="44" t="s">
        <v>1079</v>
      </c>
      <c r="B36" s="76">
        <v>0</v>
      </c>
      <c r="C36" s="76">
        <v>0</v>
      </c>
      <c r="D36" s="76"/>
      <c r="E36" s="77" t="str">
        <f t="shared" si="5"/>
        <v/>
      </c>
      <c r="F36" s="78" t="str">
        <f t="shared" si="6"/>
        <v/>
      </c>
      <c r="G36" s="86"/>
      <c r="H36" s="44" t="s">
        <v>1079</v>
      </c>
      <c r="I36" s="76"/>
      <c r="J36" s="76"/>
      <c r="K36" s="76"/>
      <c r="L36" s="77" t="str">
        <f t="shared" si="39"/>
        <v/>
      </c>
      <c r="M36" s="78" t="str">
        <f t="shared" si="40"/>
        <v/>
      </c>
      <c r="N36" s="68"/>
      <c r="O36" s="44" t="s">
        <v>1079</v>
      </c>
      <c r="P36" s="76"/>
      <c r="Q36" s="76"/>
      <c r="R36" s="76"/>
      <c r="S36" s="77" t="str">
        <f t="shared" si="41"/>
        <v/>
      </c>
      <c r="T36" s="78" t="str">
        <f t="shared" si="42"/>
        <v/>
      </c>
      <c r="U36" s="68"/>
      <c r="V36" s="44" t="s">
        <v>1079</v>
      </c>
      <c r="W36" s="76"/>
      <c r="X36" s="76"/>
      <c r="Y36" s="76"/>
      <c r="Z36" s="77" t="str">
        <f t="shared" si="43"/>
        <v/>
      </c>
      <c r="AA36" s="78" t="str">
        <f t="shared" si="44"/>
        <v/>
      </c>
    </row>
    <row r="37" spans="1:28" ht="21.75" customHeight="1">
      <c r="A37" s="44" t="s">
        <v>1080</v>
      </c>
      <c r="B37" s="76"/>
      <c r="C37" s="76"/>
      <c r="D37" s="76"/>
      <c r="E37" s="77" t="str">
        <f t="shared" si="5"/>
        <v/>
      </c>
      <c r="F37" s="78" t="str">
        <f t="shared" si="6"/>
        <v/>
      </c>
      <c r="G37" s="86"/>
      <c r="H37" s="44" t="s">
        <v>1080</v>
      </c>
      <c r="I37" s="76"/>
      <c r="J37" s="76"/>
      <c r="K37" s="76"/>
      <c r="L37" s="77" t="str">
        <f t="shared" si="39"/>
        <v/>
      </c>
      <c r="M37" s="78" t="str">
        <f t="shared" si="40"/>
        <v/>
      </c>
      <c r="N37" s="68"/>
      <c r="O37" s="44" t="s">
        <v>1080</v>
      </c>
      <c r="P37" s="76"/>
      <c r="Q37" s="76"/>
      <c r="R37" s="76"/>
      <c r="S37" s="77" t="str">
        <f t="shared" si="41"/>
        <v/>
      </c>
      <c r="T37" s="78" t="str">
        <f t="shared" si="42"/>
        <v/>
      </c>
      <c r="U37" s="68"/>
      <c r="V37" s="44" t="s">
        <v>1080</v>
      </c>
      <c r="W37" s="76"/>
      <c r="X37" s="76"/>
      <c r="Y37" s="76"/>
      <c r="Z37" s="77" t="str">
        <f t="shared" si="43"/>
        <v/>
      </c>
      <c r="AA37" s="78" t="str">
        <f t="shared" si="44"/>
        <v/>
      </c>
    </row>
    <row r="38" spans="1:28" ht="15" customHeight="1">
      <c r="A38" s="44" t="s">
        <v>1081</v>
      </c>
      <c r="B38" s="80">
        <f>SUM(B35:B37)</f>
        <v>0</v>
      </c>
      <c r="C38" s="80">
        <f t="shared" ref="C38:D38" si="52">SUM(C35:C37)</f>
        <v>0</v>
      </c>
      <c r="D38" s="80">
        <f t="shared" si="52"/>
        <v>0</v>
      </c>
      <c r="E38" s="77" t="str">
        <f t="shared" si="5"/>
        <v/>
      </c>
      <c r="F38" s="78" t="str">
        <f t="shared" si="6"/>
        <v/>
      </c>
      <c r="G38" s="68"/>
      <c r="H38" s="44" t="s">
        <v>1081</v>
      </c>
      <c r="I38" s="80">
        <f>SUM(I35:I37)</f>
        <v>0</v>
      </c>
      <c r="J38" s="80">
        <f t="shared" ref="J38" si="53">SUM(J35:J37)</f>
        <v>0</v>
      </c>
      <c r="K38" s="80">
        <f t="shared" ref="K38" si="54">SUM(K35:K37)</f>
        <v>0</v>
      </c>
      <c r="L38" s="77" t="str">
        <f t="shared" si="39"/>
        <v/>
      </c>
      <c r="M38" s="78" t="str">
        <f t="shared" si="40"/>
        <v/>
      </c>
      <c r="N38" s="68"/>
      <c r="O38" s="44" t="s">
        <v>1081</v>
      </c>
      <c r="P38" s="79">
        <f>SUM(P34:P37)</f>
        <v>0</v>
      </c>
      <c r="Q38" s="79">
        <f t="shared" ref="Q38" si="55">SUM(Q34:Q37)</f>
        <v>0</v>
      </c>
      <c r="R38" s="79">
        <f t="shared" ref="R38" si="56">SUM(R34:R37)</f>
        <v>0</v>
      </c>
      <c r="S38" s="77" t="str">
        <f t="shared" si="41"/>
        <v/>
      </c>
      <c r="T38" s="78" t="str">
        <f t="shared" si="42"/>
        <v/>
      </c>
      <c r="U38" s="68"/>
      <c r="V38" s="44" t="s">
        <v>1081</v>
      </c>
      <c r="W38" s="79">
        <f>SUM(W34:W37)</f>
        <v>0</v>
      </c>
      <c r="X38" s="79">
        <f t="shared" ref="X38" si="57">SUM(X34:X37)</f>
        <v>0</v>
      </c>
      <c r="Y38" s="79">
        <f t="shared" ref="Y38" si="58">SUM(Y34:Y37)</f>
        <v>0</v>
      </c>
      <c r="Z38" s="77" t="str">
        <f t="shared" si="43"/>
        <v/>
      </c>
      <c r="AA38" s="78" t="str">
        <f t="shared" si="44"/>
        <v/>
      </c>
    </row>
    <row r="39" spans="1:28" ht="22.5" customHeight="1">
      <c r="A39" s="44" t="s">
        <v>1082</v>
      </c>
      <c r="B39" s="76"/>
      <c r="C39" s="76"/>
      <c r="D39" s="76"/>
      <c r="E39" s="77" t="str">
        <f t="shared" si="5"/>
        <v/>
      </c>
      <c r="F39" s="78" t="str">
        <f t="shared" si="6"/>
        <v/>
      </c>
      <c r="G39" s="86"/>
      <c r="H39" s="44" t="s">
        <v>1082</v>
      </c>
      <c r="I39" s="76"/>
      <c r="J39" s="76"/>
      <c r="K39" s="76"/>
      <c r="L39" s="77" t="str">
        <f t="shared" si="39"/>
        <v/>
      </c>
      <c r="M39" s="78" t="str">
        <f t="shared" si="40"/>
        <v/>
      </c>
      <c r="N39" s="68"/>
      <c r="O39" s="44" t="s">
        <v>1082</v>
      </c>
      <c r="P39" s="76"/>
      <c r="Q39" s="76"/>
      <c r="R39" s="76"/>
      <c r="S39" s="77" t="str">
        <f t="shared" si="41"/>
        <v/>
      </c>
      <c r="T39" s="78" t="str">
        <f t="shared" si="42"/>
        <v/>
      </c>
      <c r="U39" s="68"/>
      <c r="V39" s="44" t="s">
        <v>1082</v>
      </c>
      <c r="W39" s="76"/>
      <c r="X39" s="76"/>
      <c r="Y39" s="76"/>
      <c r="Z39" s="77" t="str">
        <f t="shared" si="43"/>
        <v/>
      </c>
      <c r="AA39" s="78" t="str">
        <f t="shared" si="44"/>
        <v/>
      </c>
    </row>
    <row r="40" spans="1:28" ht="15" customHeight="1">
      <c r="A40" s="44" t="s">
        <v>1083</v>
      </c>
      <c r="B40" s="81"/>
      <c r="C40" s="81"/>
      <c r="D40" s="81"/>
      <c r="E40" s="77" t="str">
        <f t="shared" si="5"/>
        <v/>
      </c>
      <c r="F40" s="78" t="str">
        <f t="shared" si="6"/>
        <v/>
      </c>
      <c r="G40" s="68"/>
      <c r="H40" s="44" t="s">
        <v>1083</v>
      </c>
      <c r="I40" s="81"/>
      <c r="J40" s="81"/>
      <c r="K40" s="81"/>
      <c r="L40" s="77" t="str">
        <f t="shared" si="39"/>
        <v/>
      </c>
      <c r="M40" s="78" t="str">
        <f t="shared" si="40"/>
        <v/>
      </c>
      <c r="N40" s="68"/>
      <c r="O40" s="44" t="s">
        <v>1083</v>
      </c>
      <c r="P40" s="81"/>
      <c r="Q40" s="81"/>
      <c r="R40" s="81"/>
      <c r="S40" s="77" t="str">
        <f t="shared" si="41"/>
        <v/>
      </c>
      <c r="T40" s="78" t="str">
        <f t="shared" si="42"/>
        <v/>
      </c>
      <c r="U40" s="68"/>
      <c r="V40" s="44" t="s">
        <v>1083</v>
      </c>
      <c r="W40" s="81"/>
      <c r="X40" s="81"/>
      <c r="Y40" s="81"/>
      <c r="Z40" s="77" t="str">
        <f t="shared" si="43"/>
        <v/>
      </c>
      <c r="AA40" s="78" t="str">
        <f t="shared" si="44"/>
        <v/>
      </c>
    </row>
    <row r="41" spans="1:28" ht="15" customHeight="1">
      <c r="A41" s="44" t="s">
        <v>1084</v>
      </c>
      <c r="B41" s="81"/>
      <c r="C41" s="81"/>
      <c r="D41" s="81"/>
      <c r="E41" s="77" t="str">
        <f t="shared" si="5"/>
        <v/>
      </c>
      <c r="F41" s="78" t="str">
        <f t="shared" si="6"/>
        <v/>
      </c>
      <c r="G41" s="68"/>
      <c r="H41" s="44" t="s">
        <v>1084</v>
      </c>
      <c r="I41" s="81"/>
      <c r="J41" s="81"/>
      <c r="K41" s="81"/>
      <c r="L41" s="77" t="str">
        <f t="shared" si="39"/>
        <v/>
      </c>
      <c r="M41" s="78" t="str">
        <f t="shared" si="40"/>
        <v/>
      </c>
      <c r="N41" s="68"/>
      <c r="O41" s="44" t="s">
        <v>1084</v>
      </c>
      <c r="P41" s="81"/>
      <c r="Q41" s="81"/>
      <c r="R41" s="81"/>
      <c r="S41" s="77" t="str">
        <f t="shared" si="41"/>
        <v/>
      </c>
      <c r="T41" s="78" t="str">
        <f t="shared" si="42"/>
        <v/>
      </c>
      <c r="U41" s="68"/>
      <c r="V41" s="44" t="s">
        <v>1084</v>
      </c>
      <c r="W41" s="81"/>
      <c r="X41" s="81"/>
      <c r="Y41" s="81"/>
      <c r="Z41" s="77" t="str">
        <f t="shared" si="43"/>
        <v/>
      </c>
      <c r="AA41" s="78" t="str">
        <f t="shared" si="44"/>
        <v/>
      </c>
    </row>
    <row r="42" spans="1:28" ht="15" customHeight="1">
      <c r="A42" s="44" t="s">
        <v>1085</v>
      </c>
      <c r="B42" s="76"/>
      <c r="C42" s="76"/>
      <c r="D42" s="76"/>
      <c r="E42" s="77" t="str">
        <f t="shared" si="5"/>
        <v/>
      </c>
      <c r="F42" s="78" t="str">
        <f t="shared" si="6"/>
        <v/>
      </c>
      <c r="G42" s="68"/>
      <c r="H42" s="44" t="s">
        <v>1085</v>
      </c>
      <c r="I42" s="76"/>
      <c r="J42" s="76"/>
      <c r="K42" s="76"/>
      <c r="L42" s="77" t="str">
        <f t="shared" si="39"/>
        <v/>
      </c>
      <c r="M42" s="78" t="str">
        <f t="shared" si="40"/>
        <v/>
      </c>
      <c r="N42" s="68"/>
      <c r="O42" s="44" t="s">
        <v>1085</v>
      </c>
      <c r="P42" s="76"/>
      <c r="Q42" s="76"/>
      <c r="R42" s="76"/>
      <c r="S42" s="77" t="str">
        <f t="shared" si="41"/>
        <v/>
      </c>
      <c r="T42" s="78" t="str">
        <f t="shared" si="42"/>
        <v/>
      </c>
      <c r="U42" s="68"/>
      <c r="V42" s="44" t="s">
        <v>1085</v>
      </c>
      <c r="W42" s="76"/>
      <c r="X42" s="76"/>
      <c r="Y42" s="76"/>
      <c r="Z42" s="77" t="str">
        <f t="shared" si="43"/>
        <v/>
      </c>
      <c r="AA42" s="78" t="str">
        <f t="shared" si="44"/>
        <v/>
      </c>
    </row>
    <row r="43" spans="1:28" ht="15" customHeight="1">
      <c r="A43" s="44" t="s">
        <v>1086</v>
      </c>
      <c r="B43" s="80">
        <f>SUM(B39:B42)</f>
        <v>0</v>
      </c>
      <c r="C43" s="80">
        <f t="shared" ref="C43:D43" si="59">SUM(C39:C42)</f>
        <v>0</v>
      </c>
      <c r="D43" s="80">
        <f t="shared" si="59"/>
        <v>0</v>
      </c>
      <c r="E43" s="77" t="str">
        <f t="shared" si="5"/>
        <v/>
      </c>
      <c r="F43" s="78" t="str">
        <f t="shared" si="6"/>
        <v/>
      </c>
      <c r="G43" s="68"/>
      <c r="H43" s="44" t="s">
        <v>1086</v>
      </c>
      <c r="I43" s="80">
        <f>SUM(I39:I42)</f>
        <v>0</v>
      </c>
      <c r="J43" s="80">
        <f t="shared" ref="J43" si="60">SUM(J39:J42)</f>
        <v>0</v>
      </c>
      <c r="K43" s="80">
        <f t="shared" ref="K43" si="61">SUM(K39:K42)</f>
        <v>0</v>
      </c>
      <c r="L43" s="77" t="str">
        <f t="shared" si="39"/>
        <v/>
      </c>
      <c r="M43" s="78" t="str">
        <f t="shared" si="40"/>
        <v/>
      </c>
      <c r="N43" s="68"/>
      <c r="O43" s="44" t="s">
        <v>1086</v>
      </c>
      <c r="P43" s="79">
        <f>SUM(P40:P42)</f>
        <v>0</v>
      </c>
      <c r="Q43" s="79">
        <f t="shared" ref="Q43" si="62">SUM(Q40:Q42)</f>
        <v>0</v>
      </c>
      <c r="R43" s="79">
        <f t="shared" ref="R43" si="63">SUM(R40:R42)</f>
        <v>0</v>
      </c>
      <c r="S43" s="77" t="str">
        <f t="shared" si="41"/>
        <v/>
      </c>
      <c r="T43" s="78" t="str">
        <f t="shared" si="42"/>
        <v/>
      </c>
      <c r="U43" s="68"/>
      <c r="V43" s="44" t="s">
        <v>1086</v>
      </c>
      <c r="W43" s="79">
        <f>SUM(W40:W42)</f>
        <v>0</v>
      </c>
      <c r="X43" s="79">
        <f t="shared" ref="X43" si="64">SUM(X40:X42)</f>
        <v>0</v>
      </c>
      <c r="Y43" s="79">
        <f t="shared" ref="Y43" si="65">SUM(Y40:Y42)</f>
        <v>0</v>
      </c>
      <c r="Z43" s="77" t="str">
        <f t="shared" si="43"/>
        <v/>
      </c>
      <c r="AA43" s="78" t="str">
        <f t="shared" si="44"/>
        <v/>
      </c>
      <c r="AB43" s="93"/>
    </row>
    <row r="44" spans="1:28" ht="15" customHeight="1">
      <c r="A44" s="87" t="s">
        <v>1087</v>
      </c>
      <c r="B44" s="88">
        <f>B33+B38+B43</f>
        <v>0</v>
      </c>
      <c r="C44" s="88">
        <f>C33+C38+C43</f>
        <v>0</v>
      </c>
      <c r="D44" s="88">
        <f>D33+D38+D43</f>
        <v>0</v>
      </c>
      <c r="E44" s="77" t="str">
        <f t="shared" si="5"/>
        <v/>
      </c>
      <c r="F44" s="78" t="str">
        <f t="shared" si="6"/>
        <v/>
      </c>
      <c r="G44" s="68"/>
      <c r="H44" s="87" t="s">
        <v>1087</v>
      </c>
      <c r="I44" s="88">
        <f t="shared" ref="I44:K44" si="66">I33+I38+I43</f>
        <v>0</v>
      </c>
      <c r="J44" s="88">
        <f t="shared" si="66"/>
        <v>0</v>
      </c>
      <c r="K44" s="88">
        <f t="shared" si="66"/>
        <v>0</v>
      </c>
      <c r="L44" s="77" t="str">
        <f t="shared" si="39"/>
        <v/>
      </c>
      <c r="M44" s="78" t="str">
        <f t="shared" si="40"/>
        <v/>
      </c>
      <c r="N44" s="68"/>
      <c r="O44" s="87" t="s">
        <v>1087</v>
      </c>
      <c r="P44" s="88">
        <f t="shared" ref="P44:R44" si="67">P33+P38+P43</f>
        <v>0</v>
      </c>
      <c r="Q44" s="88">
        <f t="shared" si="67"/>
        <v>0</v>
      </c>
      <c r="R44" s="88">
        <f t="shared" si="67"/>
        <v>0</v>
      </c>
      <c r="S44" s="77" t="str">
        <f t="shared" si="41"/>
        <v/>
      </c>
      <c r="T44" s="78" t="str">
        <f t="shared" si="42"/>
        <v/>
      </c>
      <c r="U44" s="68"/>
      <c r="V44" s="87" t="s">
        <v>1087</v>
      </c>
      <c r="W44" s="88">
        <f t="shared" ref="W44:Y44" si="68">W33+W38+W43</f>
        <v>0</v>
      </c>
      <c r="X44" s="88">
        <f t="shared" si="68"/>
        <v>0</v>
      </c>
      <c r="Y44" s="88">
        <f t="shared" si="68"/>
        <v>0</v>
      </c>
      <c r="Z44" s="77" t="str">
        <f t="shared" si="43"/>
        <v/>
      </c>
      <c r="AA44" s="78" t="str">
        <f t="shared" si="44"/>
        <v/>
      </c>
      <c r="AB44" s="93"/>
    </row>
    <row r="45" spans="1:28" s="62" customFormat="1" ht="10.5">
      <c r="A45" s="89" t="s">
        <v>1088</v>
      </c>
      <c r="B45" s="50" t="str">
        <f>IF(B44=B56,"Tallied","ERROR")</f>
        <v>Tallied</v>
      </c>
      <c r="C45" s="50" t="str">
        <f t="shared" ref="C45:D45" si="69">IF(C44=C56,"Tallied","ERROR")</f>
        <v>Tallied</v>
      </c>
      <c r="D45" s="50" t="str">
        <f t="shared" si="69"/>
        <v>Tallied</v>
      </c>
      <c r="E45" s="77"/>
      <c r="F45" s="78"/>
      <c r="G45" s="68"/>
      <c r="H45" s="89" t="s">
        <v>1088</v>
      </c>
      <c r="I45" s="50" t="str">
        <f>IF(I44=I56,"Tallied","ERROR")</f>
        <v>Tallied</v>
      </c>
      <c r="J45" s="50" t="str">
        <f t="shared" ref="J45" si="70">IF(J44=J56,"Tallied","ERROR")</f>
        <v>Tallied</v>
      </c>
      <c r="K45" s="50" t="str">
        <f t="shared" ref="K45" si="71">IF(K44=K56,"Tallied","ERROR")</f>
        <v>Tallied</v>
      </c>
      <c r="L45" s="77"/>
      <c r="M45" s="78"/>
      <c r="N45" s="68"/>
      <c r="O45" s="89" t="s">
        <v>1088</v>
      </c>
      <c r="P45" s="50" t="str">
        <f>IF(P44=P56,"Tallied","ERROR")</f>
        <v>Tallied</v>
      </c>
      <c r="Q45" s="50" t="str">
        <f t="shared" ref="Q45" si="72">IF(Q44=Q56,"Tallied","ERROR")</f>
        <v>Tallied</v>
      </c>
      <c r="R45" s="50" t="str">
        <f t="shared" ref="R45" si="73">IF(R44=R56,"Tallied","ERROR")</f>
        <v>Tallied</v>
      </c>
      <c r="S45" s="77"/>
      <c r="T45" s="78"/>
      <c r="U45" s="68"/>
      <c r="V45" s="89" t="s">
        <v>1088</v>
      </c>
      <c r="W45" s="50" t="str">
        <f>IF(W44=W56,"Tallied","ERROR")</f>
        <v>Tallied</v>
      </c>
      <c r="X45" s="50" t="str">
        <f t="shared" ref="X45" si="74">IF(X44=X56,"Tallied","ERROR")</f>
        <v>Tallied</v>
      </c>
      <c r="Y45" s="50" t="str">
        <f t="shared" ref="Y45" si="75">IF(Y44=Y56,"Tallied","ERROR")</f>
        <v>Tallied</v>
      </c>
      <c r="Z45" s="77"/>
      <c r="AA45" s="78"/>
      <c r="AB45" s="93"/>
    </row>
    <row r="46" spans="1:28" s="62" customFormat="1" ht="15" customHeight="1">
      <c r="A46" s="90" t="s">
        <v>1089</v>
      </c>
      <c r="B46" s="85"/>
      <c r="C46" s="85"/>
      <c r="D46" s="85"/>
      <c r="E46" s="77" t="str">
        <f t="shared" si="5"/>
        <v/>
      </c>
      <c r="F46" s="78" t="str">
        <f t="shared" si="6"/>
        <v/>
      </c>
      <c r="G46" s="68"/>
      <c r="H46" s="67" t="s">
        <v>1089</v>
      </c>
      <c r="I46" s="85"/>
      <c r="J46" s="85"/>
      <c r="K46" s="85"/>
      <c r="L46" s="77" t="str">
        <f t="shared" ref="L46:L56" si="76">IF(J46&lt;&gt;0,I46/J46-1,"")</f>
        <v/>
      </c>
      <c r="M46" s="78" t="str">
        <f t="shared" ref="M46:M56" si="77">IF(K46&lt;&gt;0,J46/K46-1,"")</f>
        <v/>
      </c>
      <c r="N46" s="68"/>
      <c r="O46" s="67" t="s">
        <v>1089</v>
      </c>
      <c r="P46" s="85"/>
      <c r="Q46" s="85"/>
      <c r="R46" s="85"/>
      <c r="S46" s="77" t="str">
        <f t="shared" ref="S46:S56" si="78">IF(Q46&lt;&gt;0,P46/Q46-1,"")</f>
        <v/>
      </c>
      <c r="T46" s="78" t="str">
        <f t="shared" ref="T46:T56" si="79">IF(R46&lt;&gt;0,Q46/R46-1,"")</f>
        <v/>
      </c>
      <c r="U46" s="68"/>
      <c r="V46" s="67" t="s">
        <v>1089</v>
      </c>
      <c r="W46" s="85"/>
      <c r="X46" s="85"/>
      <c r="Y46" s="85"/>
      <c r="Z46" s="77" t="str">
        <f t="shared" ref="Z46:Z56" si="80">IF(X46&lt;&gt;0,W46/X46-1,"")</f>
        <v/>
      </c>
      <c r="AA46" s="78" t="str">
        <f t="shared" ref="AA46:AA56" si="81">IF(Y46&lt;&gt;0,X46/Y46-1,"")</f>
        <v/>
      </c>
      <c r="AB46" s="93"/>
    </row>
    <row r="47" spans="1:28" ht="15" customHeight="1">
      <c r="A47" s="44" t="s">
        <v>1090</v>
      </c>
      <c r="B47" s="76"/>
      <c r="C47" s="76"/>
      <c r="D47" s="76"/>
      <c r="E47" s="77" t="str">
        <f t="shared" ref="E47:E56" si="82">IF(C47&lt;&gt;0,B47/C47-1,"")</f>
        <v/>
      </c>
      <c r="F47" s="78" t="str">
        <f t="shared" ref="F47:F56" si="83">IF(D47&lt;&gt;0,C47/D47-1,"")</f>
        <v/>
      </c>
      <c r="G47" s="68"/>
      <c r="H47" s="44" t="s">
        <v>1090</v>
      </c>
      <c r="I47" s="76"/>
      <c r="J47" s="76"/>
      <c r="K47" s="76"/>
      <c r="L47" s="77" t="str">
        <f t="shared" si="76"/>
        <v/>
      </c>
      <c r="M47" s="78" t="str">
        <f t="shared" si="77"/>
        <v/>
      </c>
      <c r="N47" s="68"/>
      <c r="O47" s="44" t="s">
        <v>1090</v>
      </c>
      <c r="P47" s="76"/>
      <c r="Q47" s="76"/>
      <c r="R47" s="76"/>
      <c r="S47" s="77" t="str">
        <f t="shared" si="78"/>
        <v/>
      </c>
      <c r="T47" s="78" t="str">
        <f t="shared" si="79"/>
        <v/>
      </c>
      <c r="U47" s="68"/>
      <c r="V47" s="44" t="s">
        <v>1090</v>
      </c>
      <c r="W47" s="76"/>
      <c r="X47" s="76"/>
      <c r="Y47" s="76"/>
      <c r="Z47" s="77" t="str">
        <f t="shared" si="80"/>
        <v/>
      </c>
      <c r="AA47" s="78" t="str">
        <f t="shared" si="81"/>
        <v/>
      </c>
      <c r="AB47" s="93"/>
    </row>
    <row r="48" spans="1:28" ht="15" customHeight="1">
      <c r="A48" s="44" t="s">
        <v>1091</v>
      </c>
      <c r="B48" s="76"/>
      <c r="C48" s="76"/>
      <c r="D48" s="76"/>
      <c r="E48" s="77" t="str">
        <f t="shared" si="82"/>
        <v/>
      </c>
      <c r="F48" s="78" t="str">
        <f t="shared" si="83"/>
        <v/>
      </c>
      <c r="G48" s="68"/>
      <c r="H48" s="44" t="s">
        <v>1091</v>
      </c>
      <c r="I48" s="76"/>
      <c r="J48" s="76"/>
      <c r="K48" s="76"/>
      <c r="L48" s="77" t="str">
        <f t="shared" si="76"/>
        <v/>
      </c>
      <c r="M48" s="78" t="str">
        <f t="shared" si="77"/>
        <v/>
      </c>
      <c r="N48" s="68"/>
      <c r="O48" s="44" t="s">
        <v>1091</v>
      </c>
      <c r="P48" s="76"/>
      <c r="Q48" s="76"/>
      <c r="R48" s="76"/>
      <c r="S48" s="77" t="str">
        <f t="shared" si="78"/>
        <v/>
      </c>
      <c r="T48" s="78" t="str">
        <f t="shared" si="79"/>
        <v/>
      </c>
      <c r="U48" s="68"/>
      <c r="V48" s="44" t="s">
        <v>1091</v>
      </c>
      <c r="W48" s="76"/>
      <c r="X48" s="76"/>
      <c r="Y48" s="76"/>
      <c r="Z48" s="77" t="str">
        <f t="shared" si="80"/>
        <v/>
      </c>
      <c r="AA48" s="78" t="str">
        <f t="shared" si="81"/>
        <v/>
      </c>
      <c r="AB48" s="93"/>
    </row>
    <row r="49" spans="1:28" ht="15" customHeight="1">
      <c r="A49" s="44" t="s">
        <v>1092</v>
      </c>
      <c r="B49" s="76"/>
      <c r="C49" s="76"/>
      <c r="D49" s="76"/>
      <c r="E49" s="77" t="str">
        <f t="shared" si="82"/>
        <v/>
      </c>
      <c r="F49" s="78" t="str">
        <f t="shared" si="83"/>
        <v/>
      </c>
      <c r="G49" s="68"/>
      <c r="H49" s="44" t="s">
        <v>1092</v>
      </c>
      <c r="I49" s="76"/>
      <c r="J49" s="76"/>
      <c r="K49" s="76"/>
      <c r="L49" s="77" t="str">
        <f t="shared" si="76"/>
        <v/>
      </c>
      <c r="M49" s="78" t="str">
        <f t="shared" si="77"/>
        <v/>
      </c>
      <c r="N49" s="68"/>
      <c r="O49" s="44" t="s">
        <v>1092</v>
      </c>
      <c r="P49" s="76"/>
      <c r="Q49" s="76"/>
      <c r="R49" s="76"/>
      <c r="S49" s="77" t="str">
        <f t="shared" si="78"/>
        <v/>
      </c>
      <c r="T49" s="78" t="str">
        <f t="shared" si="79"/>
        <v/>
      </c>
      <c r="U49" s="68"/>
      <c r="V49" s="44" t="s">
        <v>1092</v>
      </c>
      <c r="W49" s="76"/>
      <c r="X49" s="76"/>
      <c r="Y49" s="76"/>
      <c r="Z49" s="77" t="str">
        <f t="shared" si="80"/>
        <v/>
      </c>
      <c r="AA49" s="78" t="str">
        <f t="shared" si="81"/>
        <v/>
      </c>
      <c r="AB49" s="93"/>
    </row>
    <row r="50" spans="1:28" ht="15" customHeight="1">
      <c r="A50" s="44" t="s">
        <v>1093</v>
      </c>
      <c r="B50" s="76"/>
      <c r="C50" s="76"/>
      <c r="D50" s="76"/>
      <c r="E50" s="77" t="str">
        <f t="shared" si="82"/>
        <v/>
      </c>
      <c r="F50" s="78" t="str">
        <f t="shared" si="83"/>
        <v/>
      </c>
      <c r="G50" s="68"/>
      <c r="H50" s="44" t="s">
        <v>1093</v>
      </c>
      <c r="I50" s="76"/>
      <c r="J50" s="76"/>
      <c r="K50" s="76"/>
      <c r="L50" s="77" t="str">
        <f t="shared" si="76"/>
        <v/>
      </c>
      <c r="M50" s="78" t="str">
        <f t="shared" si="77"/>
        <v/>
      </c>
      <c r="N50" s="68"/>
      <c r="O50" s="44" t="s">
        <v>1093</v>
      </c>
      <c r="P50" s="76"/>
      <c r="Q50" s="76"/>
      <c r="R50" s="76"/>
      <c r="S50" s="77" t="str">
        <f t="shared" si="78"/>
        <v/>
      </c>
      <c r="T50" s="78" t="str">
        <f t="shared" si="79"/>
        <v/>
      </c>
      <c r="U50" s="68"/>
      <c r="V50" s="44" t="s">
        <v>1093</v>
      </c>
      <c r="W50" s="76"/>
      <c r="X50" s="76"/>
      <c r="Y50" s="76"/>
      <c r="Z50" s="77" t="str">
        <f t="shared" si="80"/>
        <v/>
      </c>
      <c r="AA50" s="78" t="str">
        <f t="shared" si="81"/>
        <v/>
      </c>
      <c r="AB50" s="93"/>
    </row>
    <row r="51" spans="1:28" ht="15" customHeight="1">
      <c r="A51" s="44" t="s">
        <v>1094</v>
      </c>
      <c r="B51" s="76"/>
      <c r="C51" s="76"/>
      <c r="D51" s="76"/>
      <c r="E51" s="77" t="str">
        <f t="shared" si="82"/>
        <v/>
      </c>
      <c r="F51" s="78" t="str">
        <f t="shared" si="83"/>
        <v/>
      </c>
      <c r="G51" s="68"/>
      <c r="H51" s="44" t="s">
        <v>1094</v>
      </c>
      <c r="I51" s="76"/>
      <c r="J51" s="76"/>
      <c r="K51" s="76"/>
      <c r="L51" s="77" t="str">
        <f t="shared" si="76"/>
        <v/>
      </c>
      <c r="M51" s="78" t="str">
        <f t="shared" si="77"/>
        <v/>
      </c>
      <c r="N51" s="68"/>
      <c r="O51" s="44" t="s">
        <v>1094</v>
      </c>
      <c r="P51" s="76"/>
      <c r="Q51" s="76"/>
      <c r="R51" s="76"/>
      <c r="S51" s="77" t="str">
        <f t="shared" si="78"/>
        <v/>
      </c>
      <c r="T51" s="78" t="str">
        <f t="shared" si="79"/>
        <v/>
      </c>
      <c r="U51" s="68"/>
      <c r="V51" s="44" t="s">
        <v>1094</v>
      </c>
      <c r="W51" s="76"/>
      <c r="X51" s="76"/>
      <c r="Y51" s="76"/>
      <c r="Z51" s="77" t="str">
        <f t="shared" si="80"/>
        <v/>
      </c>
      <c r="AA51" s="78" t="str">
        <f t="shared" si="81"/>
        <v/>
      </c>
      <c r="AB51" s="93"/>
    </row>
    <row r="52" spans="1:28" ht="15" customHeight="1">
      <c r="A52" s="44" t="s">
        <v>1095</v>
      </c>
      <c r="B52" s="76"/>
      <c r="C52" s="76"/>
      <c r="D52" s="76"/>
      <c r="E52" s="77" t="str">
        <f t="shared" si="82"/>
        <v/>
      </c>
      <c r="F52" s="78" t="str">
        <f t="shared" si="83"/>
        <v/>
      </c>
      <c r="G52" s="68"/>
      <c r="H52" s="44" t="s">
        <v>1095</v>
      </c>
      <c r="I52" s="76"/>
      <c r="J52" s="76"/>
      <c r="K52" s="76"/>
      <c r="L52" s="77" t="str">
        <f t="shared" si="76"/>
        <v/>
      </c>
      <c r="M52" s="78" t="str">
        <f t="shared" si="77"/>
        <v/>
      </c>
      <c r="N52" s="68"/>
      <c r="O52" s="44" t="s">
        <v>1095</v>
      </c>
      <c r="P52" s="76"/>
      <c r="Q52" s="76"/>
      <c r="R52" s="76"/>
      <c r="S52" s="77" t="str">
        <f t="shared" si="78"/>
        <v/>
      </c>
      <c r="T52" s="78" t="str">
        <f t="shared" si="79"/>
        <v/>
      </c>
      <c r="U52" s="68"/>
      <c r="V52" s="44" t="s">
        <v>1095</v>
      </c>
      <c r="W52" s="76"/>
      <c r="X52" s="76"/>
      <c r="Y52" s="76"/>
      <c r="Z52" s="77" t="str">
        <f t="shared" si="80"/>
        <v/>
      </c>
      <c r="AA52" s="78" t="str">
        <f t="shared" si="81"/>
        <v/>
      </c>
      <c r="AB52" s="93"/>
    </row>
    <row r="53" spans="1:28" ht="15" customHeight="1">
      <c r="A53" s="44" t="s">
        <v>1096</v>
      </c>
      <c r="B53" s="76"/>
      <c r="C53" s="76"/>
      <c r="D53" s="76"/>
      <c r="E53" s="77" t="str">
        <f t="shared" si="82"/>
        <v/>
      </c>
      <c r="F53" s="78" t="str">
        <f t="shared" si="83"/>
        <v/>
      </c>
      <c r="G53" s="68"/>
      <c r="H53" s="44" t="s">
        <v>1096</v>
      </c>
      <c r="I53" s="76"/>
      <c r="J53" s="76"/>
      <c r="K53" s="76"/>
      <c r="L53" s="77" t="str">
        <f t="shared" si="76"/>
        <v/>
      </c>
      <c r="M53" s="78" t="str">
        <f t="shared" si="77"/>
        <v/>
      </c>
      <c r="N53" s="68"/>
      <c r="O53" s="44" t="s">
        <v>1096</v>
      </c>
      <c r="P53" s="76"/>
      <c r="Q53" s="76"/>
      <c r="R53" s="76"/>
      <c r="S53" s="77" t="str">
        <f t="shared" si="78"/>
        <v/>
      </c>
      <c r="T53" s="78" t="str">
        <f t="shared" si="79"/>
        <v/>
      </c>
      <c r="U53" s="68"/>
      <c r="V53" s="44" t="s">
        <v>1096</v>
      </c>
      <c r="W53" s="76"/>
      <c r="X53" s="76"/>
      <c r="Y53" s="76"/>
      <c r="Z53" s="77" t="str">
        <f t="shared" si="80"/>
        <v/>
      </c>
      <c r="AA53" s="78" t="str">
        <f t="shared" si="81"/>
        <v/>
      </c>
      <c r="AB53" s="93"/>
    </row>
    <row r="54" spans="1:28" ht="15" customHeight="1">
      <c r="A54" s="44" t="s">
        <v>1097</v>
      </c>
      <c r="B54" s="76"/>
      <c r="C54" s="76"/>
      <c r="D54" s="76"/>
      <c r="E54" s="77" t="str">
        <f t="shared" si="82"/>
        <v/>
      </c>
      <c r="F54" s="78" t="str">
        <f t="shared" si="83"/>
        <v/>
      </c>
      <c r="G54" s="68"/>
      <c r="H54" s="44" t="s">
        <v>1097</v>
      </c>
      <c r="I54" s="76"/>
      <c r="J54" s="76"/>
      <c r="K54" s="76"/>
      <c r="L54" s="77" t="str">
        <f t="shared" si="76"/>
        <v/>
      </c>
      <c r="M54" s="78" t="str">
        <f t="shared" si="77"/>
        <v/>
      </c>
      <c r="N54" s="68"/>
      <c r="O54" s="44" t="s">
        <v>1097</v>
      </c>
      <c r="P54" s="76"/>
      <c r="Q54" s="76"/>
      <c r="R54" s="76"/>
      <c r="S54" s="77" t="str">
        <f t="shared" si="78"/>
        <v/>
      </c>
      <c r="T54" s="78" t="str">
        <f t="shared" si="79"/>
        <v/>
      </c>
      <c r="U54" s="68"/>
      <c r="V54" s="44" t="s">
        <v>1097</v>
      </c>
      <c r="W54" s="76"/>
      <c r="X54" s="76"/>
      <c r="Y54" s="76"/>
      <c r="Z54" s="77" t="str">
        <f t="shared" si="80"/>
        <v/>
      </c>
      <c r="AA54" s="78" t="str">
        <f t="shared" si="81"/>
        <v/>
      </c>
    </row>
    <row r="55" spans="1:28" ht="15" customHeight="1">
      <c r="A55" s="44" t="s">
        <v>1098</v>
      </c>
      <c r="B55" s="80">
        <f>SUM(B50:B54)</f>
        <v>0</v>
      </c>
      <c r="C55" s="80">
        <f t="shared" ref="C55:D55" si="84">SUM(C50:C54)</f>
        <v>0</v>
      </c>
      <c r="D55" s="80">
        <f t="shared" si="84"/>
        <v>0</v>
      </c>
      <c r="E55" s="77" t="str">
        <f t="shared" si="82"/>
        <v/>
      </c>
      <c r="F55" s="78" t="str">
        <f t="shared" si="83"/>
        <v/>
      </c>
      <c r="G55" s="68"/>
      <c r="H55" s="80">
        <f>SUM(H50:H54)</f>
        <v>0</v>
      </c>
      <c r="I55" s="80">
        <f t="shared" ref="I55" si="85">SUM(I50:I54)</f>
        <v>0</v>
      </c>
      <c r="J55" s="80">
        <f t="shared" ref="J55" si="86">SUM(J50:J54)</f>
        <v>0</v>
      </c>
      <c r="K55" s="79">
        <f t="shared" ref="K55" si="87">SUM(K50:K54)</f>
        <v>0</v>
      </c>
      <c r="L55" s="77" t="str">
        <f t="shared" si="76"/>
        <v/>
      </c>
      <c r="M55" s="78" t="str">
        <f t="shared" si="77"/>
        <v/>
      </c>
      <c r="N55" s="68"/>
      <c r="O55" s="44" t="s">
        <v>1098</v>
      </c>
      <c r="P55" s="79">
        <f t="shared" ref="P55" si="88">SUM(P50:P54)</f>
        <v>0</v>
      </c>
      <c r="Q55" s="79">
        <f t="shared" ref="Q55" si="89">SUM(Q50:Q54)</f>
        <v>0</v>
      </c>
      <c r="R55" s="79">
        <f t="shared" ref="R55" si="90">SUM(R50:R54)</f>
        <v>0</v>
      </c>
      <c r="S55" s="77" t="str">
        <f t="shared" si="78"/>
        <v/>
      </c>
      <c r="T55" s="78" t="str">
        <f t="shared" si="79"/>
        <v/>
      </c>
      <c r="U55" s="68"/>
      <c r="V55" s="44" t="s">
        <v>1098</v>
      </c>
      <c r="W55" s="79">
        <f t="shared" ref="W55" si="91">SUM(W50:W54)</f>
        <v>0</v>
      </c>
      <c r="X55" s="79">
        <f t="shared" ref="X55" si="92">SUM(X50:X54)</f>
        <v>0</v>
      </c>
      <c r="Y55" s="79">
        <f t="shared" ref="Y55" si="93">SUM(Y50:Y54)</f>
        <v>0</v>
      </c>
      <c r="Z55" s="77" t="str">
        <f t="shared" si="80"/>
        <v/>
      </c>
      <c r="AA55" s="78" t="str">
        <f t="shared" si="81"/>
        <v/>
      </c>
    </row>
    <row r="56" spans="1:28" ht="15" customHeight="1">
      <c r="A56" s="87" t="s">
        <v>1099</v>
      </c>
      <c r="B56" s="91">
        <f>SUM(B47:B54)</f>
        <v>0</v>
      </c>
      <c r="C56" s="91">
        <f t="shared" ref="C56:D56" si="94">SUM(C47:C54)</f>
        <v>0</v>
      </c>
      <c r="D56" s="91">
        <f t="shared" si="94"/>
        <v>0</v>
      </c>
      <c r="E56" s="77" t="str">
        <f t="shared" si="82"/>
        <v/>
      </c>
      <c r="F56" s="78" t="str">
        <f t="shared" si="83"/>
        <v/>
      </c>
      <c r="G56" s="68"/>
      <c r="H56" s="91">
        <f>SUM(H47:H54)</f>
        <v>0</v>
      </c>
      <c r="I56" s="91">
        <f t="shared" ref="I56:J56" si="95">SUM(I47:I54)</f>
        <v>0</v>
      </c>
      <c r="J56" s="91">
        <f t="shared" si="95"/>
        <v>0</v>
      </c>
      <c r="K56" s="91">
        <f t="shared" ref="K56" si="96">SUM(K47:K54)</f>
        <v>0</v>
      </c>
      <c r="L56" s="77" t="str">
        <f t="shared" si="76"/>
        <v/>
      </c>
      <c r="M56" s="78" t="str">
        <f t="shared" si="77"/>
        <v/>
      </c>
      <c r="N56" s="68"/>
      <c r="O56" s="87" t="s">
        <v>1099</v>
      </c>
      <c r="P56" s="91">
        <f t="shared" ref="P56:R56" si="97">SUM(P47:P54)</f>
        <v>0</v>
      </c>
      <c r="Q56" s="91">
        <f t="shared" si="97"/>
        <v>0</v>
      </c>
      <c r="R56" s="91">
        <f t="shared" si="97"/>
        <v>0</v>
      </c>
      <c r="S56" s="77" t="str">
        <f t="shared" si="78"/>
        <v/>
      </c>
      <c r="T56" s="78" t="str">
        <f t="shared" si="79"/>
        <v/>
      </c>
      <c r="U56" s="68"/>
      <c r="V56" s="87" t="s">
        <v>1099</v>
      </c>
      <c r="W56" s="91">
        <f t="shared" ref="W56:Y56" si="98">SUM(W47:W54)</f>
        <v>0</v>
      </c>
      <c r="X56" s="91">
        <f t="shared" si="98"/>
        <v>0</v>
      </c>
      <c r="Y56" s="91">
        <f t="shared" si="98"/>
        <v>0</v>
      </c>
      <c r="Z56" s="77" t="str">
        <f t="shared" si="80"/>
        <v/>
      </c>
      <c r="AA56" s="78" t="str">
        <f t="shared" si="81"/>
        <v/>
      </c>
    </row>
    <row r="57" spans="1:28" s="62" customFormat="1" ht="10.5" customHeight="1">
      <c r="A57" s="92"/>
      <c r="B57" s="93"/>
      <c r="C57" s="93"/>
      <c r="D57" s="93"/>
      <c r="E57" s="86"/>
      <c r="F57" s="94"/>
      <c r="G57" s="68"/>
      <c r="H57" s="92"/>
      <c r="I57" s="93"/>
      <c r="J57" s="93"/>
      <c r="K57" s="93"/>
      <c r="L57" s="86"/>
      <c r="M57" s="94"/>
      <c r="N57" s="68"/>
      <c r="O57" s="92"/>
      <c r="P57" s="93"/>
      <c r="Q57" s="93"/>
      <c r="R57" s="93"/>
      <c r="S57" s="86"/>
      <c r="T57" s="94"/>
      <c r="U57" s="68"/>
      <c r="V57" s="92"/>
      <c r="W57" s="93"/>
      <c r="X57" s="93"/>
      <c r="Y57" s="93"/>
      <c r="Z57" s="86"/>
      <c r="AA57" s="94"/>
    </row>
    <row r="58" spans="1:28" s="62" customFormat="1" ht="15" hidden="1" customHeight="1">
      <c r="A58" s="67" t="s">
        <v>1100</v>
      </c>
      <c r="B58" s="68"/>
      <c r="C58" s="68"/>
      <c r="D58" s="68"/>
      <c r="E58" s="68"/>
      <c r="F58" s="70"/>
      <c r="G58" s="68"/>
      <c r="H58" s="67" t="s">
        <v>1100</v>
      </c>
      <c r="I58" s="68"/>
      <c r="J58" s="68"/>
      <c r="K58" s="68"/>
      <c r="L58" s="68"/>
      <c r="M58" s="70"/>
      <c r="N58" s="68"/>
      <c r="O58" s="67" t="s">
        <v>1100</v>
      </c>
      <c r="P58" s="68"/>
      <c r="Q58" s="68"/>
      <c r="R58" s="68"/>
      <c r="S58" s="68"/>
      <c r="T58" s="70"/>
      <c r="U58" s="68"/>
      <c r="V58" s="67" t="s">
        <v>1100</v>
      </c>
      <c r="W58" s="68"/>
      <c r="X58" s="68"/>
      <c r="Y58" s="68"/>
      <c r="Z58" s="68"/>
      <c r="AA58" s="70"/>
    </row>
    <row r="59" spans="1:28" ht="15" hidden="1" customHeight="1">
      <c r="A59" s="44" t="s">
        <v>937</v>
      </c>
      <c r="B59" s="42" t="str">
        <f>IF(B12&lt;&gt;0,B15/B12,"")</f>
        <v/>
      </c>
      <c r="C59" s="42" t="str">
        <f>IF(C12&lt;&gt;0,C15/C12,"")</f>
        <v/>
      </c>
      <c r="D59" s="42" t="str">
        <f>IF(D12&lt;&gt;0,D15/D12,"")</f>
        <v/>
      </c>
      <c r="E59" s="95" t="str">
        <f>IF(AND(B63&lt;&gt;"",C63&lt;&gt;""),IF(B63=C63,"No Change",IF((B63-C63)&gt;0,"Increase","Decrease")),"")</f>
        <v/>
      </c>
      <c r="F59" s="78" t="str">
        <f>IF(E63="Decrease","-ve Trend",IF(E63="Increase","+ve Trend",""))</f>
        <v/>
      </c>
      <c r="G59" s="68"/>
      <c r="H59" s="44" t="s">
        <v>937</v>
      </c>
      <c r="I59" s="42" t="str">
        <f>IF(I12&lt;&gt;0,I15/I12,"")</f>
        <v/>
      </c>
      <c r="J59" s="42" t="str">
        <f>IF(J12&lt;&gt;0,J15/J12,"")</f>
        <v/>
      </c>
      <c r="K59" s="42" t="str">
        <f>IF(K12&lt;&gt;0,K15/K12,"")</f>
        <v/>
      </c>
      <c r="L59" s="95" t="str">
        <f>IF(AND(I63&lt;&gt;"",J63&lt;&gt;""),IF(I63=J63,"No Change",IF((I63-J63)&gt;0,"Increase","Decrease")),"")</f>
        <v/>
      </c>
      <c r="M59" s="78" t="str">
        <f>IF(L63="Decrease","-ve Trend",IF(L63="Increase","+ve Trend",""))</f>
        <v/>
      </c>
      <c r="N59" s="68"/>
      <c r="O59" s="44" t="s">
        <v>937</v>
      </c>
      <c r="P59" s="42" t="str">
        <f>IF(P12&lt;&gt;0,P15/P12,"")</f>
        <v/>
      </c>
      <c r="Q59" s="42" t="str">
        <f>IF(Q12&lt;&gt;0,Q15/Q12,"")</f>
        <v/>
      </c>
      <c r="R59" s="42" t="str">
        <f>IF(R12&lt;&gt;0,R15/R12,"")</f>
        <v/>
      </c>
      <c r="S59" s="95" t="str">
        <f>IF(AND(P63&lt;&gt;"",Q63&lt;&gt;""),IF(P63=Q63,"No Change",IF((P63-Q63)&gt;0,"Increase","Decrease")),"")</f>
        <v/>
      </c>
      <c r="T59" s="78" t="str">
        <f>IF(S63="Decrease","-ve Trend",IF(S63="Increase","+ve Trend",""))</f>
        <v/>
      </c>
      <c r="U59" s="68"/>
      <c r="V59" s="44" t="s">
        <v>937</v>
      </c>
      <c r="W59" s="42" t="str">
        <f>IF(W12&lt;&gt;0,W15/W12,"")</f>
        <v/>
      </c>
      <c r="X59" s="42" t="str">
        <f>IF(X12&lt;&gt;0,X15/X12,"")</f>
        <v/>
      </c>
      <c r="Y59" s="42" t="str">
        <f>IF(Y12&lt;&gt;0,Y15/Y12,"")</f>
        <v/>
      </c>
      <c r="Z59" s="95" t="str">
        <f>IF(AND(W63&lt;&gt;"",X63&lt;&gt;""),IF(W63=X63,"No Change",IF((W63-X63)&gt;0,"Increase","Decrease")),"")</f>
        <v/>
      </c>
      <c r="AA59" s="78" t="str">
        <f>IF(Z63="Decrease","-ve Trend",IF(Z63="Increase","+ve Trend",""))</f>
        <v/>
      </c>
    </row>
    <row r="60" spans="1:28" ht="15" hidden="1" customHeight="1">
      <c r="A60" s="44" t="s">
        <v>1101</v>
      </c>
      <c r="B60" s="42" t="str">
        <f>IF(B12&lt;&gt;0,B27/B12,"")</f>
        <v/>
      </c>
      <c r="C60" s="42" t="str">
        <f>IF(C12&lt;&gt;0,C27/C12,"")</f>
        <v/>
      </c>
      <c r="D60" s="42" t="str">
        <f>IF(D12&lt;&gt;0,D27/D12,"")</f>
        <v/>
      </c>
      <c r="E60" s="95" t="e">
        <f t="shared" ref="E60:E73" si="99">IF(AND(B64&lt;&gt;"",C64&lt;&gt;""),IF(B64=C64,"No Change",IF((B64-C64)&gt;0,"Increase","Decrease")),"")</f>
        <v>#DIV/0!</v>
      </c>
      <c r="F60" s="78" t="str">
        <f t="shared" ref="F60:F73" si="100">IF(E64="Decrease","-ve Trend",IF(E64="Increase","+ve Trend",""))</f>
        <v/>
      </c>
      <c r="G60" s="68"/>
      <c r="H60" s="44" t="s">
        <v>1101</v>
      </c>
      <c r="I60" s="42" t="str">
        <f>IF(I12&lt;&gt;0,I27/I12,"")</f>
        <v/>
      </c>
      <c r="J60" s="42" t="str">
        <f>IF(J12&lt;&gt;0,J27/J12,"")</f>
        <v/>
      </c>
      <c r="K60" s="42" t="str">
        <f>IF(K12&lt;&gt;0,K27/K12,"")</f>
        <v/>
      </c>
      <c r="L60" s="95" t="str">
        <f t="shared" ref="L60:L73" si="101">IF(AND(I64&lt;&gt;"",J64&lt;&gt;""),IF(I64=J64,"No Change",IF((I64-J64)&gt;0,"Increase","Decrease")),"")</f>
        <v/>
      </c>
      <c r="M60" s="78" t="str">
        <f t="shared" ref="M60:M73" si="102">IF(L64="Decrease","-ve Trend",IF(L64="Increase","+ve Trend",""))</f>
        <v/>
      </c>
      <c r="N60" s="68"/>
      <c r="O60" s="44" t="s">
        <v>1101</v>
      </c>
      <c r="P60" s="42" t="str">
        <f>IF(P12&lt;&gt;0,P27/P12,"")</f>
        <v/>
      </c>
      <c r="Q60" s="42" t="str">
        <f>IF(Q12&lt;&gt;0,Q27/Q12,"")</f>
        <v/>
      </c>
      <c r="R60" s="42" t="str">
        <f>IF(R12&lt;&gt;0,R27/R12,"")</f>
        <v/>
      </c>
      <c r="S60" s="95" t="e">
        <f t="shared" ref="S60:S73" si="103">IF(AND(P64&lt;&gt;"",Q64&lt;&gt;""),IF(P64=Q64,"No Change",IF((P64-Q64)&gt;0,"Increase","Decrease")),"")</f>
        <v>#DIV/0!</v>
      </c>
      <c r="T60" s="78" t="str">
        <f t="shared" ref="T60:T73" si="104">IF(S64="Decrease","-ve Trend",IF(S64="Increase","+ve Trend",""))</f>
        <v/>
      </c>
      <c r="U60" s="68"/>
      <c r="V60" s="44" t="s">
        <v>1101</v>
      </c>
      <c r="W60" s="42" t="str">
        <f>IF(W12&lt;&gt;0,W27/W12,"")</f>
        <v/>
      </c>
      <c r="X60" s="42" t="str">
        <f>IF(X12&lt;&gt;0,X27/X12,"")</f>
        <v/>
      </c>
      <c r="Y60" s="42" t="str">
        <f>IF(Y12&lt;&gt;0,Y27/Y12,"")</f>
        <v/>
      </c>
      <c r="Z60" s="95" t="e">
        <f t="shared" ref="Z60:Z73" si="105">IF(AND(W64&lt;&gt;"",X64&lt;&gt;""),IF(W64=X64,"No Change",IF((W64-X64)&gt;0,"Increase","Decrease")),"")</f>
        <v>#DIV/0!</v>
      </c>
      <c r="AA60" s="78" t="str">
        <f t="shared" ref="AA60:AA73" si="106">IF(Z64="Decrease","-ve Trend",IF(Z64="Increase","+ve Trend",""))</f>
        <v/>
      </c>
    </row>
    <row r="61" spans="1:28" ht="15" hidden="1" customHeight="1">
      <c r="A61" s="44" t="s">
        <v>1102</v>
      </c>
      <c r="B61" s="42" t="str">
        <f>IF(B12&lt;&gt;0,B28/B12,"")</f>
        <v/>
      </c>
      <c r="C61" s="42" t="str">
        <f>IF(C12&lt;&gt;0,C28/C12,"")</f>
        <v/>
      </c>
      <c r="D61" s="42" t="str">
        <f>IF(D12&lt;&gt;0,D28/D12,"")</f>
        <v/>
      </c>
      <c r="E61" s="95" t="e">
        <f>IF(AND(#REF!&lt;&gt;"",#REF!&lt;&gt;""),IF(#REF!=#REF!,"No Change",IF((#REF!-#REF!)&gt;0,"Increase","Decrease")),"")</f>
        <v>#REF!</v>
      </c>
      <c r="F61" s="78" t="e">
        <f>IF(#REF!="Decrease","-ve Trend",IF(#REF!="Increase","+ve Trend",""))</f>
        <v>#REF!</v>
      </c>
      <c r="G61" s="68"/>
      <c r="H61" s="44" t="s">
        <v>1102</v>
      </c>
      <c r="I61" s="42" t="str">
        <f>IF(I12&lt;&gt;0,I28/I12,"")</f>
        <v/>
      </c>
      <c r="J61" s="42" t="str">
        <f>IF(J12&lt;&gt;0,J28/J12,"")</f>
        <v/>
      </c>
      <c r="K61" s="42" t="str">
        <f>IF(K12&lt;&gt;0,K28/K12,"")</f>
        <v/>
      </c>
      <c r="L61" s="95" t="e">
        <f>IF(AND(#REF!&lt;&gt;"",#REF!&lt;&gt;""),IF(#REF!=#REF!,"No Change",IF((#REF!-#REF!)&gt;0,"Increase","Decrease")),"")</f>
        <v>#REF!</v>
      </c>
      <c r="M61" s="78" t="e">
        <f>IF(#REF!="Decrease","-ve Trend",IF(#REF!="Increase","+ve Trend",""))</f>
        <v>#REF!</v>
      </c>
      <c r="N61" s="68"/>
      <c r="O61" s="44" t="s">
        <v>1102</v>
      </c>
      <c r="P61" s="42" t="str">
        <f>IF(P12&lt;&gt;0,P28/P12,"")</f>
        <v/>
      </c>
      <c r="Q61" s="42" t="str">
        <f>IF(Q12&lt;&gt;0,Q28/Q12,"")</f>
        <v/>
      </c>
      <c r="R61" s="42" t="str">
        <f>IF(R12&lt;&gt;0,R28/R12,"")</f>
        <v/>
      </c>
      <c r="S61" s="95" t="e">
        <f>IF(AND(#REF!&lt;&gt;"",#REF!&lt;&gt;""),IF(#REF!=#REF!,"No Change",IF((#REF!-#REF!)&gt;0,"Increase","Decrease")),"")</f>
        <v>#REF!</v>
      </c>
      <c r="T61" s="78" t="e">
        <f>IF(#REF!="Decrease","-ve Trend",IF(#REF!="Increase","+ve Trend",""))</f>
        <v>#REF!</v>
      </c>
      <c r="U61" s="68"/>
      <c r="V61" s="44" t="s">
        <v>1102</v>
      </c>
      <c r="W61" s="42" t="str">
        <f>IF(W12&lt;&gt;0,W28/W12,"")</f>
        <v/>
      </c>
      <c r="X61" s="42" t="str">
        <f>IF(X12&lt;&gt;0,X28/X12,"")</f>
        <v/>
      </c>
      <c r="Y61" s="42" t="str">
        <f>IF(Y12&lt;&gt;0,Y28/Y12,"")</f>
        <v/>
      </c>
      <c r="Z61" s="95" t="e">
        <f>IF(AND(#REF!&lt;&gt;"",#REF!&lt;&gt;""),IF(#REF!=#REF!,"No Change",IF((#REF!-#REF!)&gt;0,"Increase","Decrease")),"")</f>
        <v>#REF!</v>
      </c>
      <c r="AA61" s="78" t="e">
        <f>IF(#REF!="Decrease","-ve Trend",IF(#REF!="Increase","+ve Trend",""))</f>
        <v>#REF!</v>
      </c>
    </row>
    <row r="62" spans="1:28" ht="15" hidden="1" customHeight="1">
      <c r="A62" s="44" t="s">
        <v>1103</v>
      </c>
      <c r="B62" s="56" t="str">
        <f>IF(B43&lt;&gt;0,B55/B43,"")</f>
        <v/>
      </c>
      <c r="C62" s="56" t="str">
        <f>IF(C43&lt;&gt;0,C55/C43,"")</f>
        <v/>
      </c>
      <c r="D62" s="56" t="str">
        <f>IF(D43&lt;&gt;0,D55/D43,"")</f>
        <v/>
      </c>
      <c r="E62" s="95" t="str">
        <f>IF(AND(B65&lt;&gt;"",C65&lt;&gt;""),IF(B65=C65,"No Change",IF((B65-C65)&gt;0,"Increase","Decrease")),"")</f>
        <v/>
      </c>
      <c r="F62" s="78" t="str">
        <f>IF(E65="Decrease","-ve Trend",IF(E65="Increase","+ve Trend",""))</f>
        <v/>
      </c>
      <c r="G62" s="68"/>
      <c r="H62" s="44" t="s">
        <v>1103</v>
      </c>
      <c r="I62" s="56" t="str">
        <f>IF(I43&lt;&gt;0,I55/I43,"")</f>
        <v/>
      </c>
      <c r="J62" s="56" t="str">
        <f>IF(J43&lt;&gt;0,J55/J43,"")</f>
        <v/>
      </c>
      <c r="K62" s="56" t="str">
        <f>IF(K43&lt;&gt;0,K55/K43,"")</f>
        <v/>
      </c>
      <c r="L62" s="95" t="str">
        <f>IF(AND(I65&lt;&gt;"",J65&lt;&gt;""),IF(I65=J65,"No Change",IF((I65-J65)&gt;0,"Increase","Decrease")),"")</f>
        <v/>
      </c>
      <c r="M62" s="78" t="str">
        <f>IF(L65="Decrease","-ve Trend",IF(L65="Increase","+ve Trend",""))</f>
        <v/>
      </c>
      <c r="N62" s="68"/>
      <c r="O62" s="44" t="s">
        <v>1103</v>
      </c>
      <c r="P62" s="56" t="str">
        <f>IF(P43&lt;&gt;0,P55/P43,"")</f>
        <v/>
      </c>
      <c r="Q62" s="56" t="str">
        <f>IF(Q43&lt;&gt;0,Q55/Q43,"")</f>
        <v/>
      </c>
      <c r="R62" s="56" t="str">
        <f>IF(R43&lt;&gt;0,R55/R43,"")</f>
        <v/>
      </c>
      <c r="S62" s="95" t="str">
        <f>IF(AND(P65&lt;&gt;"",Q65&lt;&gt;""),IF(P65=Q65,"No Change",IF((P65-Q65)&gt;0,"Increase","Decrease")),"")</f>
        <v/>
      </c>
      <c r="T62" s="78" t="str">
        <f>IF(S65="Decrease","-ve Trend",IF(S65="Increase","+ve Trend",""))</f>
        <v/>
      </c>
      <c r="U62" s="68"/>
      <c r="V62" s="44" t="s">
        <v>1103</v>
      </c>
      <c r="W62" s="56" t="str">
        <f>IF(W43&lt;&gt;0,W55/W43,"")</f>
        <v/>
      </c>
      <c r="X62" s="56" t="str">
        <f>IF(X43&lt;&gt;0,X55/X43,"")</f>
        <v/>
      </c>
      <c r="Y62" s="56" t="str">
        <f>IF(Y43&lt;&gt;0,Y55/Y43,"")</f>
        <v/>
      </c>
      <c r="Z62" s="95" t="str">
        <f>IF(AND(W65&lt;&gt;"",X65&lt;&gt;""),IF(W65=X65,"No Change",IF((W65-X65)&gt;0,"Increase","Decrease")),"")</f>
        <v/>
      </c>
      <c r="AA62" s="78" t="str">
        <f>IF(Z65="Decrease","-ve Trend",IF(Z65="Increase","+ve Trend",""))</f>
        <v/>
      </c>
    </row>
    <row r="63" spans="1:28" ht="15" hidden="1" customHeight="1">
      <c r="A63" s="44" t="s">
        <v>1104</v>
      </c>
      <c r="B63" s="56" t="str">
        <f>IF(B25&lt;&gt;0,B24/B24,"")</f>
        <v/>
      </c>
      <c r="C63" s="56" t="str">
        <f>IF(C25&lt;&gt;0,C24/C24,"")</f>
        <v/>
      </c>
      <c r="D63" s="56" t="str">
        <f>IF(D25&lt;&gt;0,D24/D24,"")</f>
        <v/>
      </c>
      <c r="E63" s="95" t="str">
        <f>IF(AND(B66&lt;&gt;"",C66&lt;&gt;""),IF(B66=C66,"No Change",IF((B66-C66)&gt;0,"Increase","Decrease")),"")</f>
        <v/>
      </c>
      <c r="F63" s="78" t="str">
        <f>IF(E66="Decrease","-ve Trend",IF(E66="Increase","+ve Trend",""))</f>
        <v/>
      </c>
      <c r="G63" s="68"/>
      <c r="H63" s="44" t="s">
        <v>1104</v>
      </c>
      <c r="I63" s="56" t="str">
        <f>IF(I25&lt;&gt;0,I24/I24,"")</f>
        <v/>
      </c>
      <c r="J63" s="56" t="str">
        <f>IF(J25&lt;&gt;0,J24/J24,"")</f>
        <v/>
      </c>
      <c r="K63" s="56" t="str">
        <f>IF(K25&lt;&gt;0,K24/K24,"")</f>
        <v/>
      </c>
      <c r="L63" s="95" t="str">
        <f>IF(AND(I66&lt;&gt;"",J66&lt;&gt;""),IF(I66=J66,"No Change",IF((I66-J66)&gt;0,"Increase","Decrease")),"")</f>
        <v/>
      </c>
      <c r="M63" s="78" t="str">
        <f>IF(L66="Decrease","-ve Trend",IF(L66="Increase","+ve Trend",""))</f>
        <v/>
      </c>
      <c r="N63" s="68"/>
      <c r="O63" s="44" t="s">
        <v>1104</v>
      </c>
      <c r="P63" s="56" t="str">
        <f>IF(P25&lt;&gt;0,P24/P24,"")</f>
        <v/>
      </c>
      <c r="Q63" s="56" t="str">
        <f>IF(Q25&lt;&gt;0,Q24/Q24,"")</f>
        <v/>
      </c>
      <c r="R63" s="56" t="str">
        <f>IF(R25&lt;&gt;0,R24/R24,"")</f>
        <v/>
      </c>
      <c r="S63" s="95" t="str">
        <f>IF(AND(P66&lt;&gt;"",Q66&lt;&gt;""),IF(P66=Q66,"No Change",IF((P66-Q66)&gt;0,"Increase","Decrease")),"")</f>
        <v/>
      </c>
      <c r="T63" s="78" t="str">
        <f>IF(S66="Decrease","-ve Trend",IF(S66="Increase","+ve Trend",""))</f>
        <v/>
      </c>
      <c r="U63" s="68"/>
      <c r="V63" s="44" t="s">
        <v>1104</v>
      </c>
      <c r="W63" s="56" t="str">
        <f>IF(W25&lt;&gt;0,W24/W24,"")</f>
        <v/>
      </c>
      <c r="X63" s="56" t="str">
        <f>IF(X25&lt;&gt;0,X24/X24,"")</f>
        <v/>
      </c>
      <c r="Y63" s="56" t="str">
        <f>IF(Y25&lt;&gt;0,Y24/Y24,"")</f>
        <v/>
      </c>
      <c r="Z63" s="95" t="str">
        <f>IF(AND(W66&lt;&gt;"",X66&lt;&gt;""),IF(W66=X66,"No Change",IF((W66-X66)&gt;0,"Increase","Decrease")),"")</f>
        <v/>
      </c>
      <c r="AA63" s="78" t="str">
        <f>IF(Z66="Decrease","-ve Trend",IF(Z66="Increase","+ve Trend",""))</f>
        <v/>
      </c>
    </row>
    <row r="64" spans="1:28" ht="15" hidden="1" customHeight="1">
      <c r="A64" s="96" t="s">
        <v>1105</v>
      </c>
      <c r="B64" s="56" t="e">
        <f>(B38+B39)/B33</f>
        <v>#DIV/0!</v>
      </c>
      <c r="C64" s="56" t="e">
        <f>(C38+C39)/C33</f>
        <v>#DIV/0!</v>
      </c>
      <c r="D64" s="56" t="e">
        <f>(D38+D39)/D33</f>
        <v>#DIV/0!</v>
      </c>
      <c r="E64" s="95" t="str">
        <f>IF(AND(B67&lt;&gt;"",C67&lt;&gt;""),IF(B67=C67,"No Change",IF((B67-C67)&gt;0,"Increase","Decrease")),"")</f>
        <v/>
      </c>
      <c r="F64" s="78" t="str">
        <f>IF(E67="Decrease","-ve Trend",IF(E67="Increase","+ve Trend",""))</f>
        <v/>
      </c>
      <c r="G64" s="68"/>
      <c r="H64" s="97" t="s">
        <v>1106</v>
      </c>
      <c r="I64" s="56"/>
      <c r="J64" s="56"/>
      <c r="K64" s="56"/>
      <c r="L64" s="95" t="str">
        <f>IF(AND(I67&lt;&gt;"",J67&lt;&gt;""),IF(I67=J67,"No Change",IF((I67-J67)&gt;0,"Increase","Decrease")),"")</f>
        <v/>
      </c>
      <c r="M64" s="78" t="str">
        <f>IF(L67="Decrease","-ve Trend",IF(L67="Increase","+ve Trend",""))</f>
        <v/>
      </c>
      <c r="N64" s="68"/>
      <c r="O64" s="97" t="s">
        <v>1106</v>
      </c>
      <c r="P64" s="56" t="e">
        <f>(P38+P39)/P33</f>
        <v>#DIV/0!</v>
      </c>
      <c r="Q64" s="56" t="e">
        <f>(Q38+Q39)/Q33</f>
        <v>#DIV/0!</v>
      </c>
      <c r="R64" s="56" t="e">
        <f>(R38+R39)/R33</f>
        <v>#DIV/0!</v>
      </c>
      <c r="S64" s="95" t="str">
        <f>IF(AND(P67&lt;&gt;"",Q67&lt;&gt;""),IF(P67=Q67,"No Change",IF((P67-Q67)&gt;0,"Increase","Decrease")),"")</f>
        <v/>
      </c>
      <c r="T64" s="78" t="str">
        <f>IF(S67="Decrease","-ve Trend",IF(S67="Increase","+ve Trend",""))</f>
        <v/>
      </c>
      <c r="U64" s="68"/>
      <c r="V64" s="97" t="s">
        <v>1106</v>
      </c>
      <c r="W64" s="56" t="e">
        <f>(W38+W39)/W33</f>
        <v>#DIV/0!</v>
      </c>
      <c r="X64" s="56" t="e">
        <f>(X38+X39)/X33</f>
        <v>#DIV/0!</v>
      </c>
      <c r="Y64" s="56" t="e">
        <f>(Y38+Y39)/Y33</f>
        <v>#DIV/0!</v>
      </c>
      <c r="Z64" s="95" t="str">
        <f>IF(AND(W67&lt;&gt;"",X67&lt;&gt;""),IF(W67=X67,"No Change",IF((W67-X67)&gt;0,"Increase","Decrease")),"")</f>
        <v/>
      </c>
      <c r="AA64" s="78" t="str">
        <f>IF(Z67="Decrease","-ve Trend",IF(Z67="Increase","+ve Trend",""))</f>
        <v/>
      </c>
    </row>
    <row r="65" spans="1:27" ht="15" hidden="1" customHeight="1">
      <c r="A65" s="102" t="s">
        <v>1107</v>
      </c>
      <c r="B65" s="57" t="str">
        <f>IF(B9&lt;&gt;0,(B50+B51)/B4*365,"")</f>
        <v/>
      </c>
      <c r="C65" s="57" t="str">
        <f>IF(C9&lt;&gt;0,(C50+C51)/C4*365,"")</f>
        <v/>
      </c>
      <c r="D65" s="57" t="str">
        <f>IF(D9&lt;&gt;0,(D50+D51)/D4*365,"")</f>
        <v/>
      </c>
      <c r="E65" s="95" t="str">
        <f t="shared" si="99"/>
        <v/>
      </c>
      <c r="F65" s="78" t="str">
        <f t="shared" si="100"/>
        <v/>
      </c>
      <c r="G65" s="68"/>
      <c r="H65" s="102" t="s">
        <v>1107</v>
      </c>
      <c r="I65" s="57" t="str">
        <f>IF(I9&lt;&gt;0,(I50+I51)/I4*365,"")</f>
        <v/>
      </c>
      <c r="J65" s="57" t="str">
        <f>IF(J9&lt;&gt;0,(J50+J51)/J4*365,"")</f>
        <v/>
      </c>
      <c r="K65" s="57" t="str">
        <f>IF(K9&lt;&gt;0,(K50+K51)/K4*365,"")</f>
        <v/>
      </c>
      <c r="L65" s="95" t="str">
        <f t="shared" si="101"/>
        <v/>
      </c>
      <c r="M65" s="78" t="str">
        <f t="shared" si="102"/>
        <v/>
      </c>
      <c r="N65" s="68"/>
      <c r="O65" s="102" t="s">
        <v>1107</v>
      </c>
      <c r="P65" s="57" t="str">
        <f>IF(P9&lt;&gt;0,(P50+P51)/P4*365,"")</f>
        <v/>
      </c>
      <c r="Q65" s="57" t="str">
        <f>IF(Q9&lt;&gt;0,(Q50+Q51)/Q4*365,"")</f>
        <v/>
      </c>
      <c r="R65" s="57" t="str">
        <f>IF(R9&lt;&gt;0,(R50+R51)/R4*365,"")</f>
        <v/>
      </c>
      <c r="S65" s="95" t="str">
        <f t="shared" si="103"/>
        <v/>
      </c>
      <c r="T65" s="78" t="str">
        <f t="shared" si="104"/>
        <v/>
      </c>
      <c r="U65" s="68"/>
      <c r="V65" s="102" t="s">
        <v>1107</v>
      </c>
      <c r="W65" s="57" t="str">
        <f>IF(W9&lt;&gt;0,(W50+W51)/W4*365,"")</f>
        <v/>
      </c>
      <c r="X65" s="57" t="str">
        <f>IF(X9&lt;&gt;0,(X50+X51)/X4*365,"")</f>
        <v/>
      </c>
      <c r="Y65" s="57" t="str">
        <f>IF(Y9&lt;&gt;0,(Y50+Y51)/Y4*365,"")</f>
        <v/>
      </c>
      <c r="Z65" s="95" t="str">
        <f t="shared" si="105"/>
        <v/>
      </c>
      <c r="AA65" s="78" t="str">
        <f t="shared" si="106"/>
        <v/>
      </c>
    </row>
    <row r="66" spans="1:27" ht="15" hidden="1" customHeight="1">
      <c r="A66" s="102" t="s">
        <v>1108</v>
      </c>
      <c r="B66" s="57" t="str">
        <f>IF(B13&lt;&gt;0,B52/B13*365,"")</f>
        <v/>
      </c>
      <c r="C66" s="57" t="str">
        <f>IF(C13&lt;&gt;0,C52/C13*365,"")</f>
        <v/>
      </c>
      <c r="D66" s="57" t="str">
        <f>IF(D13&lt;&gt;0,D52/D13*365,"")</f>
        <v/>
      </c>
      <c r="E66" s="95" t="str">
        <f t="shared" si="99"/>
        <v>No Change</v>
      </c>
      <c r="F66" s="78" t="str">
        <f t="shared" si="100"/>
        <v/>
      </c>
      <c r="G66" s="68"/>
      <c r="H66" s="102" t="s">
        <v>1108</v>
      </c>
      <c r="I66" s="57" t="str">
        <f>IF(I13&lt;&gt;0,I52/I13*365,"")</f>
        <v/>
      </c>
      <c r="J66" s="57" t="str">
        <f>IF(J13&lt;&gt;0,J52/J13*365,"")</f>
        <v/>
      </c>
      <c r="K66" s="57" t="str">
        <f>IF(K13&lt;&gt;0,K52/K13*365,"")</f>
        <v/>
      </c>
      <c r="L66" s="95" t="str">
        <f t="shared" si="101"/>
        <v>No Change</v>
      </c>
      <c r="M66" s="78" t="str">
        <f t="shared" si="102"/>
        <v/>
      </c>
      <c r="N66" s="68"/>
      <c r="O66" s="102" t="s">
        <v>1108</v>
      </c>
      <c r="P66" s="57" t="str">
        <f>IF(P13&lt;&gt;0,P52/P13*365,"")</f>
        <v/>
      </c>
      <c r="Q66" s="57" t="str">
        <f>IF(Q13&lt;&gt;0,Q52/Q13*365,"")</f>
        <v/>
      </c>
      <c r="R66" s="57" t="str">
        <f>IF(R13&lt;&gt;0,R52/R13*365,"")</f>
        <v/>
      </c>
      <c r="S66" s="95" t="str">
        <f t="shared" si="103"/>
        <v>No Change</v>
      </c>
      <c r="T66" s="78" t="str">
        <f t="shared" si="104"/>
        <v/>
      </c>
      <c r="U66" s="68"/>
      <c r="V66" s="102" t="s">
        <v>1108</v>
      </c>
      <c r="W66" s="57" t="str">
        <f>IF(W13&lt;&gt;0,W52/W13*365,"")</f>
        <v/>
      </c>
      <c r="X66" s="57" t="str">
        <f>IF(X13&lt;&gt;0,X52/X13*365,"")</f>
        <v/>
      </c>
      <c r="Y66" s="57" t="str">
        <f>IF(Y13&lt;&gt;0,Y52/Y13*365,"")</f>
        <v/>
      </c>
      <c r="Z66" s="95" t="str">
        <f t="shared" si="105"/>
        <v>No Change</v>
      </c>
      <c r="AA66" s="78" t="str">
        <f t="shared" si="106"/>
        <v/>
      </c>
    </row>
    <row r="67" spans="1:27" ht="15" hidden="1" customHeight="1">
      <c r="A67" s="102" t="s">
        <v>1109</v>
      </c>
      <c r="B67" s="57" t="str">
        <f>IF(B13&lt;&gt;0,B40/B13*365,"")</f>
        <v/>
      </c>
      <c r="C67" s="57" t="str">
        <f>IF(C13&lt;&gt;0,C40/C13*365,"")</f>
        <v/>
      </c>
      <c r="D67" s="57" t="str">
        <f>IF(D13&lt;&gt;0,D40/D13*365,"")</f>
        <v/>
      </c>
      <c r="E67" s="95" t="str">
        <f t="shared" si="99"/>
        <v>No Change</v>
      </c>
      <c r="F67" s="78" t="str">
        <f t="shared" si="100"/>
        <v/>
      </c>
      <c r="G67" s="68"/>
      <c r="H67" s="102" t="s">
        <v>1109</v>
      </c>
      <c r="I67" s="57" t="str">
        <f>IF(I13&lt;&gt;0,I40/I13*365,"")</f>
        <v/>
      </c>
      <c r="J67" s="57" t="str">
        <f>IF(J13&lt;&gt;0,J40/J13*365,"")</f>
        <v/>
      </c>
      <c r="K67" s="57" t="str">
        <f>IF(K13&lt;&gt;0,K40/K13*365,"")</f>
        <v/>
      </c>
      <c r="L67" s="95" t="str">
        <f t="shared" si="101"/>
        <v>No Change</v>
      </c>
      <c r="M67" s="78" t="str">
        <f t="shared" si="102"/>
        <v/>
      </c>
      <c r="N67" s="68"/>
      <c r="O67" s="102" t="s">
        <v>1109</v>
      </c>
      <c r="P67" s="57" t="str">
        <f>IF(P13&lt;&gt;0,P40/P13*365,"")</f>
        <v/>
      </c>
      <c r="Q67" s="57" t="str">
        <f>IF(Q13&lt;&gt;0,Q40/Q13*365,"")</f>
        <v/>
      </c>
      <c r="R67" s="57" t="str">
        <f>IF(R13&lt;&gt;0,R40/R13*365,"")</f>
        <v/>
      </c>
      <c r="S67" s="95" t="str">
        <f t="shared" si="103"/>
        <v>No Change</v>
      </c>
      <c r="T67" s="78" t="str">
        <f t="shared" si="104"/>
        <v/>
      </c>
      <c r="U67" s="68"/>
      <c r="V67" s="102" t="s">
        <v>1109</v>
      </c>
      <c r="W67" s="57" t="str">
        <f>IF(W13&lt;&gt;0,W40/W13*365,"")</f>
        <v/>
      </c>
      <c r="X67" s="57" t="str">
        <f>IF(X13&lt;&gt;0,X40/X13*365,"")</f>
        <v/>
      </c>
      <c r="Y67" s="57" t="str">
        <f>IF(Y13&lt;&gt;0,Y40/Y13*365,"")</f>
        <v/>
      </c>
      <c r="Z67" s="95" t="str">
        <f t="shared" si="105"/>
        <v>No Change</v>
      </c>
      <c r="AA67" s="78" t="str">
        <f t="shared" si="106"/>
        <v/>
      </c>
    </row>
    <row r="68" spans="1:27" ht="15" hidden="1" customHeight="1">
      <c r="A68" s="103" t="s">
        <v>1110</v>
      </c>
      <c r="B68" s="57" t="str">
        <f>IF(B12&lt;&gt;0,B39/B12*365,"")</f>
        <v/>
      </c>
      <c r="C68" s="57" t="str">
        <f>IF(C12&lt;&gt;0,C39/C12*365,"")</f>
        <v/>
      </c>
      <c r="D68" s="57" t="str">
        <f>IF(D12&lt;&gt;0,D39/D12*365,"")</f>
        <v/>
      </c>
      <c r="E68" s="95" t="str">
        <f t="shared" si="99"/>
        <v/>
      </c>
      <c r="F68" s="78" t="str">
        <f t="shared" si="100"/>
        <v/>
      </c>
      <c r="G68" s="68"/>
      <c r="H68" s="103" t="s">
        <v>1110</v>
      </c>
      <c r="I68" s="57" t="str">
        <f>IF(I12&lt;&gt;0,I39/I12*365,"")</f>
        <v/>
      </c>
      <c r="J68" s="57" t="str">
        <f>IF(J12&lt;&gt;0,J39/J12*365,"")</f>
        <v/>
      </c>
      <c r="K68" s="57" t="str">
        <f>IF(K12&lt;&gt;0,K39/K12*365,"")</f>
        <v/>
      </c>
      <c r="L68" s="95" t="str">
        <f t="shared" si="101"/>
        <v/>
      </c>
      <c r="M68" s="78" t="str">
        <f t="shared" si="102"/>
        <v/>
      </c>
      <c r="N68" s="68"/>
      <c r="O68" s="103" t="s">
        <v>1110</v>
      </c>
      <c r="P68" s="57" t="str">
        <f>IF(P12&lt;&gt;0,P39/P12*365,"")</f>
        <v/>
      </c>
      <c r="Q68" s="57" t="str">
        <f>IF(Q12&lt;&gt;0,Q39/Q12*365,"")</f>
        <v/>
      </c>
      <c r="R68" s="57" t="str">
        <f>IF(R12&lt;&gt;0,R39/R12*365,"")</f>
        <v/>
      </c>
      <c r="S68" s="95" t="str">
        <f t="shared" si="103"/>
        <v/>
      </c>
      <c r="T68" s="78" t="str">
        <f t="shared" si="104"/>
        <v/>
      </c>
      <c r="U68" s="68"/>
      <c r="V68" s="103" t="s">
        <v>1110</v>
      </c>
      <c r="W68" s="57" t="str">
        <f>IF(W12&lt;&gt;0,W39/W12*365,"")</f>
        <v/>
      </c>
      <c r="X68" s="57" t="str">
        <f>IF(X12&lt;&gt;0,X39/X12*365,"")</f>
        <v/>
      </c>
      <c r="Y68" s="57" t="str">
        <f>IF(Y12&lt;&gt;0,Y39/Y12*365,"")</f>
        <v/>
      </c>
      <c r="Z68" s="95" t="str">
        <f t="shared" si="105"/>
        <v/>
      </c>
      <c r="AA68" s="78" t="str">
        <f t="shared" si="106"/>
        <v/>
      </c>
    </row>
    <row r="69" spans="1:27" ht="15" hidden="1" customHeight="1">
      <c r="A69" s="102" t="s">
        <v>1111</v>
      </c>
      <c r="B69" s="57" t="str">
        <f>IF(AND(B65&lt;&gt;"",B66&lt;&gt;"",B67&lt;&gt;""),B65+B66-B67,"")</f>
        <v/>
      </c>
      <c r="C69" s="57" t="str">
        <f t="shared" ref="C69:D69" si="107">IF(AND(C65&lt;&gt;"",C66&lt;&gt;"",C67&lt;&gt;""),C65+C66-C67,"")</f>
        <v/>
      </c>
      <c r="D69" s="57" t="str">
        <f t="shared" si="107"/>
        <v/>
      </c>
      <c r="E69" s="95" t="str">
        <f t="shared" si="99"/>
        <v/>
      </c>
      <c r="F69" s="78" t="str">
        <f t="shared" si="100"/>
        <v/>
      </c>
      <c r="G69" s="68"/>
      <c r="H69" s="102" t="s">
        <v>1111</v>
      </c>
      <c r="I69" s="57" t="str">
        <f>IF(AND(I65&lt;&gt;"",I66&lt;&gt;"",I67&lt;&gt;""),I65+I66-I67,"")</f>
        <v/>
      </c>
      <c r="J69" s="57" t="str">
        <f t="shared" ref="J69:K69" si="108">IF(AND(J65&lt;&gt;"",J66&lt;&gt;"",J67&lt;&gt;""),J65+J66-J67,"")</f>
        <v/>
      </c>
      <c r="K69" s="57" t="str">
        <f t="shared" si="108"/>
        <v/>
      </c>
      <c r="L69" s="95" t="str">
        <f t="shared" si="101"/>
        <v/>
      </c>
      <c r="M69" s="78" t="str">
        <f t="shared" si="102"/>
        <v/>
      </c>
      <c r="N69" s="68"/>
      <c r="O69" s="102" t="s">
        <v>1111</v>
      </c>
      <c r="P69" s="57" t="str">
        <f>IF(AND(P65&lt;&gt;"",P66&lt;&gt;"",P67&lt;&gt;""),P65+P66-P67,"")</f>
        <v/>
      </c>
      <c r="Q69" s="57" t="str">
        <f t="shared" ref="Q69:R69" si="109">IF(AND(Q65&lt;&gt;"",Q66&lt;&gt;"",Q67&lt;&gt;""),Q65+Q66-Q67,"")</f>
        <v/>
      </c>
      <c r="R69" s="57" t="str">
        <f t="shared" si="109"/>
        <v/>
      </c>
      <c r="S69" s="95" t="str">
        <f t="shared" si="103"/>
        <v/>
      </c>
      <c r="T69" s="78" t="str">
        <f t="shared" si="104"/>
        <v/>
      </c>
      <c r="U69" s="68"/>
      <c r="V69" s="102" t="s">
        <v>1111</v>
      </c>
      <c r="W69" s="57" t="str">
        <f>IF(AND(W65&lt;&gt;"",W66&lt;&gt;"",W67&lt;&gt;""),W65+W66-W67,"")</f>
        <v/>
      </c>
      <c r="X69" s="57" t="str">
        <f t="shared" ref="X69:Y69" si="110">IF(AND(X65&lt;&gt;"",X66&lt;&gt;"",X67&lt;&gt;""),X65+X66-X67,"")</f>
        <v/>
      </c>
      <c r="Y69" s="57" t="str">
        <f t="shared" si="110"/>
        <v/>
      </c>
      <c r="Z69" s="95" t="str">
        <f t="shared" si="105"/>
        <v/>
      </c>
      <c r="AA69" s="78" t="str">
        <f t="shared" si="106"/>
        <v/>
      </c>
    </row>
    <row r="70" spans="1:27" ht="15" hidden="1" customHeight="1">
      <c r="A70" s="44" t="s">
        <v>1112</v>
      </c>
      <c r="B70" s="41">
        <f>B50+B52-B40</f>
        <v>0</v>
      </c>
      <c r="C70" s="41">
        <f>C50+C52-C40</f>
        <v>0</v>
      </c>
      <c r="D70" s="41">
        <f>D50+D52-D40</f>
        <v>0</v>
      </c>
      <c r="E70" s="95" t="str">
        <f t="shared" si="99"/>
        <v/>
      </c>
      <c r="F70" s="78" t="str">
        <f t="shared" si="100"/>
        <v/>
      </c>
      <c r="G70" s="68"/>
      <c r="H70" s="44" t="s">
        <v>1112</v>
      </c>
      <c r="I70" s="41">
        <f>I50+I52-I40</f>
        <v>0</v>
      </c>
      <c r="J70" s="41">
        <f>J50+J52-J40</f>
        <v>0</v>
      </c>
      <c r="K70" s="41">
        <f>K50+K52-K40</f>
        <v>0</v>
      </c>
      <c r="L70" s="95" t="str">
        <f t="shared" si="101"/>
        <v/>
      </c>
      <c r="M70" s="78" t="str">
        <f t="shared" si="102"/>
        <v/>
      </c>
      <c r="N70" s="68"/>
      <c r="O70" s="44" t="s">
        <v>1112</v>
      </c>
      <c r="P70" s="41">
        <f>P50+P52-P40</f>
        <v>0</v>
      </c>
      <c r="Q70" s="41">
        <f>Q50+Q52-Q40</f>
        <v>0</v>
      </c>
      <c r="R70" s="41">
        <f>R50+R52-R40</f>
        <v>0</v>
      </c>
      <c r="S70" s="95" t="str">
        <f t="shared" si="103"/>
        <v/>
      </c>
      <c r="T70" s="78" t="str">
        <f t="shared" si="104"/>
        <v/>
      </c>
      <c r="U70" s="68"/>
      <c r="V70" s="44" t="s">
        <v>1112</v>
      </c>
      <c r="W70" s="41">
        <f>W50+W52-W40</f>
        <v>0</v>
      </c>
      <c r="X70" s="41">
        <f>X50+X52-X40</f>
        <v>0</v>
      </c>
      <c r="Y70" s="41">
        <f>Y50+Y52-Y40</f>
        <v>0</v>
      </c>
      <c r="Z70" s="95" t="str">
        <f t="shared" si="105"/>
        <v/>
      </c>
      <c r="AA70" s="78" t="str">
        <f t="shared" si="106"/>
        <v/>
      </c>
    </row>
    <row r="71" spans="1:27" ht="15" hidden="1" customHeight="1">
      <c r="A71" s="103" t="s">
        <v>1113</v>
      </c>
      <c r="B71" s="41">
        <f>B70-B39</f>
        <v>0</v>
      </c>
      <c r="C71" s="41">
        <f>C70-C39</f>
        <v>0</v>
      </c>
      <c r="D71" s="41">
        <f>D70-D39</f>
        <v>0</v>
      </c>
      <c r="E71" s="95" t="str">
        <f t="shared" si="99"/>
        <v/>
      </c>
      <c r="F71" s="78" t="str">
        <f t="shared" si="100"/>
        <v/>
      </c>
      <c r="G71" s="68"/>
      <c r="H71" s="103" t="s">
        <v>1113</v>
      </c>
      <c r="I71" s="41">
        <f>I70-I39</f>
        <v>0</v>
      </c>
      <c r="J71" s="41">
        <f>J70-J39</f>
        <v>0</v>
      </c>
      <c r="K71" s="41">
        <f>K70-K39</f>
        <v>0</v>
      </c>
      <c r="L71" s="95" t="str">
        <f t="shared" si="101"/>
        <v/>
      </c>
      <c r="M71" s="78" t="str">
        <f t="shared" si="102"/>
        <v/>
      </c>
      <c r="N71" s="68"/>
      <c r="O71" s="103" t="s">
        <v>1113</v>
      </c>
      <c r="P71" s="41">
        <f>P70-P39</f>
        <v>0</v>
      </c>
      <c r="Q71" s="41">
        <f>Q70-Q39</f>
        <v>0</v>
      </c>
      <c r="R71" s="41">
        <f>R70-R39</f>
        <v>0</v>
      </c>
      <c r="S71" s="95" t="str">
        <f t="shared" si="103"/>
        <v/>
      </c>
      <c r="T71" s="78" t="str">
        <f t="shared" si="104"/>
        <v/>
      </c>
      <c r="U71" s="68"/>
      <c r="V71" s="103" t="s">
        <v>1113</v>
      </c>
      <c r="W71" s="41">
        <f>W70-W39</f>
        <v>0</v>
      </c>
      <c r="X71" s="41">
        <f>X70-X39</f>
        <v>0</v>
      </c>
      <c r="Y71" s="41">
        <f>Y70-Y39</f>
        <v>0</v>
      </c>
      <c r="Z71" s="95" t="str">
        <f t="shared" si="105"/>
        <v/>
      </c>
      <c r="AA71" s="78" t="str">
        <f t="shared" si="106"/>
        <v/>
      </c>
    </row>
    <row r="72" spans="1:27" ht="15" hidden="1" customHeight="1">
      <c r="A72" s="103" t="s">
        <v>1114</v>
      </c>
      <c r="B72" s="57" t="str">
        <f>IF(AND(B69&lt;&gt;"",B68&lt;&gt;""),B69-B68,"")</f>
        <v/>
      </c>
      <c r="C72" s="57" t="str">
        <f t="shared" ref="C72:D72" si="111">IF(AND(C69&lt;&gt;"",C68&lt;&gt;""),C69-C68,"")</f>
        <v/>
      </c>
      <c r="D72" s="57" t="str">
        <f t="shared" si="111"/>
        <v/>
      </c>
      <c r="E72" s="95" t="str">
        <f t="shared" si="99"/>
        <v/>
      </c>
      <c r="F72" s="78" t="str">
        <f t="shared" si="100"/>
        <v/>
      </c>
      <c r="G72" s="68"/>
      <c r="H72" s="103" t="s">
        <v>1114</v>
      </c>
      <c r="I72" s="57" t="str">
        <f>IF(AND(I69&lt;&gt;"",I68&lt;&gt;""),I69-I68,"")</f>
        <v/>
      </c>
      <c r="J72" s="57" t="str">
        <f t="shared" ref="J72:K72" si="112">IF(AND(J69&lt;&gt;"",J68&lt;&gt;""),J69-J68,"")</f>
        <v/>
      </c>
      <c r="K72" s="57" t="str">
        <f t="shared" si="112"/>
        <v/>
      </c>
      <c r="L72" s="95" t="str">
        <f t="shared" si="101"/>
        <v/>
      </c>
      <c r="M72" s="78" t="str">
        <f t="shared" si="102"/>
        <v/>
      </c>
      <c r="N72" s="68"/>
      <c r="O72" s="103" t="s">
        <v>1114</v>
      </c>
      <c r="P72" s="57" t="str">
        <f>IF(AND(P69&lt;&gt;"",P68&lt;&gt;""),P69-P68,"")</f>
        <v/>
      </c>
      <c r="Q72" s="57" t="str">
        <f t="shared" ref="Q72:R72" si="113">IF(AND(Q69&lt;&gt;"",Q68&lt;&gt;""),Q69-Q68,"")</f>
        <v/>
      </c>
      <c r="R72" s="57" t="str">
        <f t="shared" si="113"/>
        <v/>
      </c>
      <c r="S72" s="95" t="str">
        <f t="shared" si="103"/>
        <v/>
      </c>
      <c r="T72" s="78" t="str">
        <f t="shared" si="104"/>
        <v/>
      </c>
      <c r="U72" s="68"/>
      <c r="V72" s="103" t="s">
        <v>1114</v>
      </c>
      <c r="W72" s="57" t="str">
        <f>IF(AND(W69&lt;&gt;"",W68&lt;&gt;""),W69-W68,"")</f>
        <v/>
      </c>
      <c r="X72" s="57" t="str">
        <f t="shared" ref="X72:Y72" si="114">IF(AND(X69&lt;&gt;"",X68&lt;&gt;""),X69-X68,"")</f>
        <v/>
      </c>
      <c r="Y72" s="57" t="str">
        <f t="shared" si="114"/>
        <v/>
      </c>
      <c r="Z72" s="95" t="str">
        <f t="shared" si="105"/>
        <v/>
      </c>
      <c r="AA72" s="78" t="str">
        <f t="shared" si="106"/>
        <v/>
      </c>
    </row>
    <row r="73" spans="1:27" ht="15" hidden="1" customHeight="1">
      <c r="A73" s="103" t="s">
        <v>1115</v>
      </c>
      <c r="B73" s="104" t="str">
        <f>IF(B33&lt;&gt;0,B28/B33,"")</f>
        <v/>
      </c>
      <c r="C73" s="104" t="str">
        <f>IF(C33&lt;&gt;0,C28/C33,"")</f>
        <v/>
      </c>
      <c r="D73" s="104" t="str">
        <f>IF(D33&lt;&gt;0,D28/D33,"")</f>
        <v/>
      </c>
      <c r="E73" s="95" t="str">
        <f t="shared" si="99"/>
        <v/>
      </c>
      <c r="F73" s="78" t="str">
        <f t="shared" si="100"/>
        <v/>
      </c>
      <c r="H73" s="103" t="s">
        <v>1115</v>
      </c>
      <c r="I73" s="104" t="str">
        <f>IF(I33&lt;&gt;0,I28/I33,"")</f>
        <v/>
      </c>
      <c r="J73" s="104" t="str">
        <f>IF(J33&lt;&gt;0,J28/J33,"")</f>
        <v/>
      </c>
      <c r="K73" s="104" t="str">
        <f>IF(K33&lt;&gt;0,K28/K33,"")</f>
        <v/>
      </c>
      <c r="L73" s="95" t="str">
        <f t="shared" si="101"/>
        <v/>
      </c>
      <c r="M73" s="78" t="str">
        <f t="shared" si="102"/>
        <v/>
      </c>
      <c r="O73" s="103" t="s">
        <v>1115</v>
      </c>
      <c r="P73" s="104" t="str">
        <f>IF(P33&lt;&gt;0,P28/P33,"")</f>
        <v/>
      </c>
      <c r="Q73" s="104" t="str">
        <f>IF(Q33&lt;&gt;0,Q28/Q33,"")</f>
        <v/>
      </c>
      <c r="R73" s="104" t="str">
        <f>IF(R33&lt;&gt;0,R28/R33,"")</f>
        <v/>
      </c>
      <c r="S73" s="95" t="str">
        <f t="shared" si="103"/>
        <v/>
      </c>
      <c r="T73" s="78" t="str">
        <f t="shared" si="104"/>
        <v/>
      </c>
      <c r="V73" s="103" t="s">
        <v>1115</v>
      </c>
      <c r="W73" s="104" t="str">
        <f>IF(W33&lt;&gt;0,W28/W33,"")</f>
        <v/>
      </c>
      <c r="X73" s="104" t="str">
        <f>IF(X33&lt;&gt;0,X28/X33,"")</f>
        <v/>
      </c>
      <c r="Y73" s="104" t="str">
        <f>IF(Y33&lt;&gt;0,Y28/Y33,"")</f>
        <v/>
      </c>
      <c r="Z73" s="95" t="str">
        <f t="shared" si="105"/>
        <v/>
      </c>
      <c r="AA73" s="78" t="str">
        <f t="shared" si="106"/>
        <v/>
      </c>
    </row>
    <row r="74" spans="1:27" s="62" customFormat="1" ht="10.5" hidden="1">
      <c r="A74" s="105"/>
      <c r="B74" s="68"/>
      <c r="C74" s="68"/>
      <c r="D74" s="68"/>
      <c r="E74" s="68"/>
      <c r="F74" s="70"/>
      <c r="G74" s="68"/>
      <c r="H74" s="105"/>
      <c r="I74" s="68"/>
      <c r="J74" s="68"/>
      <c r="K74" s="68"/>
      <c r="L74" s="68"/>
      <c r="M74" s="70"/>
      <c r="N74" s="68"/>
      <c r="O74" s="105"/>
      <c r="P74" s="68"/>
      <c r="Q74" s="68"/>
      <c r="R74" s="68"/>
      <c r="S74" s="68"/>
      <c r="T74" s="70"/>
      <c r="U74" s="68"/>
      <c r="V74" s="105"/>
      <c r="W74" s="68"/>
      <c r="X74" s="68"/>
      <c r="Y74" s="68"/>
      <c r="Z74" s="68"/>
      <c r="AA74" s="70"/>
    </row>
    <row r="75" spans="1:27" s="62" customFormat="1" ht="10.5">
      <c r="A75" s="106"/>
      <c r="B75" s="107"/>
      <c r="C75" s="107"/>
      <c r="D75" s="107"/>
      <c r="E75" s="107"/>
      <c r="F75" s="108"/>
      <c r="G75" s="109"/>
      <c r="H75" s="106"/>
      <c r="I75" s="107"/>
      <c r="J75" s="107"/>
      <c r="K75" s="107"/>
      <c r="L75" s="107"/>
      <c r="M75" s="108"/>
      <c r="N75" s="109"/>
      <c r="O75" s="106"/>
      <c r="P75" s="107"/>
      <c r="Q75" s="107"/>
      <c r="R75" s="107"/>
      <c r="S75" s="107"/>
      <c r="T75" s="108"/>
      <c r="U75" s="109"/>
      <c r="V75" s="106"/>
      <c r="W75" s="107"/>
      <c r="X75" s="107"/>
      <c r="Y75" s="107"/>
      <c r="Z75" s="107"/>
      <c r="AA75" s="108"/>
    </row>
    <row r="76" spans="1:27" s="62" customFormat="1" ht="10.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 s="62" customFormat="1" ht="10.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 s="62" customFormat="1" ht="10.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ht="10.5" hidden="1" customHeight="1">
      <c r="G79" s="68"/>
      <c r="N79" s="68"/>
      <c r="U79" s="68"/>
    </row>
  </sheetData>
  <sheetProtection password="DDAD" sheet="1" objects="1"/>
  <mergeCells count="16">
    <mergeCell ref="A1:F1"/>
    <mergeCell ref="H1:M1"/>
    <mergeCell ref="O1:T1"/>
    <mergeCell ref="V1:AA1"/>
    <mergeCell ref="B2:F2"/>
    <mergeCell ref="I2:M2"/>
    <mergeCell ref="P2:T2"/>
    <mergeCell ref="W2:AA2"/>
    <mergeCell ref="B3:F3"/>
    <mergeCell ref="I3:M3"/>
    <mergeCell ref="P3:T3"/>
    <mergeCell ref="W3:AA3"/>
    <mergeCell ref="B8:D8"/>
    <mergeCell ref="I8:K8"/>
    <mergeCell ref="P8:R8"/>
    <mergeCell ref="W8:Y8"/>
  </mergeCells>
  <conditionalFormatting sqref="E15:F15">
    <cfRule type="cellIs" dxfId="217" priority="56" stopIfTrue="1" operator="lessThan">
      <formula>0</formula>
    </cfRule>
  </conditionalFormatting>
  <conditionalFormatting sqref="L15:M15">
    <cfRule type="cellIs" dxfId="216" priority="40" stopIfTrue="1" operator="lessThan">
      <formula>0</formula>
    </cfRule>
  </conditionalFormatting>
  <conditionalFormatting sqref="S15:T15">
    <cfRule type="cellIs" dxfId="215" priority="25" stopIfTrue="1" operator="lessThan">
      <formula>0</formula>
    </cfRule>
  </conditionalFormatting>
  <conditionalFormatting sqref="Z15:AA15">
    <cfRule type="cellIs" dxfId="214" priority="10" stopIfTrue="1" operator="lessThan">
      <formula>0</formula>
    </cfRule>
  </conditionalFormatting>
  <conditionalFormatting sqref="E20:F20">
    <cfRule type="cellIs" dxfId="213" priority="54" stopIfTrue="1" operator="lessThan">
      <formula>0</formula>
    </cfRule>
  </conditionalFormatting>
  <conditionalFormatting sqref="L20:M20">
    <cfRule type="cellIs" dxfId="212" priority="38" stopIfTrue="1" operator="lessThan">
      <formula>0</formula>
    </cfRule>
  </conditionalFormatting>
  <conditionalFormatting sqref="S20:T20">
    <cfRule type="cellIs" dxfId="211" priority="23" stopIfTrue="1" operator="lessThan">
      <formula>0</formula>
    </cfRule>
  </conditionalFormatting>
  <conditionalFormatting sqref="Z20:AA20">
    <cfRule type="cellIs" dxfId="210" priority="8" stopIfTrue="1" operator="lessThan">
      <formula>0</formula>
    </cfRule>
  </conditionalFormatting>
  <conditionalFormatting sqref="E25:F25">
    <cfRule type="cellIs" dxfId="209" priority="53" stopIfTrue="1" operator="lessThan">
      <formula>0</formula>
    </cfRule>
  </conditionalFormatting>
  <conditionalFormatting sqref="L25:M25">
    <cfRule type="cellIs" dxfId="208" priority="37" stopIfTrue="1" operator="lessThan">
      <formula>0</formula>
    </cfRule>
  </conditionalFormatting>
  <conditionalFormatting sqref="S25:T25">
    <cfRule type="cellIs" dxfId="207" priority="22" stopIfTrue="1" operator="lessThan">
      <formula>0</formula>
    </cfRule>
  </conditionalFormatting>
  <conditionalFormatting sqref="Z25:AA25">
    <cfRule type="cellIs" dxfId="206" priority="7" stopIfTrue="1" operator="lessThan">
      <formula>0</formula>
    </cfRule>
  </conditionalFormatting>
  <conditionalFormatting sqref="E26:F26">
    <cfRule type="cellIs" dxfId="205" priority="52" stopIfTrue="1" operator="lessThan">
      <formula>0</formula>
    </cfRule>
  </conditionalFormatting>
  <conditionalFormatting sqref="L26:M26">
    <cfRule type="cellIs" dxfId="204" priority="36" stopIfTrue="1" operator="lessThan">
      <formula>0</formula>
    </cfRule>
  </conditionalFormatting>
  <conditionalFormatting sqref="S26:T26">
    <cfRule type="cellIs" dxfId="203" priority="21" stopIfTrue="1" operator="lessThan">
      <formula>0</formula>
    </cfRule>
  </conditionalFormatting>
  <conditionalFormatting sqref="Z26:AA26">
    <cfRule type="cellIs" dxfId="202" priority="6" stopIfTrue="1" operator="lessThan">
      <formula>0</formula>
    </cfRule>
  </conditionalFormatting>
  <conditionalFormatting sqref="E27:F27">
    <cfRule type="cellIs" dxfId="201" priority="51" stopIfTrue="1" operator="lessThan">
      <formula>0</formula>
    </cfRule>
  </conditionalFormatting>
  <conditionalFormatting sqref="L27:M27">
    <cfRule type="cellIs" dxfId="200" priority="35" stopIfTrue="1" operator="lessThan">
      <formula>0</formula>
    </cfRule>
  </conditionalFormatting>
  <conditionalFormatting sqref="S27:T27">
    <cfRule type="cellIs" dxfId="199" priority="20" stopIfTrue="1" operator="lessThan">
      <formula>0</formula>
    </cfRule>
  </conditionalFormatting>
  <conditionalFormatting sqref="Z27:AA27">
    <cfRule type="cellIs" dxfId="198" priority="5" stopIfTrue="1" operator="lessThan">
      <formula>0</formula>
    </cfRule>
  </conditionalFormatting>
  <conditionalFormatting sqref="E28:F28">
    <cfRule type="cellIs" dxfId="197" priority="49" stopIfTrue="1" operator="lessThan">
      <formula>0</formula>
    </cfRule>
  </conditionalFormatting>
  <conditionalFormatting sqref="L28:M28">
    <cfRule type="cellIs" dxfId="196" priority="34" stopIfTrue="1" operator="lessThan">
      <formula>0</formula>
    </cfRule>
  </conditionalFormatting>
  <conditionalFormatting sqref="S28:T28">
    <cfRule type="cellIs" dxfId="195" priority="19" stopIfTrue="1" operator="lessThan">
      <formula>0</formula>
    </cfRule>
  </conditionalFormatting>
  <conditionalFormatting sqref="Z28:AA28">
    <cfRule type="cellIs" dxfId="194" priority="4" stopIfTrue="1" operator="lessThan">
      <formula>0</formula>
    </cfRule>
  </conditionalFormatting>
  <conditionalFormatting sqref="E29:F29">
    <cfRule type="cellIs" dxfId="193" priority="48" stopIfTrue="1" operator="lessThan">
      <formula>0</formula>
    </cfRule>
  </conditionalFormatting>
  <conditionalFormatting sqref="L29:M29">
    <cfRule type="cellIs" dxfId="192" priority="33" stopIfTrue="1" operator="lessThan">
      <formula>0</formula>
    </cfRule>
  </conditionalFormatting>
  <conditionalFormatting sqref="S29:T29">
    <cfRule type="cellIs" dxfId="191" priority="18" stopIfTrue="1" operator="lessThan">
      <formula>0</formula>
    </cfRule>
  </conditionalFormatting>
  <conditionalFormatting sqref="Z29:AA29">
    <cfRule type="cellIs" dxfId="190" priority="3" stopIfTrue="1" operator="lessThan">
      <formula>0</formula>
    </cfRule>
  </conditionalFormatting>
  <conditionalFormatting sqref="L59">
    <cfRule type="containsText" dxfId="189" priority="45" stopIfTrue="1" operator="containsText" text="Decrease">
      <formula>NOT(ISERROR(SEARCH("Decrease",L59)))</formula>
    </cfRule>
  </conditionalFormatting>
  <conditionalFormatting sqref="M59">
    <cfRule type="containsText" dxfId="188" priority="44" stopIfTrue="1" operator="containsText" text="*-ve Trend">
      <formula>NOT(ISERROR(SEARCH("*-ve Trend",M59)))</formula>
    </cfRule>
  </conditionalFormatting>
  <conditionalFormatting sqref="S59">
    <cfRule type="containsText" dxfId="187" priority="30" stopIfTrue="1" operator="containsText" text="Decrease">
      <formula>NOT(ISERROR(SEARCH("Decrease",S59)))</formula>
    </cfRule>
  </conditionalFormatting>
  <conditionalFormatting sqref="T59">
    <cfRule type="containsText" dxfId="186" priority="29" stopIfTrue="1" operator="containsText" text="*-ve Trend">
      <formula>NOT(ISERROR(SEARCH("*-ve Trend",T59)))</formula>
    </cfRule>
  </conditionalFormatting>
  <conditionalFormatting sqref="Z59">
    <cfRule type="containsText" dxfId="185" priority="15" stopIfTrue="1" operator="containsText" text="Decrease">
      <formula>NOT(ISERROR(SEARCH("Decrease",Z59)))</formula>
    </cfRule>
  </conditionalFormatting>
  <conditionalFormatting sqref="AA59">
    <cfRule type="containsText" dxfId="184" priority="14" stopIfTrue="1" operator="containsText" text="*-ve Trend">
      <formula>NOT(ISERROR(SEARCH("*-ve Trend",AA59)))</formula>
    </cfRule>
  </conditionalFormatting>
  <conditionalFormatting sqref="B8:D8 I8:K8 P8:R8 W8:Y8">
    <cfRule type="containsText" dxfId="183" priority="67" stopIfTrue="1" operator="containsText" text="NOT as per program">
      <formula>NOT(ISERROR(SEARCH("NOT as per program",B8)))</formula>
    </cfRule>
  </conditionalFormatting>
  <conditionalFormatting sqref="E9:F33 E35:F56 L9:M33 L35:M56 S9:T33 S35:T56 Z9:AA33 Z35:AA56">
    <cfRule type="cellIs" dxfId="182" priority="66" stopIfTrue="1" operator="lessThan">
      <formula>0</formula>
    </cfRule>
  </conditionalFormatting>
  <conditionalFormatting sqref="E50:F52 E14:F14 E24:F24 E35:F35 E39:F41 L35:M35 L39:M39 S35:T35 S39:T39 Z35:AA35 Z39:AA39">
    <cfRule type="cellIs" dxfId="181" priority="64" stopIfTrue="1" operator="greaterThan">
      <formula>0</formula>
    </cfRule>
  </conditionalFormatting>
  <conditionalFormatting sqref="L50:M52 L40:M41 L14:M14 L24:M24">
    <cfRule type="cellIs" dxfId="180" priority="41" stopIfTrue="1" operator="greaterThan">
      <formula>0</formula>
    </cfRule>
  </conditionalFormatting>
  <conditionalFormatting sqref="S50:T52 S40:T41 S14:T14 S24:T24">
    <cfRule type="cellIs" dxfId="179" priority="26" stopIfTrue="1" operator="greaterThan">
      <formula>0</formula>
    </cfRule>
  </conditionalFormatting>
  <conditionalFormatting sqref="Z50:AA52 Z40:AA41 Z14:AA14 Z24:AA24">
    <cfRule type="cellIs" dxfId="178" priority="11" stopIfTrue="1" operator="greaterThan">
      <formula>0</formula>
    </cfRule>
  </conditionalFormatting>
  <conditionalFormatting sqref="E16:F17">
    <cfRule type="cellIs" dxfId="177" priority="55" stopIfTrue="1" operator="lessThan">
      <formula>0</formula>
    </cfRule>
  </conditionalFormatting>
  <conditionalFormatting sqref="L16:M17">
    <cfRule type="cellIs" dxfId="176" priority="39" stopIfTrue="1" operator="lessThan">
      <formula>0</formula>
    </cfRule>
  </conditionalFormatting>
  <conditionalFormatting sqref="S16:T17">
    <cfRule type="cellIs" dxfId="175" priority="24" stopIfTrue="1" operator="lessThan">
      <formula>0</formula>
    </cfRule>
  </conditionalFormatting>
  <conditionalFormatting sqref="Z16:AA17">
    <cfRule type="cellIs" dxfId="174" priority="9" stopIfTrue="1" operator="lessThan">
      <formula>0</formula>
    </cfRule>
  </conditionalFormatting>
  <conditionalFormatting sqref="E18:F19 E31:F33 E36:F39 E21:F23 E42:F56">
    <cfRule type="cellIs" dxfId="173" priority="65" stopIfTrue="1" operator="lessThan">
      <formula>0</formula>
    </cfRule>
  </conditionalFormatting>
  <conditionalFormatting sqref="L18:M19 L31:M33 L36:M39 L21:M23 L42:M56">
    <cfRule type="cellIs" dxfId="172" priority="42" stopIfTrue="1" operator="lessThan">
      <formula>0</formula>
    </cfRule>
  </conditionalFormatting>
  <conditionalFormatting sqref="S18:T19 S31:T33 S36:T39 S21:T23 S42:T56">
    <cfRule type="cellIs" dxfId="171" priority="27" stopIfTrue="1" operator="lessThan">
      <formula>0</formula>
    </cfRule>
  </conditionalFormatting>
  <conditionalFormatting sqref="Z18:AA19 Z31:AA33 Z36:AA39 Z21:AA23 Z42:AA56">
    <cfRule type="cellIs" dxfId="170" priority="12" stopIfTrue="1" operator="lessThan">
      <formula>0</formula>
    </cfRule>
  </conditionalFormatting>
  <conditionalFormatting sqref="E59:E73 L60:L73 S60:S73 Z60:Z73">
    <cfRule type="containsText" dxfId="169" priority="70" stopIfTrue="1" operator="containsText" text="Decrease">
      <formula>NOT(ISERROR(SEARCH("Decrease",E59)))</formula>
    </cfRule>
  </conditionalFormatting>
  <conditionalFormatting sqref="F59:F73 M60:M73 T60:T73 AA60:AA73">
    <cfRule type="containsText" dxfId="168" priority="69" stopIfTrue="1" operator="containsText" text="*-ve Trend">
      <formula>NOT(ISERROR(SEARCH("*-ve Trend",F59)))</formula>
    </cfRule>
  </conditionalFormatting>
  <dataValidations count="1">
    <dataValidation type="list" allowBlank="1" showInputMessage="1" showErrorMessage="1" sqref="B3 I3 P3 W3" xr:uid="{00000000-0002-0000-0300-000000000000}">
      <formula1>$AC$18:$AC$21</formula1>
    </dataValidation>
  </dataValidations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Sheet29!$C$36:$C$43</xm:f>
          </x14:formula1>
          <xm:sqref>B6:D6 I6:K6 P6:R6 W6:Y6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E0C-EC62-45BB-8EC8-F49BD0AAD802}">
  <sheetPr codeName="Sheet17">
    <pageSetUpPr fitToPage="1"/>
  </sheetPr>
  <dimension ref="A1:BB14"/>
  <sheetViews>
    <sheetView zoomScale="120" zoomScaleNormal="120" workbookViewId="0">
      <selection activeCell="B13" sqref="B13"/>
    </sheetView>
  </sheetViews>
  <sheetFormatPr defaultColWidth="9.140625" defaultRowHeight="15"/>
  <cols>
    <col min="1" max="1" width="9.140625" style="182"/>
    <col min="2" max="2" width="6" style="182" bestFit="1" customWidth="1"/>
    <col min="3" max="3" width="12.140625" style="364" bestFit="1" customWidth="1"/>
    <col min="4" max="4" width="9.28515625" style="182" bestFit="1" customWidth="1"/>
    <col min="5" max="9" width="11.7109375" style="182" bestFit="1" customWidth="1"/>
    <col min="10" max="10" width="14.85546875" style="182" bestFit="1" customWidth="1"/>
    <col min="11" max="11" width="8.42578125" style="182" bestFit="1" customWidth="1"/>
    <col min="12" max="12" width="8.28515625" style="182" bestFit="1" customWidth="1"/>
    <col min="13" max="13" width="11.7109375" style="182" bestFit="1" customWidth="1"/>
    <col min="14" max="16" width="11.28515625" style="182" bestFit="1" customWidth="1"/>
    <col min="17" max="17" width="10.42578125" style="182" bestFit="1" customWidth="1"/>
    <col min="18" max="18" width="10.140625" style="182" bestFit="1" customWidth="1"/>
    <col min="19" max="19" width="6" style="182" bestFit="1" customWidth="1"/>
    <col min="20" max="20" width="9.28515625" style="182" bestFit="1" customWidth="1"/>
    <col min="21" max="54" width="11.7109375" style="182" bestFit="1" customWidth="1"/>
    <col min="55" max="16384" width="9.140625" style="182"/>
  </cols>
  <sheetData>
    <row r="1" spans="1:54" ht="45.75">
      <c r="A1" s="367" t="s">
        <v>1116</v>
      </c>
      <c r="B1" s="368" t="s">
        <v>1117</v>
      </c>
      <c r="C1" s="369" t="s">
        <v>1118</v>
      </c>
      <c r="D1" s="368" t="s">
        <v>1119</v>
      </c>
      <c r="E1" s="368">
        <v>5</v>
      </c>
      <c r="F1" s="368">
        <v>15</v>
      </c>
      <c r="G1" s="368">
        <v>20</v>
      </c>
      <c r="H1" s="368">
        <v>25</v>
      </c>
      <c r="I1" s="368" t="s">
        <v>1120</v>
      </c>
      <c r="J1" s="369" t="s">
        <v>1121</v>
      </c>
      <c r="K1" s="368" t="s">
        <v>1122</v>
      </c>
      <c r="L1" s="368" t="s">
        <v>1123</v>
      </c>
      <c r="M1" s="370" t="s">
        <v>1124</v>
      </c>
      <c r="N1" s="368" t="s">
        <v>1125</v>
      </c>
      <c r="O1" s="368" t="s">
        <v>1130</v>
      </c>
      <c r="P1" s="368" t="s">
        <v>1131</v>
      </c>
      <c r="Q1" s="368" t="s">
        <v>1132</v>
      </c>
      <c r="R1" s="368" t="s">
        <v>1126</v>
      </c>
      <c r="S1" s="368" t="s">
        <v>1127</v>
      </c>
      <c r="T1" s="370" t="s">
        <v>1238</v>
      </c>
      <c r="U1" s="370" t="s">
        <v>1128</v>
      </c>
      <c r="V1" s="370" t="s">
        <v>1129</v>
      </c>
      <c r="W1" s="370">
        <v>1</v>
      </c>
      <c r="X1" s="370">
        <v>2</v>
      </c>
      <c r="Y1" s="370">
        <v>3</v>
      </c>
      <c r="Z1" s="370">
        <v>4</v>
      </c>
      <c r="AA1" s="370">
        <v>5</v>
      </c>
      <c r="AB1" s="370">
        <v>6</v>
      </c>
      <c r="AC1" s="370">
        <v>7</v>
      </c>
      <c r="AD1" s="370">
        <v>8</v>
      </c>
      <c r="AE1" s="370">
        <v>9</v>
      </c>
      <c r="AF1" s="370">
        <v>10</v>
      </c>
      <c r="AG1" s="370">
        <v>11</v>
      </c>
      <c r="AH1" s="370">
        <v>12</v>
      </c>
      <c r="AI1" s="370">
        <v>13</v>
      </c>
      <c r="AJ1" s="370">
        <v>14</v>
      </c>
      <c r="AK1" s="370">
        <v>15</v>
      </c>
      <c r="AL1" s="370">
        <v>16</v>
      </c>
      <c r="AM1" s="370">
        <v>17</v>
      </c>
      <c r="AN1" s="370">
        <v>18</v>
      </c>
      <c r="AO1" s="370">
        <v>19</v>
      </c>
      <c r="AP1" s="370">
        <v>20</v>
      </c>
      <c r="AQ1" s="370">
        <v>21</v>
      </c>
      <c r="AR1" s="370">
        <v>22</v>
      </c>
      <c r="AS1" s="370">
        <v>23</v>
      </c>
      <c r="AT1" s="370">
        <v>24</v>
      </c>
      <c r="AU1" s="370">
        <v>25</v>
      </c>
      <c r="AV1" s="370">
        <v>26</v>
      </c>
      <c r="AW1" s="370">
        <v>27</v>
      </c>
      <c r="AX1" s="370">
        <v>28</v>
      </c>
      <c r="AY1" s="370">
        <v>29</v>
      </c>
      <c r="AZ1" s="370">
        <v>30</v>
      </c>
      <c r="BA1" s="371">
        <v>31</v>
      </c>
      <c r="BB1" s="391" t="s">
        <v>1120</v>
      </c>
    </row>
    <row r="2" spans="1:54">
      <c r="A2" s="372">
        <f t="shared" ref="A2:A11" si="0">EDATE(A3,-1)</f>
        <v>44501</v>
      </c>
      <c r="B2" s="373">
        <f>'Banking 1'!B5+'Banking 2'!B5+'Banking 3'!B5+'Banking 4'!B5+'Banking 5'!B9</f>
        <v>0</v>
      </c>
      <c r="C2" s="373">
        <f>'Banking 1'!C5+'Banking 2'!C5+'Banking 3'!C5+'Banking 4'!C5+'Banking 5'!C9</f>
        <v>0</v>
      </c>
      <c r="D2" s="373">
        <f>'Banking 1'!D5+'Banking 2'!D5+'Banking 3'!D5+'Banking 4'!D5+'Banking 5'!D9</f>
        <v>0</v>
      </c>
      <c r="E2" s="373">
        <f>'Banking 1'!E5+'Banking 2'!E5+'Banking 3'!E5+'Banking 4'!E5+'Banking 5'!E9</f>
        <v>0</v>
      </c>
      <c r="F2" s="373">
        <f>'Banking 1'!F5+'Banking 2'!F5+'Banking 3'!F5+'Banking 4'!F5+'Banking 5'!F9</f>
        <v>0</v>
      </c>
      <c r="G2" s="373">
        <f>'Banking 1'!G5+'Banking 2'!G5+'Banking 3'!G5+'Banking 4'!G5+'Banking 5'!G9</f>
        <v>0</v>
      </c>
      <c r="H2" s="373">
        <f>'Banking 1'!H5+'Banking 2'!H5+'Banking 3'!H5+'Banking 4'!H5+'Banking 5'!H9</f>
        <v>0</v>
      </c>
      <c r="I2" s="376">
        <f>+AVERAGE(E2:H2)</f>
        <v>0</v>
      </c>
      <c r="J2" s="376">
        <f>'Banking 1'!J5+'Banking 2'!J5+'Banking 3'!J5+'Banking 4'!J5+'Banking 5'!J9</f>
        <v>0</v>
      </c>
      <c r="K2" s="374">
        <f>'Banking 1'!K5+'Banking 2'!K5+'Banking 3'!K5+'Banking 4'!K5+'Banking 5'!K9</f>
        <v>0</v>
      </c>
      <c r="L2" s="375">
        <f>'Banking 1'!L5+'Banking 2'!L5+'Banking 3'!L5+'Banking 4'!L5+'Banking 5'!L9</f>
        <v>0</v>
      </c>
      <c r="M2" s="375">
        <f>C2-J2</f>
        <v>0</v>
      </c>
      <c r="N2" s="375">
        <f>'Banking 1'!N5+'Banking 2'!N5+'Banking 3'!N5+'Banking 4'!N5+'Banking 5'!N9</f>
        <v>0</v>
      </c>
      <c r="O2" s="375">
        <f>'Banking 1'!O5+'Banking 2'!O5+'Banking 3'!O5+'Banking 4'!O5+'Banking 5'!O9</f>
        <v>0</v>
      </c>
      <c r="P2" s="375">
        <f>'Banking 1'!P5+'Banking 2'!P5+'Banking 3'!P5+'Banking 4'!P5+'Banking 5'!P9</f>
        <v>0</v>
      </c>
      <c r="Q2" s="375">
        <f>'Banking 1'!Q5+'Banking 2'!Q5+'Banking 3'!Q5+'Banking 4'!Q5+'Banking 5'!Q9</f>
        <v>0</v>
      </c>
      <c r="R2" s="375">
        <f>'Banking 1'!R5+'Banking 2'!R5+'Banking 3'!R5+'Banking 4'!R5+'Banking 5'!R9</f>
        <v>0</v>
      </c>
      <c r="S2" s="375">
        <f>'Banking 1'!S5+'Banking 2'!S5+'Banking 3'!S5+'Banking 4'!S5+'Banking 5'!S9</f>
        <v>0</v>
      </c>
      <c r="T2" s="375">
        <f>'Banking 1'!T5+'Banking 2'!T5+'Banking 3'!T5+'Banking 4'!T5+'Banking 5'!T9</f>
        <v>0</v>
      </c>
      <c r="U2" s="375">
        <f>'Banking 1'!U5+'Banking 2'!U5+'Banking 3'!U5+'Banking 4'!U5+'Banking 5'!U9</f>
        <v>0</v>
      </c>
      <c r="V2" s="375">
        <f>'Banking 1'!V5+'Banking 2'!V5+'Banking 3'!V5+'Banking 4'!V5+'Banking 5'!V9</f>
        <v>0</v>
      </c>
      <c r="W2" s="375">
        <f>'Banking 1'!W5+'Banking 2'!W5+'Banking 3'!W5+'Banking 4'!W5+'Banking 5'!W9</f>
        <v>0</v>
      </c>
      <c r="X2" s="375">
        <f>'Banking 1'!X5+'Banking 2'!X5+'Banking 3'!X5+'Banking 4'!X5+'Banking 5'!X9</f>
        <v>0</v>
      </c>
      <c r="Y2" s="375">
        <f>'Banking 1'!Y5+'Banking 2'!Y5+'Banking 3'!Y5+'Banking 4'!Y5+'Banking 5'!Y9</f>
        <v>0</v>
      </c>
      <c r="Z2" s="375">
        <f>'Banking 1'!Z5+'Banking 2'!Z5+'Banking 3'!Z5+'Banking 4'!Z5+'Banking 5'!Z9</f>
        <v>0</v>
      </c>
      <c r="AA2" s="375">
        <f>'Banking 1'!AA5+'Banking 2'!AA5+'Banking 3'!AA5+'Banking 4'!AA5+'Banking 5'!AA9</f>
        <v>0</v>
      </c>
      <c r="AB2" s="375">
        <f>'Banking 1'!AB5+'Banking 2'!AB5+'Banking 3'!AB5+'Banking 4'!AB5+'Banking 5'!AB9</f>
        <v>0</v>
      </c>
      <c r="AC2" s="375">
        <f>'Banking 1'!AC5+'Banking 2'!AC5+'Banking 3'!AC5+'Banking 4'!AC5+'Banking 5'!AC9</f>
        <v>0</v>
      </c>
      <c r="AD2" s="375">
        <f>'Banking 1'!AD5+'Banking 2'!AD5+'Banking 3'!AD5+'Banking 4'!AD5+'Banking 5'!AD9</f>
        <v>0</v>
      </c>
      <c r="AE2" s="375">
        <f>'Banking 1'!AE5+'Banking 2'!AE5+'Banking 3'!AE5+'Banking 4'!AE5+'Banking 5'!AE9</f>
        <v>0</v>
      </c>
      <c r="AF2" s="375">
        <f>'Banking 1'!AF5+'Banking 2'!AF5+'Banking 3'!AF5+'Banking 4'!AF5+'Banking 5'!AF9</f>
        <v>0</v>
      </c>
      <c r="AG2" s="375">
        <f>'Banking 1'!AG5+'Banking 2'!AG5+'Banking 3'!AG5+'Banking 4'!AG5+'Banking 5'!AG9</f>
        <v>0</v>
      </c>
      <c r="AH2" s="375">
        <f>'Banking 1'!AH5+'Banking 2'!AH5+'Banking 3'!AH5+'Banking 4'!AH5+'Banking 5'!AH9</f>
        <v>0</v>
      </c>
      <c r="AI2" s="375">
        <f>'Banking 1'!AI5+'Banking 2'!AI5+'Banking 3'!AI5+'Banking 4'!AI5+'Banking 5'!AI9</f>
        <v>0</v>
      </c>
      <c r="AJ2" s="375">
        <f>'Banking 1'!AJ5+'Banking 2'!AJ5+'Banking 3'!AJ5+'Banking 4'!AJ5+'Banking 5'!AJ9</f>
        <v>0</v>
      </c>
      <c r="AK2" s="375">
        <f>'Banking 1'!AK5+'Banking 2'!AK5+'Banking 3'!AK5+'Banking 4'!AK5+'Banking 5'!AK9</f>
        <v>0</v>
      </c>
      <c r="AL2" s="375">
        <f>'Banking 1'!AL5+'Banking 2'!AL5+'Banking 3'!AL5+'Banking 4'!AL5+'Banking 5'!AL9</f>
        <v>0</v>
      </c>
      <c r="AM2" s="375">
        <f>'Banking 1'!AM5+'Banking 2'!AM5+'Banking 3'!AM5+'Banking 4'!AM5+'Banking 5'!AM9</f>
        <v>0</v>
      </c>
      <c r="AN2" s="375">
        <f>'Banking 1'!AN5+'Banking 2'!AN5+'Banking 3'!AN5+'Banking 4'!AN5+'Banking 5'!AN9</f>
        <v>0</v>
      </c>
      <c r="AO2" s="375">
        <f>'Banking 1'!AO5+'Banking 2'!AO5+'Banking 3'!AO5+'Banking 4'!AO5+'Banking 5'!AO9</f>
        <v>0</v>
      </c>
      <c r="AP2" s="375">
        <f>'Banking 1'!AP5+'Banking 2'!AP5+'Banking 3'!AP5+'Banking 4'!AP5+'Banking 5'!AP9</f>
        <v>0</v>
      </c>
      <c r="AQ2" s="375">
        <f>'Banking 1'!AQ5+'Banking 2'!AQ5+'Banking 3'!AQ5+'Banking 4'!AQ5+'Banking 5'!AQ9</f>
        <v>0</v>
      </c>
      <c r="AR2" s="375">
        <f>'Banking 1'!AR5+'Banking 2'!AR5+'Banking 3'!AR5+'Banking 4'!AR5+'Banking 5'!AR9</f>
        <v>0</v>
      </c>
      <c r="AS2" s="375">
        <f>'Banking 1'!AS5+'Banking 2'!AS5+'Banking 3'!AS5+'Banking 4'!AS5+'Banking 5'!AS9</f>
        <v>0</v>
      </c>
      <c r="AT2" s="375">
        <f>'Banking 1'!AT5+'Banking 2'!AT5+'Banking 3'!AT5+'Banking 4'!AT5+'Banking 5'!AT9</f>
        <v>0</v>
      </c>
      <c r="AU2" s="375">
        <f>'Banking 1'!AU5+'Banking 2'!AU5+'Banking 3'!AU5+'Banking 4'!AU5+'Banking 5'!AU9</f>
        <v>0</v>
      </c>
      <c r="AV2" s="375">
        <f>'Banking 1'!AV5+'Banking 2'!AV5+'Banking 3'!AV5+'Banking 4'!AV5+'Banking 5'!AV9</f>
        <v>0</v>
      </c>
      <c r="AW2" s="375">
        <f>'Banking 1'!AW5+'Banking 2'!AW5+'Banking 3'!AW5+'Banking 4'!AW5+'Banking 5'!AW9</f>
        <v>0</v>
      </c>
      <c r="AX2" s="375">
        <f>'Banking 1'!AX5+'Banking 2'!AX5+'Banking 3'!AX5+'Banking 4'!AX5+'Banking 5'!AX9</f>
        <v>0</v>
      </c>
      <c r="AY2" s="375">
        <f>'Banking 1'!AY5+'Banking 2'!AY5+'Banking 3'!AY5+'Banking 4'!AY5+'Banking 5'!AY9</f>
        <v>0</v>
      </c>
      <c r="AZ2" s="375">
        <f>'Banking 1'!AZ5+'Banking 2'!AZ5+'Banking 3'!AZ5+'Banking 4'!AZ5+'Banking 5'!AZ9</f>
        <v>0</v>
      </c>
      <c r="BA2" s="377">
        <f>'Banking 1'!BA5+'Banking 2'!BA5+'Banking 3'!BA5+'Banking 4'!BA5+'Banking 5'!BA9</f>
        <v>0</v>
      </c>
      <c r="BB2" s="375">
        <f>IFERROR(AVERAGE(W2:BA2),"")</f>
        <v>0</v>
      </c>
    </row>
    <row r="3" spans="1:54">
      <c r="A3" s="372">
        <f t="shared" si="0"/>
        <v>44531</v>
      </c>
      <c r="B3" s="373">
        <f>'Banking 1'!B6+'Banking 2'!B6+'Banking 3'!B6+'Banking 4'!B6+'Banking 5'!B10</f>
        <v>0</v>
      </c>
      <c r="C3" s="373">
        <f>'Banking 1'!C6+'Banking 2'!C6+'Banking 3'!C6+'Banking 4'!C6+'Banking 5'!C10</f>
        <v>0</v>
      </c>
      <c r="D3" s="373">
        <f>'Banking 1'!D6+'Banking 2'!D6+'Banking 3'!D6+'Banking 4'!D6+'Banking 5'!D10</f>
        <v>0</v>
      </c>
      <c r="E3" s="373">
        <f>'Banking 1'!E6+'Banking 2'!E6+'Banking 3'!E6+'Banking 4'!E6+'Banking 5'!E10</f>
        <v>0</v>
      </c>
      <c r="F3" s="373">
        <f>'Banking 1'!F6+'Banking 2'!F6+'Banking 3'!F6+'Banking 4'!F6+'Banking 5'!F10</f>
        <v>0</v>
      </c>
      <c r="G3" s="373">
        <f>'Banking 1'!G6+'Banking 2'!G6+'Banking 3'!G6+'Banking 4'!G6+'Banking 5'!G10</f>
        <v>0</v>
      </c>
      <c r="H3" s="373">
        <f>'Banking 1'!H6+'Banking 2'!H6+'Banking 3'!H6+'Banking 4'!H6+'Banking 5'!H10</f>
        <v>0</v>
      </c>
      <c r="I3" s="376">
        <f t="shared" ref="I3:I13" si="1">+AVERAGE(E3:H3)</f>
        <v>0</v>
      </c>
      <c r="J3" s="376">
        <f>'Banking 1'!J6+'Banking 2'!J6+'Banking 3'!J6+'Banking 4'!J6+'Banking 5'!J10</f>
        <v>0</v>
      </c>
      <c r="K3" s="374">
        <f>'Banking 1'!K6+'Banking 2'!K6+'Banking 3'!K6+'Banking 4'!K6+'Banking 5'!K10</f>
        <v>0</v>
      </c>
      <c r="L3" s="375">
        <f>'Banking 1'!L6+'Banking 2'!L6+'Banking 3'!L6+'Banking 4'!L6+'Banking 5'!L10</f>
        <v>0</v>
      </c>
      <c r="M3" s="375">
        <f t="shared" ref="M3:M13" si="2">C3-J3</f>
        <v>0</v>
      </c>
      <c r="N3" s="375">
        <f>'Banking 1'!N6+'Banking 2'!N6+'Banking 3'!N6+'Banking 4'!N6+'Banking 5'!N10</f>
        <v>0</v>
      </c>
      <c r="O3" s="375">
        <f>'Banking 1'!O6+'Banking 2'!O6+'Banking 3'!O6+'Banking 4'!O6+'Banking 5'!O10</f>
        <v>0</v>
      </c>
      <c r="P3" s="375">
        <f>'Banking 1'!P6+'Banking 2'!P6+'Banking 3'!P6+'Banking 4'!P6+'Banking 5'!P10</f>
        <v>0</v>
      </c>
      <c r="Q3" s="375">
        <f>'Banking 1'!Q6+'Banking 2'!Q6+'Banking 3'!Q6+'Banking 4'!Q6+'Banking 5'!Q10</f>
        <v>0</v>
      </c>
      <c r="R3" s="375">
        <f>'Banking 1'!R6+'Banking 2'!R6+'Banking 3'!R6+'Banking 4'!R6+'Banking 5'!R10</f>
        <v>0</v>
      </c>
      <c r="S3" s="375">
        <f>'Banking 1'!S6+'Banking 2'!S6+'Banking 3'!S6+'Banking 4'!S6+'Banking 5'!S10</f>
        <v>0</v>
      </c>
      <c r="T3" s="375">
        <f>'Banking 1'!T6+'Banking 2'!T6+'Banking 3'!T6+'Banking 4'!T6+'Banking 5'!T10</f>
        <v>0</v>
      </c>
      <c r="U3" s="375">
        <f>'Banking 1'!U6+'Banking 2'!U6+'Banking 3'!U6+'Banking 4'!U6+'Banking 5'!U10</f>
        <v>0</v>
      </c>
      <c r="V3" s="375">
        <f>'Banking 1'!V6+'Banking 2'!V6+'Banking 3'!V6+'Banking 4'!V6+'Banking 5'!V10</f>
        <v>0</v>
      </c>
      <c r="W3" s="375">
        <f>'Banking 1'!W6+'Banking 2'!W6+'Banking 3'!W6+'Banking 4'!W6+'Banking 5'!W10</f>
        <v>0</v>
      </c>
      <c r="X3" s="375">
        <f>'Banking 1'!X6+'Banking 2'!X6+'Banking 3'!X6+'Banking 4'!X6+'Banking 5'!X10</f>
        <v>0</v>
      </c>
      <c r="Y3" s="375">
        <f>'Banking 1'!Y6+'Banking 2'!Y6+'Banking 3'!Y6+'Banking 4'!Y6+'Banking 5'!Y10</f>
        <v>0</v>
      </c>
      <c r="Z3" s="375">
        <f>'Banking 1'!Z6+'Banking 2'!Z6+'Banking 3'!Z6+'Banking 4'!Z6+'Banking 5'!Z10</f>
        <v>0</v>
      </c>
      <c r="AA3" s="375">
        <f>'Banking 1'!AA6+'Banking 2'!AA6+'Banking 3'!AA6+'Banking 4'!AA6+'Banking 5'!AA10</f>
        <v>0</v>
      </c>
      <c r="AB3" s="375">
        <f>'Banking 1'!AB6+'Banking 2'!AB6+'Banking 3'!AB6+'Banking 4'!AB6+'Banking 5'!AB10</f>
        <v>0</v>
      </c>
      <c r="AC3" s="375">
        <f>'Banking 1'!AC6+'Banking 2'!AC6+'Banking 3'!AC6+'Banking 4'!AC6+'Banking 5'!AC10</f>
        <v>0</v>
      </c>
      <c r="AD3" s="375">
        <f>'Banking 1'!AD6+'Banking 2'!AD6+'Banking 3'!AD6+'Banking 4'!AD6+'Banking 5'!AD10</f>
        <v>0</v>
      </c>
      <c r="AE3" s="375">
        <f>'Banking 1'!AE6+'Banking 2'!AE6+'Banking 3'!AE6+'Banking 4'!AE6+'Banking 5'!AE10</f>
        <v>0</v>
      </c>
      <c r="AF3" s="375">
        <f>'Banking 1'!AF6+'Banking 2'!AF6+'Banking 3'!AF6+'Banking 4'!AF6+'Banking 5'!AF10</f>
        <v>0</v>
      </c>
      <c r="AG3" s="375">
        <f>'Banking 1'!AG6+'Banking 2'!AG6+'Banking 3'!AG6+'Banking 4'!AG6+'Banking 5'!AG10</f>
        <v>0</v>
      </c>
      <c r="AH3" s="375">
        <f>'Banking 1'!AH6+'Banking 2'!AH6+'Banking 3'!AH6+'Banking 4'!AH6+'Banking 5'!AH10</f>
        <v>0</v>
      </c>
      <c r="AI3" s="375">
        <f>'Banking 1'!AI6+'Banking 2'!AI6+'Banking 3'!AI6+'Banking 4'!AI6+'Banking 5'!AI10</f>
        <v>0</v>
      </c>
      <c r="AJ3" s="375">
        <f>'Banking 1'!AJ6+'Banking 2'!AJ6+'Banking 3'!AJ6+'Banking 4'!AJ6+'Banking 5'!AJ10</f>
        <v>0</v>
      </c>
      <c r="AK3" s="375">
        <f>'Banking 1'!AK6+'Banking 2'!AK6+'Banking 3'!AK6+'Banking 4'!AK6+'Banking 5'!AK10</f>
        <v>0</v>
      </c>
      <c r="AL3" s="375">
        <f>'Banking 1'!AL6+'Banking 2'!AL6+'Banking 3'!AL6+'Banking 4'!AL6+'Banking 5'!AL10</f>
        <v>0</v>
      </c>
      <c r="AM3" s="375">
        <f>'Banking 1'!AM6+'Banking 2'!AM6+'Banking 3'!AM6+'Banking 4'!AM6+'Banking 5'!AM10</f>
        <v>0</v>
      </c>
      <c r="AN3" s="375">
        <f>'Banking 1'!AN6+'Banking 2'!AN6+'Banking 3'!AN6+'Banking 4'!AN6+'Banking 5'!AN10</f>
        <v>0</v>
      </c>
      <c r="AO3" s="375">
        <f>'Banking 1'!AO6+'Banking 2'!AO6+'Banking 3'!AO6+'Banking 4'!AO6+'Banking 5'!AO10</f>
        <v>0</v>
      </c>
      <c r="AP3" s="375">
        <f>'Banking 1'!AP6+'Banking 2'!AP6+'Banking 3'!AP6+'Banking 4'!AP6+'Banking 5'!AP10</f>
        <v>0</v>
      </c>
      <c r="AQ3" s="375">
        <f>'Banking 1'!AQ6+'Banking 2'!AQ6+'Banking 3'!AQ6+'Banking 4'!AQ6+'Banking 5'!AQ10</f>
        <v>0</v>
      </c>
      <c r="AR3" s="375">
        <f>'Banking 1'!AR6+'Banking 2'!AR6+'Banking 3'!AR6+'Banking 4'!AR6+'Banking 5'!AR10</f>
        <v>0</v>
      </c>
      <c r="AS3" s="375">
        <f>'Banking 1'!AS6+'Banking 2'!AS6+'Banking 3'!AS6+'Banking 4'!AS6+'Banking 5'!AS10</f>
        <v>0</v>
      </c>
      <c r="AT3" s="375">
        <f>'Banking 1'!AT6+'Banking 2'!AT6+'Banking 3'!AT6+'Banking 4'!AT6+'Banking 5'!AT10</f>
        <v>0</v>
      </c>
      <c r="AU3" s="375">
        <f>'Banking 1'!AU6+'Banking 2'!AU6+'Banking 3'!AU6+'Banking 4'!AU6+'Banking 5'!AU10</f>
        <v>0</v>
      </c>
      <c r="AV3" s="375">
        <f>'Banking 1'!AV6+'Banking 2'!AV6+'Banking 3'!AV6+'Banking 4'!AV6+'Banking 5'!AV10</f>
        <v>0</v>
      </c>
      <c r="AW3" s="375">
        <f>'Banking 1'!AW6+'Banking 2'!AW6+'Banking 3'!AW6+'Banking 4'!AW6+'Banking 5'!AW10</f>
        <v>0</v>
      </c>
      <c r="AX3" s="375">
        <f>'Banking 1'!AX6+'Banking 2'!AX6+'Banking 3'!AX6+'Banking 4'!AX6+'Banking 5'!AX10</f>
        <v>0</v>
      </c>
      <c r="AY3" s="375">
        <f>'Banking 1'!AY6+'Banking 2'!AY6+'Banking 3'!AY6+'Banking 4'!AY6+'Banking 5'!AY10</f>
        <v>0</v>
      </c>
      <c r="AZ3" s="375">
        <f>'Banking 1'!AZ6+'Banking 2'!AZ6+'Banking 3'!AZ6+'Banking 4'!AZ6+'Banking 5'!AZ10</f>
        <v>0</v>
      </c>
      <c r="BA3" s="377">
        <f>'Banking 1'!BA6+'Banking 2'!BA6+'Banking 3'!BA6+'Banking 4'!BA6+'Banking 5'!BA10</f>
        <v>0</v>
      </c>
      <c r="BB3" s="375">
        <f t="shared" ref="BB3:BB14" si="3">IFERROR(AVERAGE(W3:BA3),"")</f>
        <v>0</v>
      </c>
    </row>
    <row r="4" spans="1:54">
      <c r="A4" s="372">
        <f t="shared" si="0"/>
        <v>44562</v>
      </c>
      <c r="B4" s="373">
        <f>'Banking 1'!B7+'Banking 2'!B7+'Banking 3'!B7+'Banking 4'!B7+'Banking 5'!B11</f>
        <v>0</v>
      </c>
      <c r="C4" s="373">
        <f>'Banking 1'!C7+'Banking 2'!C7+'Banking 3'!C7+'Banking 4'!C7+'Banking 5'!C11</f>
        <v>0</v>
      </c>
      <c r="D4" s="373">
        <f>'Banking 1'!D7+'Banking 2'!D7+'Banking 3'!D7+'Banking 4'!D7+'Banking 5'!D11</f>
        <v>0</v>
      </c>
      <c r="E4" s="373">
        <f>'Banking 1'!E7+'Banking 2'!E7+'Banking 3'!E7+'Banking 4'!E7+'Banking 5'!E11</f>
        <v>0</v>
      </c>
      <c r="F4" s="373">
        <f>'Banking 1'!F7+'Banking 2'!F7+'Banking 3'!F7+'Banking 4'!F7+'Banking 5'!F11</f>
        <v>0</v>
      </c>
      <c r="G4" s="373">
        <f>'Banking 1'!G7+'Banking 2'!G7+'Banking 3'!G7+'Banking 4'!G7+'Banking 5'!G11</f>
        <v>0</v>
      </c>
      <c r="H4" s="373">
        <f>'Banking 1'!H7+'Banking 2'!H7+'Banking 3'!H7+'Banking 4'!H7+'Banking 5'!H11</f>
        <v>0</v>
      </c>
      <c r="I4" s="376">
        <f t="shared" si="1"/>
        <v>0</v>
      </c>
      <c r="J4" s="376">
        <f>'Banking 1'!J7+'Banking 2'!J7+'Banking 3'!J7+'Banking 4'!J7+'Banking 5'!J11</f>
        <v>0</v>
      </c>
      <c r="K4" s="374">
        <f>'Banking 1'!K7+'Banking 2'!K7+'Banking 3'!K7+'Banking 4'!K7+'Banking 5'!K11</f>
        <v>0</v>
      </c>
      <c r="L4" s="375">
        <f>'Banking 1'!L7+'Banking 2'!L7+'Banking 3'!L7+'Banking 4'!L7+'Banking 5'!L11</f>
        <v>0</v>
      </c>
      <c r="M4" s="375">
        <f t="shared" si="2"/>
        <v>0</v>
      </c>
      <c r="N4" s="375">
        <f>'Banking 1'!N7+'Banking 2'!N7+'Banking 3'!N7+'Banking 4'!N7+'Banking 5'!N11</f>
        <v>0</v>
      </c>
      <c r="O4" s="375">
        <f>'Banking 1'!O7+'Banking 2'!O7+'Banking 3'!O7+'Banking 4'!O7+'Banking 5'!O11</f>
        <v>0</v>
      </c>
      <c r="P4" s="375">
        <f>'Banking 1'!P7+'Banking 2'!P7+'Banking 3'!P7+'Banking 4'!P7+'Banking 5'!P11</f>
        <v>0</v>
      </c>
      <c r="Q4" s="375">
        <f>'Banking 1'!Q7+'Banking 2'!Q7+'Banking 3'!Q7+'Banking 4'!Q7+'Banking 5'!Q11</f>
        <v>0</v>
      </c>
      <c r="R4" s="375">
        <f>'Banking 1'!R7+'Banking 2'!R7+'Banking 3'!R7+'Banking 4'!R7+'Banking 5'!R11</f>
        <v>0</v>
      </c>
      <c r="S4" s="375">
        <f>'Banking 1'!S7+'Banking 2'!S7+'Banking 3'!S7+'Banking 4'!S7+'Banking 5'!S11</f>
        <v>0</v>
      </c>
      <c r="T4" s="375">
        <f>'Banking 1'!T7+'Banking 2'!T7+'Banking 3'!T7+'Banking 4'!T7+'Banking 5'!T11</f>
        <v>0</v>
      </c>
      <c r="U4" s="375">
        <f>'Banking 1'!U7+'Banking 2'!U7+'Banking 3'!U7+'Banking 4'!U7+'Banking 5'!U11</f>
        <v>0</v>
      </c>
      <c r="V4" s="375">
        <f>'Banking 1'!V7+'Banking 2'!V7+'Banking 3'!V7+'Banking 4'!V7+'Banking 5'!V11</f>
        <v>0</v>
      </c>
      <c r="W4" s="375">
        <f>'Banking 1'!W7+'Banking 2'!W7+'Banking 3'!W7+'Banking 4'!W7+'Banking 5'!W11</f>
        <v>0</v>
      </c>
      <c r="X4" s="375">
        <f>'Banking 1'!X7+'Banking 2'!X7+'Banking 3'!X7+'Banking 4'!X7+'Banking 5'!X11</f>
        <v>0</v>
      </c>
      <c r="Y4" s="375">
        <f>'Banking 1'!Y7+'Banking 2'!Y7+'Banking 3'!Y7+'Banking 4'!Y7+'Banking 5'!Y11</f>
        <v>0</v>
      </c>
      <c r="Z4" s="375">
        <f>'Banking 1'!Z7+'Banking 2'!Z7+'Banking 3'!Z7+'Banking 4'!Z7+'Banking 5'!Z11</f>
        <v>0</v>
      </c>
      <c r="AA4" s="375">
        <f>'Banking 1'!AA7+'Banking 2'!AA7+'Banking 3'!AA7+'Banking 4'!AA7+'Banking 5'!AA11</f>
        <v>0</v>
      </c>
      <c r="AB4" s="375">
        <f>'Banking 1'!AB7+'Banking 2'!AB7+'Banking 3'!AB7+'Banking 4'!AB7+'Banking 5'!AB11</f>
        <v>0</v>
      </c>
      <c r="AC4" s="375">
        <f>'Banking 1'!AC7+'Banking 2'!AC7+'Banking 3'!AC7+'Banking 4'!AC7+'Banking 5'!AC11</f>
        <v>0</v>
      </c>
      <c r="AD4" s="375">
        <f>'Banking 1'!AD7+'Banking 2'!AD7+'Banking 3'!AD7+'Banking 4'!AD7+'Banking 5'!AD11</f>
        <v>0</v>
      </c>
      <c r="AE4" s="375">
        <f>'Banking 1'!AE7+'Banking 2'!AE7+'Banking 3'!AE7+'Banking 4'!AE7+'Banking 5'!AE11</f>
        <v>0</v>
      </c>
      <c r="AF4" s="375">
        <f>'Banking 1'!AF7+'Banking 2'!AF7+'Banking 3'!AF7+'Banking 4'!AF7+'Banking 5'!AF11</f>
        <v>0</v>
      </c>
      <c r="AG4" s="375">
        <f>'Banking 1'!AG7+'Banking 2'!AG7+'Banking 3'!AG7+'Banking 4'!AG7+'Banking 5'!AG11</f>
        <v>0</v>
      </c>
      <c r="AH4" s="375">
        <f>'Banking 1'!AH7+'Banking 2'!AH7+'Banking 3'!AH7+'Banking 4'!AH7+'Banking 5'!AH11</f>
        <v>0</v>
      </c>
      <c r="AI4" s="375">
        <f>'Banking 1'!AI7+'Banking 2'!AI7+'Banking 3'!AI7+'Banking 4'!AI7+'Banking 5'!AI11</f>
        <v>0</v>
      </c>
      <c r="AJ4" s="375">
        <f>'Banking 1'!AJ7+'Banking 2'!AJ7+'Banking 3'!AJ7+'Banking 4'!AJ7+'Banking 5'!AJ11</f>
        <v>0</v>
      </c>
      <c r="AK4" s="375">
        <f>'Banking 1'!AK7+'Banking 2'!AK7+'Banking 3'!AK7+'Banking 4'!AK7+'Banking 5'!AK11</f>
        <v>0</v>
      </c>
      <c r="AL4" s="375">
        <f>'Banking 1'!AL7+'Banking 2'!AL7+'Banking 3'!AL7+'Banking 4'!AL7+'Banking 5'!AL11</f>
        <v>0</v>
      </c>
      <c r="AM4" s="375">
        <f>'Banking 1'!AM7+'Banking 2'!AM7+'Banking 3'!AM7+'Banking 4'!AM7+'Banking 5'!AM11</f>
        <v>0</v>
      </c>
      <c r="AN4" s="375">
        <f>'Banking 1'!AN7+'Banking 2'!AN7+'Banking 3'!AN7+'Banking 4'!AN7+'Banking 5'!AN11</f>
        <v>0</v>
      </c>
      <c r="AO4" s="375">
        <f>'Banking 1'!AO7+'Banking 2'!AO7+'Banking 3'!AO7+'Banking 4'!AO7+'Banking 5'!AO11</f>
        <v>0</v>
      </c>
      <c r="AP4" s="375">
        <f>'Banking 1'!AP7+'Banking 2'!AP7+'Banking 3'!AP7+'Banking 4'!AP7+'Banking 5'!AP11</f>
        <v>0</v>
      </c>
      <c r="AQ4" s="375">
        <f>'Banking 1'!AQ7+'Banking 2'!AQ7+'Banking 3'!AQ7+'Banking 4'!AQ7+'Banking 5'!AQ11</f>
        <v>0</v>
      </c>
      <c r="AR4" s="375">
        <f>'Banking 1'!AR7+'Banking 2'!AR7+'Banking 3'!AR7+'Banking 4'!AR7+'Banking 5'!AR11</f>
        <v>0</v>
      </c>
      <c r="AS4" s="375">
        <f>'Banking 1'!AS7+'Banking 2'!AS7+'Banking 3'!AS7+'Banking 4'!AS7+'Banking 5'!AS11</f>
        <v>0</v>
      </c>
      <c r="AT4" s="375">
        <f>'Banking 1'!AT7+'Banking 2'!AT7+'Banking 3'!AT7+'Banking 4'!AT7+'Banking 5'!AT11</f>
        <v>0</v>
      </c>
      <c r="AU4" s="375">
        <f>'Banking 1'!AU7+'Banking 2'!AU7+'Banking 3'!AU7+'Banking 4'!AU7+'Banking 5'!AU11</f>
        <v>0</v>
      </c>
      <c r="AV4" s="375">
        <f>'Banking 1'!AV7+'Banking 2'!AV7+'Banking 3'!AV7+'Banking 4'!AV7+'Banking 5'!AV11</f>
        <v>0</v>
      </c>
      <c r="AW4" s="375">
        <f>'Banking 1'!AW7+'Banking 2'!AW7+'Banking 3'!AW7+'Banking 4'!AW7+'Banking 5'!AW11</f>
        <v>0</v>
      </c>
      <c r="AX4" s="375">
        <f>'Banking 1'!AX7+'Banking 2'!AX7+'Banking 3'!AX7+'Banking 4'!AX7+'Banking 5'!AX11</f>
        <v>0</v>
      </c>
      <c r="AY4" s="375">
        <f>'Banking 1'!AY7+'Banking 2'!AY7+'Banking 3'!AY7+'Banking 4'!AY7+'Banking 5'!AY11</f>
        <v>0</v>
      </c>
      <c r="AZ4" s="375">
        <f>'Banking 1'!AZ7+'Banking 2'!AZ7+'Banking 3'!AZ7+'Banking 4'!AZ7+'Banking 5'!AZ11</f>
        <v>0</v>
      </c>
      <c r="BA4" s="377">
        <f>'Banking 1'!BA7+'Banking 2'!BA7+'Banking 3'!BA7+'Banking 4'!BA7+'Banking 5'!BA11</f>
        <v>0</v>
      </c>
      <c r="BB4" s="375">
        <f t="shared" si="3"/>
        <v>0</v>
      </c>
    </row>
    <row r="5" spans="1:54">
      <c r="A5" s="372">
        <f t="shared" si="0"/>
        <v>44593</v>
      </c>
      <c r="B5" s="373">
        <f>'Banking 1'!B8+'Banking 2'!B8+'Banking 3'!B8+'Banking 4'!B8+'Banking 5'!B12</f>
        <v>0</v>
      </c>
      <c r="C5" s="373">
        <f>'Banking 1'!C8+'Banking 2'!C8+'Banking 3'!C8+'Banking 4'!C8+'Banking 5'!C12</f>
        <v>0</v>
      </c>
      <c r="D5" s="373">
        <f>'Banking 1'!D8+'Banking 2'!D8+'Banking 3'!D8+'Banking 4'!D8+'Banking 5'!D12</f>
        <v>0</v>
      </c>
      <c r="E5" s="373">
        <f>'Banking 1'!E8+'Banking 2'!E8+'Banking 3'!E8+'Banking 4'!E8+'Banking 5'!E12</f>
        <v>0</v>
      </c>
      <c r="F5" s="373">
        <f>'Banking 1'!F8+'Banking 2'!F8+'Banking 3'!F8+'Banking 4'!F8+'Banking 5'!F12</f>
        <v>0</v>
      </c>
      <c r="G5" s="373">
        <f>'Banking 1'!G8+'Banking 2'!G8+'Banking 3'!G8+'Banking 4'!G8+'Banking 5'!G12</f>
        <v>0</v>
      </c>
      <c r="H5" s="373">
        <f>'Banking 1'!H8+'Banking 2'!H8+'Banking 3'!H8+'Banking 4'!H8+'Banking 5'!H12</f>
        <v>0</v>
      </c>
      <c r="I5" s="376">
        <f t="shared" si="1"/>
        <v>0</v>
      </c>
      <c r="J5" s="376">
        <f>'Banking 1'!J8+'Banking 2'!J8+'Banking 3'!J8+'Banking 4'!J8+'Banking 5'!J12</f>
        <v>0</v>
      </c>
      <c r="K5" s="374">
        <f>'Banking 1'!K8+'Banking 2'!K8+'Banking 3'!K8+'Banking 4'!K8+'Banking 5'!K12</f>
        <v>0</v>
      </c>
      <c r="L5" s="375">
        <f>'Banking 1'!L8+'Banking 2'!L8+'Banking 3'!L8+'Banking 4'!L8+'Banking 5'!L12</f>
        <v>0</v>
      </c>
      <c r="M5" s="375">
        <f t="shared" si="2"/>
        <v>0</v>
      </c>
      <c r="N5" s="375">
        <f>'Banking 1'!N8+'Banking 2'!N8+'Banking 3'!N8+'Banking 4'!N8+'Banking 5'!N12</f>
        <v>0</v>
      </c>
      <c r="O5" s="375">
        <f>'Banking 1'!O8+'Banking 2'!O8+'Banking 3'!O8+'Banking 4'!O8+'Banking 5'!O12</f>
        <v>0</v>
      </c>
      <c r="P5" s="375">
        <f>'Banking 1'!P8+'Banking 2'!P8+'Banking 3'!P8+'Banking 4'!P8+'Banking 5'!P12</f>
        <v>0</v>
      </c>
      <c r="Q5" s="375">
        <f>'Banking 1'!Q8+'Banking 2'!Q8+'Banking 3'!Q8+'Banking 4'!Q8+'Banking 5'!Q12</f>
        <v>0</v>
      </c>
      <c r="R5" s="375">
        <f>'Banking 1'!R8+'Banking 2'!R8+'Banking 3'!R8+'Banking 4'!R8+'Banking 5'!R12</f>
        <v>0</v>
      </c>
      <c r="S5" s="375">
        <f>'Banking 1'!S8+'Banking 2'!S8+'Banking 3'!S8+'Banking 4'!S8+'Banking 5'!S12</f>
        <v>0</v>
      </c>
      <c r="T5" s="375">
        <f>'Banking 1'!T8+'Banking 2'!T8+'Banking 3'!T8+'Banking 4'!T8+'Banking 5'!T12</f>
        <v>0</v>
      </c>
      <c r="U5" s="375">
        <f>'Banking 1'!U8+'Banking 2'!U8+'Banking 3'!U8+'Banking 4'!U8+'Banking 5'!U12</f>
        <v>0</v>
      </c>
      <c r="V5" s="375">
        <f>'Banking 1'!V8+'Banking 2'!V8+'Banking 3'!V8+'Banking 4'!V8+'Banking 5'!V12</f>
        <v>0</v>
      </c>
      <c r="W5" s="375">
        <f>'Banking 1'!W8+'Banking 2'!W8+'Banking 3'!W8+'Banking 4'!W8+'Banking 5'!W12</f>
        <v>0</v>
      </c>
      <c r="X5" s="375">
        <f>'Banking 1'!X8+'Banking 2'!X8+'Banking 3'!X8+'Banking 4'!X8+'Banking 5'!X12</f>
        <v>0</v>
      </c>
      <c r="Y5" s="375">
        <f>'Banking 1'!Y8+'Banking 2'!Y8+'Banking 3'!Y8+'Banking 4'!Y8+'Banking 5'!Y12</f>
        <v>0</v>
      </c>
      <c r="Z5" s="375">
        <f>'Banking 1'!Z8+'Banking 2'!Z8+'Banking 3'!Z8+'Banking 4'!Z8+'Banking 5'!Z12</f>
        <v>0</v>
      </c>
      <c r="AA5" s="375">
        <f>'Banking 1'!AA8+'Banking 2'!AA8+'Banking 3'!AA8+'Banking 4'!AA8+'Banking 5'!AA12</f>
        <v>0</v>
      </c>
      <c r="AB5" s="375">
        <f>'Banking 1'!AB8+'Banking 2'!AB8+'Banking 3'!AB8+'Banking 4'!AB8+'Banking 5'!AB12</f>
        <v>0</v>
      </c>
      <c r="AC5" s="375">
        <f>'Banking 1'!AC8+'Banking 2'!AC8+'Banking 3'!AC8+'Banking 4'!AC8+'Banking 5'!AC12</f>
        <v>0</v>
      </c>
      <c r="AD5" s="375">
        <f>'Banking 1'!AD8+'Banking 2'!AD8+'Banking 3'!AD8+'Banking 4'!AD8+'Banking 5'!AD12</f>
        <v>0</v>
      </c>
      <c r="AE5" s="375">
        <f>'Banking 1'!AE8+'Banking 2'!AE8+'Banking 3'!AE8+'Banking 4'!AE8+'Banking 5'!AE12</f>
        <v>0</v>
      </c>
      <c r="AF5" s="375">
        <f>'Banking 1'!AF8+'Banking 2'!AF8+'Banking 3'!AF8+'Banking 4'!AF8+'Banking 5'!AF12</f>
        <v>0</v>
      </c>
      <c r="AG5" s="375">
        <f>'Banking 1'!AG8+'Banking 2'!AG8+'Banking 3'!AG8+'Banking 4'!AG8+'Banking 5'!AG12</f>
        <v>0</v>
      </c>
      <c r="AH5" s="375">
        <f>'Banking 1'!AH8+'Banking 2'!AH8+'Banking 3'!AH8+'Banking 4'!AH8+'Banking 5'!AH12</f>
        <v>0</v>
      </c>
      <c r="AI5" s="375">
        <f>'Banking 1'!AI8+'Banking 2'!AI8+'Banking 3'!AI8+'Banking 4'!AI8+'Banking 5'!AI12</f>
        <v>0</v>
      </c>
      <c r="AJ5" s="375">
        <f>'Banking 1'!AJ8+'Banking 2'!AJ8+'Banking 3'!AJ8+'Banking 4'!AJ8+'Banking 5'!AJ12</f>
        <v>0</v>
      </c>
      <c r="AK5" s="375">
        <f>'Banking 1'!AK8+'Banking 2'!AK8+'Banking 3'!AK8+'Banking 4'!AK8+'Banking 5'!AK12</f>
        <v>0</v>
      </c>
      <c r="AL5" s="375">
        <f>'Banking 1'!AL8+'Banking 2'!AL8+'Banking 3'!AL8+'Banking 4'!AL8+'Banking 5'!AL12</f>
        <v>0</v>
      </c>
      <c r="AM5" s="375">
        <f>'Banking 1'!AM8+'Banking 2'!AM8+'Banking 3'!AM8+'Banking 4'!AM8+'Banking 5'!AM12</f>
        <v>0</v>
      </c>
      <c r="AN5" s="375">
        <f>'Banking 1'!AN8+'Banking 2'!AN8+'Banking 3'!AN8+'Banking 4'!AN8+'Banking 5'!AN12</f>
        <v>0</v>
      </c>
      <c r="AO5" s="375">
        <f>'Banking 1'!AO8+'Banking 2'!AO8+'Banking 3'!AO8+'Banking 4'!AO8+'Banking 5'!AO12</f>
        <v>0</v>
      </c>
      <c r="AP5" s="375">
        <f>'Banking 1'!AP8+'Banking 2'!AP8+'Banking 3'!AP8+'Banking 4'!AP8+'Banking 5'!AP12</f>
        <v>0</v>
      </c>
      <c r="AQ5" s="375">
        <f>'Banking 1'!AQ8+'Banking 2'!AQ8+'Banking 3'!AQ8+'Banking 4'!AQ8+'Banking 5'!AQ12</f>
        <v>0</v>
      </c>
      <c r="AR5" s="375">
        <f>'Banking 1'!AR8+'Banking 2'!AR8+'Banking 3'!AR8+'Banking 4'!AR8+'Banking 5'!AR12</f>
        <v>0</v>
      </c>
      <c r="AS5" s="375">
        <f>'Banking 1'!AS8+'Banking 2'!AS8+'Banking 3'!AS8+'Banking 4'!AS8+'Banking 5'!AS12</f>
        <v>0</v>
      </c>
      <c r="AT5" s="375">
        <f>'Banking 1'!AT8+'Banking 2'!AT8+'Banking 3'!AT8+'Banking 4'!AT8+'Banking 5'!AT12</f>
        <v>0</v>
      </c>
      <c r="AU5" s="375">
        <f>'Banking 1'!AU8+'Banking 2'!AU8+'Banking 3'!AU8+'Banking 4'!AU8+'Banking 5'!AU12</f>
        <v>0</v>
      </c>
      <c r="AV5" s="375">
        <f>'Banking 1'!AV8+'Banking 2'!AV8+'Banking 3'!AV8+'Banking 4'!AV8+'Banking 5'!AV12</f>
        <v>0</v>
      </c>
      <c r="AW5" s="375">
        <f>'Banking 1'!AW8+'Banking 2'!AW8+'Banking 3'!AW8+'Banking 4'!AW8+'Banking 5'!AW12</f>
        <v>0</v>
      </c>
      <c r="AX5" s="375">
        <f>'Banking 1'!AX8+'Banking 2'!AX8+'Banking 3'!AX8+'Banking 4'!AX8+'Banking 5'!AX12</f>
        <v>0</v>
      </c>
      <c r="AY5" s="375">
        <f>'Banking 1'!AY8+'Banking 2'!AY8+'Banking 3'!AY8+'Banking 4'!AY8+'Banking 5'!AY12</f>
        <v>0</v>
      </c>
      <c r="AZ5" s="375">
        <f>'Banking 1'!AZ8+'Banking 2'!AZ8+'Banking 3'!AZ8+'Banking 4'!AZ8+'Banking 5'!AZ12</f>
        <v>0</v>
      </c>
      <c r="BA5" s="377">
        <f>'Banking 1'!BA8+'Banking 2'!BA8+'Banking 3'!BA8+'Banking 4'!BA8+'Banking 5'!BA12</f>
        <v>0</v>
      </c>
      <c r="BB5" s="375">
        <f t="shared" si="3"/>
        <v>0</v>
      </c>
    </row>
    <row r="6" spans="1:54" ht="14.25" customHeight="1">
      <c r="A6" s="372">
        <f t="shared" si="0"/>
        <v>44621</v>
      </c>
      <c r="B6" s="373">
        <f>'Banking 1'!B9+'Banking 2'!B9+'Banking 3'!B9+'Banking 4'!B9+'Banking 5'!B13</f>
        <v>0</v>
      </c>
      <c r="C6" s="373">
        <f>'Banking 1'!C9+'Banking 2'!C9+'Banking 3'!C9+'Banking 4'!C9+'Banking 5'!C13</f>
        <v>0</v>
      </c>
      <c r="D6" s="373">
        <f>'Banking 1'!D9+'Banking 2'!D9+'Banking 3'!D9+'Banking 4'!D9+'Banking 5'!D13</f>
        <v>0</v>
      </c>
      <c r="E6" s="373">
        <f>'Banking 1'!E9+'Banking 2'!E9+'Banking 3'!E9+'Banking 4'!E9+'Banking 5'!E13</f>
        <v>0</v>
      </c>
      <c r="F6" s="373">
        <f>'Banking 1'!F9+'Banking 2'!F9+'Banking 3'!F9+'Banking 4'!F9+'Banking 5'!F13</f>
        <v>0</v>
      </c>
      <c r="G6" s="373">
        <f>'Banking 1'!G9+'Banking 2'!G9+'Banking 3'!G9+'Banking 4'!G9+'Banking 5'!G13</f>
        <v>0</v>
      </c>
      <c r="H6" s="373">
        <f>'Banking 1'!H9+'Banking 2'!H9+'Banking 3'!H9+'Banking 4'!H9+'Banking 5'!H13</f>
        <v>0</v>
      </c>
      <c r="I6" s="376">
        <f t="shared" si="1"/>
        <v>0</v>
      </c>
      <c r="J6" s="376">
        <f>'Banking 1'!J9+'Banking 2'!J9+'Banking 3'!J9+'Banking 4'!J9+'Banking 5'!J13</f>
        <v>0</v>
      </c>
      <c r="K6" s="374">
        <f>'Banking 1'!K9+'Banking 2'!K9+'Banking 3'!K9+'Banking 4'!K9+'Banking 5'!K13</f>
        <v>0</v>
      </c>
      <c r="L6" s="375">
        <f>'Banking 1'!L9+'Banking 2'!L9+'Banking 3'!L9+'Banking 4'!L9+'Banking 5'!L13</f>
        <v>0</v>
      </c>
      <c r="M6" s="375">
        <f t="shared" si="2"/>
        <v>0</v>
      </c>
      <c r="N6" s="375">
        <f>'Banking 1'!N9+'Banking 2'!N9+'Banking 3'!N9+'Banking 4'!N9+'Banking 5'!N13</f>
        <v>0</v>
      </c>
      <c r="O6" s="375">
        <f>'Banking 1'!O9+'Banking 2'!O9+'Banking 3'!O9+'Banking 4'!O9+'Banking 5'!O13</f>
        <v>0</v>
      </c>
      <c r="P6" s="375">
        <f>'Banking 1'!P9+'Banking 2'!P9+'Banking 3'!P9+'Banking 4'!P9+'Banking 5'!P13</f>
        <v>0</v>
      </c>
      <c r="Q6" s="375">
        <f>'Banking 1'!Q9+'Banking 2'!Q9+'Banking 3'!Q9+'Banking 4'!Q9+'Banking 5'!Q13</f>
        <v>0</v>
      </c>
      <c r="R6" s="375">
        <f>'Banking 1'!R9+'Banking 2'!R9+'Banking 3'!R9+'Banking 4'!R9+'Banking 5'!R13</f>
        <v>0</v>
      </c>
      <c r="S6" s="375">
        <f>'Banking 1'!S9+'Banking 2'!S9+'Banking 3'!S9+'Banking 4'!S9+'Banking 5'!S13</f>
        <v>0</v>
      </c>
      <c r="T6" s="375">
        <f>'Banking 1'!T9+'Banking 2'!T9+'Banking 3'!T9+'Banking 4'!T9+'Banking 5'!T13</f>
        <v>0</v>
      </c>
      <c r="U6" s="375">
        <f>'Banking 1'!U9+'Banking 2'!U9+'Banking 3'!U9+'Banking 4'!U9+'Banking 5'!U13</f>
        <v>0</v>
      </c>
      <c r="V6" s="375">
        <f>'Banking 1'!V9+'Banking 2'!V9+'Banking 3'!V9+'Banking 4'!V9+'Banking 5'!V13</f>
        <v>0</v>
      </c>
      <c r="W6" s="375">
        <f>'Banking 1'!W9+'Banking 2'!W9+'Banking 3'!W9+'Banking 4'!W9+'Banking 5'!W13</f>
        <v>0</v>
      </c>
      <c r="X6" s="375">
        <f>'Banking 1'!X9+'Banking 2'!X9+'Banking 3'!X9+'Banking 4'!X9+'Banking 5'!X13</f>
        <v>0</v>
      </c>
      <c r="Y6" s="375">
        <f>'Banking 1'!Y9+'Banking 2'!Y9+'Banking 3'!Y9+'Banking 4'!Y9+'Banking 5'!Y13</f>
        <v>0</v>
      </c>
      <c r="Z6" s="375">
        <f>'Banking 1'!Z9+'Banking 2'!Z9+'Banking 3'!Z9+'Banking 4'!Z9+'Banking 5'!Z13</f>
        <v>0</v>
      </c>
      <c r="AA6" s="375">
        <f>'Banking 1'!AA9+'Banking 2'!AA9+'Banking 3'!AA9+'Banking 4'!AA9+'Banking 5'!AA13</f>
        <v>0</v>
      </c>
      <c r="AB6" s="375">
        <f>'Banking 1'!AB9+'Banking 2'!AB9+'Banking 3'!AB9+'Banking 4'!AB9+'Banking 5'!AB13</f>
        <v>0</v>
      </c>
      <c r="AC6" s="375">
        <f>'Banking 1'!AC9+'Banking 2'!AC9+'Banking 3'!AC9+'Banking 4'!AC9+'Banking 5'!AC13</f>
        <v>0</v>
      </c>
      <c r="AD6" s="375">
        <f>'Banking 1'!AD9+'Banking 2'!AD9+'Banking 3'!AD9+'Banking 4'!AD9+'Banking 5'!AD13</f>
        <v>0</v>
      </c>
      <c r="AE6" s="375">
        <f>'Banking 1'!AE9+'Banking 2'!AE9+'Banking 3'!AE9+'Banking 4'!AE9+'Banking 5'!AE13</f>
        <v>0</v>
      </c>
      <c r="AF6" s="375">
        <f>'Banking 1'!AF9+'Banking 2'!AF9+'Banking 3'!AF9+'Banking 4'!AF9+'Banking 5'!AF13</f>
        <v>0</v>
      </c>
      <c r="AG6" s="375">
        <f>'Banking 1'!AG9+'Banking 2'!AG9+'Banking 3'!AG9+'Banking 4'!AG9+'Banking 5'!AG13</f>
        <v>0</v>
      </c>
      <c r="AH6" s="375">
        <f>'Banking 1'!AH9+'Banking 2'!AH9+'Banking 3'!AH9+'Banking 4'!AH9+'Banking 5'!AH13</f>
        <v>0</v>
      </c>
      <c r="AI6" s="375">
        <f>'Banking 1'!AI9+'Banking 2'!AI9+'Banking 3'!AI9+'Banking 4'!AI9+'Banking 5'!AI13</f>
        <v>0</v>
      </c>
      <c r="AJ6" s="375">
        <f>'Banking 1'!AJ9+'Banking 2'!AJ9+'Banking 3'!AJ9+'Banking 4'!AJ9+'Banking 5'!AJ13</f>
        <v>0</v>
      </c>
      <c r="AK6" s="375">
        <f>'Banking 1'!AK9+'Banking 2'!AK9+'Banking 3'!AK9+'Banking 4'!AK9+'Banking 5'!AK13</f>
        <v>0</v>
      </c>
      <c r="AL6" s="375">
        <f>'Banking 1'!AL9+'Banking 2'!AL9+'Banking 3'!AL9+'Banking 4'!AL9+'Banking 5'!AL13</f>
        <v>0</v>
      </c>
      <c r="AM6" s="375">
        <f>'Banking 1'!AM9+'Banking 2'!AM9+'Banking 3'!AM9+'Banking 4'!AM9+'Banking 5'!AM13</f>
        <v>0</v>
      </c>
      <c r="AN6" s="375">
        <f>'Banking 1'!AN9+'Banking 2'!AN9+'Banking 3'!AN9+'Banking 4'!AN9+'Banking 5'!AN13</f>
        <v>0</v>
      </c>
      <c r="AO6" s="375">
        <f>'Banking 1'!AO9+'Banking 2'!AO9+'Banking 3'!AO9+'Banking 4'!AO9+'Banking 5'!AO13</f>
        <v>0</v>
      </c>
      <c r="AP6" s="375">
        <f>'Banking 1'!AP9+'Banking 2'!AP9+'Banking 3'!AP9+'Banking 4'!AP9+'Banking 5'!AP13</f>
        <v>0</v>
      </c>
      <c r="AQ6" s="375">
        <f>'Banking 1'!AQ9+'Banking 2'!AQ9+'Banking 3'!AQ9+'Banking 4'!AQ9+'Banking 5'!AQ13</f>
        <v>0</v>
      </c>
      <c r="AR6" s="375">
        <f>'Banking 1'!AR9+'Banking 2'!AR9+'Banking 3'!AR9+'Banking 4'!AR9+'Banking 5'!AR13</f>
        <v>0</v>
      </c>
      <c r="AS6" s="375">
        <f>'Banking 1'!AS9+'Banking 2'!AS9+'Banking 3'!AS9+'Banking 4'!AS9+'Banking 5'!AS13</f>
        <v>0</v>
      </c>
      <c r="AT6" s="375">
        <f>'Banking 1'!AT9+'Banking 2'!AT9+'Banking 3'!AT9+'Banking 4'!AT9+'Banking 5'!AT13</f>
        <v>0</v>
      </c>
      <c r="AU6" s="375">
        <f>'Banking 1'!AU9+'Banking 2'!AU9+'Banking 3'!AU9+'Banking 4'!AU9+'Banking 5'!AU13</f>
        <v>0</v>
      </c>
      <c r="AV6" s="375">
        <f>'Banking 1'!AV9+'Banking 2'!AV9+'Banking 3'!AV9+'Banking 4'!AV9+'Banking 5'!AV13</f>
        <v>0</v>
      </c>
      <c r="AW6" s="375">
        <f>'Banking 1'!AW9+'Banking 2'!AW9+'Banking 3'!AW9+'Banking 4'!AW9+'Banking 5'!AW13</f>
        <v>0</v>
      </c>
      <c r="AX6" s="375">
        <f>'Banking 1'!AX9+'Banking 2'!AX9+'Banking 3'!AX9+'Banking 4'!AX9+'Banking 5'!AX13</f>
        <v>0</v>
      </c>
      <c r="AY6" s="375">
        <f>'Banking 1'!AY9+'Banking 2'!AY9+'Banking 3'!AY9+'Banking 4'!AY9+'Banking 5'!AY13</f>
        <v>0</v>
      </c>
      <c r="AZ6" s="375">
        <f>'Banking 1'!AZ9+'Banking 2'!AZ9+'Banking 3'!AZ9+'Banking 4'!AZ9+'Banking 5'!AZ13</f>
        <v>0</v>
      </c>
      <c r="BA6" s="377">
        <f>'Banking 1'!BA9+'Banking 2'!BA9+'Banking 3'!BA9+'Banking 4'!BA9+'Banking 5'!BA13</f>
        <v>0</v>
      </c>
      <c r="BB6" s="375">
        <f t="shared" si="3"/>
        <v>0</v>
      </c>
    </row>
    <row r="7" spans="1:54">
      <c r="A7" s="372">
        <f t="shared" si="0"/>
        <v>44652</v>
      </c>
      <c r="B7" s="373">
        <f>'Banking 1'!B10+'Banking 2'!B10+'Banking 3'!B10+'Banking 4'!B10+'Banking 5'!B14</f>
        <v>0</v>
      </c>
      <c r="C7" s="373">
        <f>'Banking 1'!C10+'Banking 2'!C10+'Banking 3'!C10+'Banking 4'!C10+'Banking 5'!C14</f>
        <v>0</v>
      </c>
      <c r="D7" s="373">
        <f>'Banking 1'!D10+'Banking 2'!D10+'Banking 3'!D10+'Banking 4'!D10+'Banking 5'!D14</f>
        <v>0</v>
      </c>
      <c r="E7" s="373">
        <f>'Banking 1'!E10+'Banking 2'!E10+'Banking 3'!E10+'Banking 4'!E10+'Banking 5'!E14</f>
        <v>0</v>
      </c>
      <c r="F7" s="373">
        <f>'Banking 1'!F10+'Banking 2'!F10+'Banking 3'!F10+'Banking 4'!F10+'Banking 5'!F14</f>
        <v>0</v>
      </c>
      <c r="G7" s="373">
        <f>'Banking 1'!G10+'Banking 2'!G10+'Banking 3'!G10+'Banking 4'!G10+'Banking 5'!G14</f>
        <v>0</v>
      </c>
      <c r="H7" s="373">
        <f>'Banking 1'!H10+'Banking 2'!H10+'Banking 3'!H10+'Banking 4'!H10+'Banking 5'!H14</f>
        <v>0</v>
      </c>
      <c r="I7" s="376">
        <f t="shared" si="1"/>
        <v>0</v>
      </c>
      <c r="J7" s="376">
        <f>'Banking 1'!J10+'Banking 2'!J10+'Banking 3'!J10+'Banking 4'!J10+'Banking 5'!J14</f>
        <v>0</v>
      </c>
      <c r="K7" s="374">
        <f>'Banking 1'!K10+'Banking 2'!K10+'Banking 3'!K10+'Banking 4'!K10+'Banking 5'!K14</f>
        <v>0</v>
      </c>
      <c r="L7" s="375">
        <f>'Banking 1'!L10+'Banking 2'!L10+'Banking 3'!L10+'Banking 4'!L10+'Banking 5'!L14</f>
        <v>0</v>
      </c>
      <c r="M7" s="375">
        <f t="shared" si="2"/>
        <v>0</v>
      </c>
      <c r="N7" s="375">
        <f>'Banking 1'!N10+'Banking 2'!N10+'Banking 3'!N10+'Banking 4'!N10+'Banking 5'!N14</f>
        <v>0</v>
      </c>
      <c r="O7" s="375">
        <f>'Banking 1'!O10+'Banking 2'!O10+'Banking 3'!O10+'Banking 4'!O10+'Banking 5'!O14</f>
        <v>0</v>
      </c>
      <c r="P7" s="375">
        <f>'Banking 1'!P10+'Banking 2'!P10+'Banking 3'!P10+'Banking 4'!P10+'Banking 5'!P14</f>
        <v>0</v>
      </c>
      <c r="Q7" s="375">
        <f>'Banking 1'!Q10+'Banking 2'!Q10+'Banking 3'!Q10+'Banking 4'!Q10+'Banking 5'!Q14</f>
        <v>0</v>
      </c>
      <c r="R7" s="375">
        <f>'Banking 1'!R10+'Banking 2'!R10+'Banking 3'!R10+'Banking 4'!R10+'Banking 5'!R14</f>
        <v>0</v>
      </c>
      <c r="S7" s="375">
        <f>'Banking 1'!S10+'Banking 2'!S10+'Banking 3'!S10+'Banking 4'!S10+'Banking 5'!S14</f>
        <v>0</v>
      </c>
      <c r="T7" s="375">
        <f>'Banking 1'!T10+'Banking 2'!T10+'Banking 3'!T10+'Banking 4'!T10+'Banking 5'!T14</f>
        <v>0</v>
      </c>
      <c r="U7" s="375">
        <f>'Banking 1'!U10+'Banking 2'!U10+'Banking 3'!U10+'Banking 4'!U10+'Banking 5'!U14</f>
        <v>0</v>
      </c>
      <c r="V7" s="375">
        <f>'Banking 1'!V10+'Banking 2'!V10+'Banking 3'!V10+'Banking 4'!V10+'Banking 5'!V14</f>
        <v>0</v>
      </c>
      <c r="W7" s="375">
        <f>'Banking 1'!W10+'Banking 2'!W10+'Banking 3'!W10+'Banking 4'!W10+'Banking 5'!W14</f>
        <v>0</v>
      </c>
      <c r="X7" s="375">
        <f>'Banking 1'!X10+'Banking 2'!X10+'Banking 3'!X10+'Banking 4'!X10+'Banking 5'!X14</f>
        <v>0</v>
      </c>
      <c r="Y7" s="375">
        <f>'Banking 1'!Y10+'Banking 2'!Y10+'Banking 3'!Y10+'Banking 4'!Y10+'Banking 5'!Y14</f>
        <v>0</v>
      </c>
      <c r="Z7" s="375">
        <f>'Banking 1'!Z10+'Banking 2'!Z10+'Banking 3'!Z10+'Banking 4'!Z10+'Banking 5'!Z14</f>
        <v>0</v>
      </c>
      <c r="AA7" s="375">
        <f>'Banking 1'!AA10+'Banking 2'!AA10+'Banking 3'!AA10+'Banking 4'!AA10+'Banking 5'!AA14</f>
        <v>0</v>
      </c>
      <c r="AB7" s="375">
        <f>'Banking 1'!AB10+'Banking 2'!AB10+'Banking 3'!AB10+'Banking 4'!AB10+'Banking 5'!AB14</f>
        <v>0</v>
      </c>
      <c r="AC7" s="375">
        <f>'Banking 1'!AC10+'Banking 2'!AC10+'Banking 3'!AC10+'Banking 4'!AC10+'Banking 5'!AC14</f>
        <v>0</v>
      </c>
      <c r="AD7" s="375">
        <f>'Banking 1'!AD10+'Banking 2'!AD10+'Banking 3'!AD10+'Banking 4'!AD10+'Banking 5'!AD14</f>
        <v>0</v>
      </c>
      <c r="AE7" s="375">
        <f>'Banking 1'!AE10+'Banking 2'!AE10+'Banking 3'!AE10+'Banking 4'!AE10+'Banking 5'!AE14</f>
        <v>0</v>
      </c>
      <c r="AF7" s="375">
        <f>'Banking 1'!AF10+'Banking 2'!AF10+'Banking 3'!AF10+'Banking 4'!AF10+'Banking 5'!AF14</f>
        <v>0</v>
      </c>
      <c r="AG7" s="375">
        <f>'Banking 1'!AG10+'Banking 2'!AG10+'Banking 3'!AG10+'Banking 4'!AG10+'Banking 5'!AG14</f>
        <v>0</v>
      </c>
      <c r="AH7" s="375">
        <f>'Banking 1'!AH10+'Banking 2'!AH10+'Banking 3'!AH10+'Banking 4'!AH10+'Banking 5'!AH14</f>
        <v>0</v>
      </c>
      <c r="AI7" s="375">
        <f>'Banking 1'!AI10+'Banking 2'!AI10+'Banking 3'!AI10+'Banking 4'!AI10+'Banking 5'!AI14</f>
        <v>0</v>
      </c>
      <c r="AJ7" s="375">
        <f>'Banking 1'!AJ10+'Banking 2'!AJ10+'Banking 3'!AJ10+'Banking 4'!AJ10+'Banking 5'!AJ14</f>
        <v>0</v>
      </c>
      <c r="AK7" s="375">
        <f>'Banking 1'!AK10+'Banking 2'!AK10+'Banking 3'!AK10+'Banking 4'!AK10+'Banking 5'!AK14</f>
        <v>0</v>
      </c>
      <c r="AL7" s="375">
        <f>'Banking 1'!AL10+'Banking 2'!AL10+'Banking 3'!AL10+'Banking 4'!AL10+'Banking 5'!AL14</f>
        <v>0</v>
      </c>
      <c r="AM7" s="375">
        <f>'Banking 1'!AM10+'Banking 2'!AM10+'Banking 3'!AM10+'Banking 4'!AM10+'Banking 5'!AM14</f>
        <v>0</v>
      </c>
      <c r="AN7" s="375">
        <f>'Banking 1'!AN10+'Banking 2'!AN10+'Banking 3'!AN10+'Banking 4'!AN10+'Banking 5'!AN14</f>
        <v>0</v>
      </c>
      <c r="AO7" s="375">
        <f>'Banking 1'!AO10+'Banking 2'!AO10+'Banking 3'!AO10+'Banking 4'!AO10+'Banking 5'!AO14</f>
        <v>0</v>
      </c>
      <c r="AP7" s="375">
        <f>'Banking 1'!AP10+'Banking 2'!AP10+'Banking 3'!AP10+'Banking 4'!AP10+'Banking 5'!AP14</f>
        <v>0</v>
      </c>
      <c r="AQ7" s="375">
        <f>'Banking 1'!AQ10+'Banking 2'!AQ10+'Banking 3'!AQ10+'Banking 4'!AQ10+'Banking 5'!AQ14</f>
        <v>0</v>
      </c>
      <c r="AR7" s="375">
        <f>'Banking 1'!AR10+'Banking 2'!AR10+'Banking 3'!AR10+'Banking 4'!AR10+'Banking 5'!AR14</f>
        <v>0</v>
      </c>
      <c r="AS7" s="375">
        <f>'Banking 1'!AS10+'Banking 2'!AS10+'Banking 3'!AS10+'Banking 4'!AS10+'Banking 5'!AS14</f>
        <v>0</v>
      </c>
      <c r="AT7" s="375">
        <f>'Banking 1'!AT10+'Banking 2'!AT10+'Banking 3'!AT10+'Banking 4'!AT10+'Banking 5'!AT14</f>
        <v>0</v>
      </c>
      <c r="AU7" s="375">
        <f>'Banking 1'!AU10+'Banking 2'!AU10+'Banking 3'!AU10+'Banking 4'!AU10+'Banking 5'!AU14</f>
        <v>0</v>
      </c>
      <c r="AV7" s="375">
        <f>'Banking 1'!AV10+'Banking 2'!AV10+'Banking 3'!AV10+'Banking 4'!AV10+'Banking 5'!AV14</f>
        <v>0</v>
      </c>
      <c r="AW7" s="375">
        <f>'Banking 1'!AW10+'Banking 2'!AW10+'Banking 3'!AW10+'Banking 4'!AW10+'Banking 5'!AW14</f>
        <v>0</v>
      </c>
      <c r="AX7" s="375">
        <f>'Banking 1'!AX10+'Banking 2'!AX10+'Banking 3'!AX10+'Banking 4'!AX10+'Banking 5'!AX14</f>
        <v>0</v>
      </c>
      <c r="AY7" s="375">
        <f>'Banking 1'!AY10+'Banking 2'!AY10+'Banking 3'!AY10+'Banking 4'!AY10+'Banking 5'!AY14</f>
        <v>0</v>
      </c>
      <c r="AZ7" s="375">
        <f>'Banking 1'!AZ10+'Banking 2'!AZ10+'Banking 3'!AZ10+'Banking 4'!AZ10+'Banking 5'!AZ14</f>
        <v>0</v>
      </c>
      <c r="BA7" s="377">
        <f>'Banking 1'!BA10+'Banking 2'!BA10+'Banking 3'!BA10+'Banking 4'!BA10+'Banking 5'!BA14</f>
        <v>0</v>
      </c>
      <c r="BB7" s="375">
        <f t="shared" si="3"/>
        <v>0</v>
      </c>
    </row>
    <row r="8" spans="1:54">
      <c r="A8" s="372">
        <f t="shared" si="0"/>
        <v>44682</v>
      </c>
      <c r="B8" s="373">
        <f>'Banking 1'!B11+'Banking 2'!B11+'Banking 3'!B11+'Banking 4'!B11+'Banking 5'!B15</f>
        <v>0</v>
      </c>
      <c r="C8" s="373">
        <f>'Banking 1'!C11+'Banking 2'!C11+'Banking 3'!C11+'Banking 4'!C11+'Banking 5'!C15</f>
        <v>0</v>
      </c>
      <c r="D8" s="373">
        <f>'Banking 1'!D11+'Banking 2'!D11+'Banking 3'!D11+'Banking 4'!D11+'Banking 5'!D15</f>
        <v>0</v>
      </c>
      <c r="E8" s="373">
        <f>'Banking 1'!E11+'Banking 2'!E11+'Banking 3'!E11+'Banking 4'!E11+'Banking 5'!E15</f>
        <v>0</v>
      </c>
      <c r="F8" s="373">
        <f>'Banking 1'!F11+'Banking 2'!F11+'Banking 3'!F11+'Banking 4'!F11+'Banking 5'!F15</f>
        <v>0</v>
      </c>
      <c r="G8" s="373">
        <f>'Banking 1'!G11+'Banking 2'!G11+'Banking 3'!G11+'Banking 4'!G11+'Banking 5'!G15</f>
        <v>0</v>
      </c>
      <c r="H8" s="373">
        <f>'Banking 1'!H11+'Banking 2'!H11+'Banking 3'!H11+'Banking 4'!H11+'Banking 5'!H15</f>
        <v>0</v>
      </c>
      <c r="I8" s="376">
        <f t="shared" si="1"/>
        <v>0</v>
      </c>
      <c r="J8" s="376">
        <f>'Banking 1'!J11+'Banking 2'!J11+'Banking 3'!J11+'Banking 4'!J11+'Banking 5'!J15</f>
        <v>0</v>
      </c>
      <c r="K8" s="374">
        <f>'Banking 1'!K11+'Banking 2'!K11+'Banking 3'!K11+'Banking 4'!K11+'Banking 5'!K15</f>
        <v>0</v>
      </c>
      <c r="L8" s="375">
        <f>'Banking 1'!L11+'Banking 2'!L11+'Banking 3'!L11+'Banking 4'!L11+'Banking 5'!L15</f>
        <v>0</v>
      </c>
      <c r="M8" s="375">
        <f t="shared" si="2"/>
        <v>0</v>
      </c>
      <c r="N8" s="375">
        <f>'Banking 1'!N11+'Banking 2'!N11+'Banking 3'!N11+'Banking 4'!N11+'Banking 5'!N15</f>
        <v>0</v>
      </c>
      <c r="O8" s="375">
        <f>'Banking 1'!O11+'Banking 2'!O11+'Banking 3'!O11+'Banking 4'!O11+'Banking 5'!O15</f>
        <v>0</v>
      </c>
      <c r="P8" s="375">
        <f>'Banking 1'!P11+'Banking 2'!P11+'Banking 3'!P11+'Banking 4'!P11+'Banking 5'!P15</f>
        <v>0</v>
      </c>
      <c r="Q8" s="375">
        <f>'Banking 1'!Q11+'Banking 2'!Q11+'Banking 3'!Q11+'Banking 4'!Q11+'Banking 5'!Q15</f>
        <v>0</v>
      </c>
      <c r="R8" s="375">
        <f>'Banking 1'!R11+'Banking 2'!R11+'Banking 3'!R11+'Banking 4'!R11+'Banking 5'!R15</f>
        <v>0</v>
      </c>
      <c r="S8" s="375">
        <f>'Banking 1'!S11+'Banking 2'!S11+'Banking 3'!S11+'Banking 4'!S11+'Banking 5'!S15</f>
        <v>0</v>
      </c>
      <c r="T8" s="375">
        <f>'Banking 1'!T11+'Banking 2'!T11+'Banking 3'!T11+'Banking 4'!T11+'Banking 5'!T15</f>
        <v>0</v>
      </c>
      <c r="U8" s="375">
        <f>'Banking 1'!U11+'Banking 2'!U11+'Banking 3'!U11+'Banking 4'!U11+'Banking 5'!U15</f>
        <v>0</v>
      </c>
      <c r="V8" s="375">
        <f>'Banking 1'!V11+'Banking 2'!V11+'Banking 3'!V11+'Banking 4'!V11+'Banking 5'!V15</f>
        <v>0</v>
      </c>
      <c r="W8" s="375">
        <f>'Banking 1'!W11+'Banking 2'!W11+'Banking 3'!W11+'Banking 4'!W11+'Banking 5'!W15</f>
        <v>0</v>
      </c>
      <c r="X8" s="375">
        <f>'Banking 1'!X11+'Banking 2'!X11+'Banking 3'!X11+'Banking 4'!X11+'Banking 5'!X15</f>
        <v>0</v>
      </c>
      <c r="Y8" s="375">
        <f>'Banking 1'!Y11+'Banking 2'!Y11+'Banking 3'!Y11+'Banking 4'!Y11+'Banking 5'!Y15</f>
        <v>0</v>
      </c>
      <c r="Z8" s="375">
        <f>'Banking 1'!Z11+'Banking 2'!Z11+'Banking 3'!Z11+'Banking 4'!Z11+'Banking 5'!Z15</f>
        <v>0</v>
      </c>
      <c r="AA8" s="375">
        <f>'Banking 1'!AA11+'Banking 2'!AA11+'Banking 3'!AA11+'Banking 4'!AA11+'Banking 5'!AA15</f>
        <v>0</v>
      </c>
      <c r="AB8" s="375">
        <f>'Banking 1'!AB11+'Banking 2'!AB11+'Banking 3'!AB11+'Banking 4'!AB11+'Banking 5'!AB15</f>
        <v>0</v>
      </c>
      <c r="AC8" s="375">
        <f>'Banking 1'!AC11+'Banking 2'!AC11+'Banking 3'!AC11+'Banking 4'!AC11+'Banking 5'!AC15</f>
        <v>0</v>
      </c>
      <c r="AD8" s="375">
        <f>'Banking 1'!AD11+'Banking 2'!AD11+'Banking 3'!AD11+'Banking 4'!AD11+'Banking 5'!AD15</f>
        <v>0</v>
      </c>
      <c r="AE8" s="375">
        <f>'Banking 1'!AE11+'Banking 2'!AE11+'Banking 3'!AE11+'Banking 4'!AE11+'Banking 5'!AE15</f>
        <v>0</v>
      </c>
      <c r="AF8" s="375">
        <f>'Banking 1'!AF11+'Banking 2'!AF11+'Banking 3'!AF11+'Banking 4'!AF11+'Banking 5'!AF15</f>
        <v>0</v>
      </c>
      <c r="AG8" s="375">
        <f>'Banking 1'!AG11+'Banking 2'!AG11+'Banking 3'!AG11+'Banking 4'!AG11+'Banking 5'!AG15</f>
        <v>0</v>
      </c>
      <c r="AH8" s="375">
        <f>'Banking 1'!AH11+'Banking 2'!AH11+'Banking 3'!AH11+'Banking 4'!AH11+'Banking 5'!AH15</f>
        <v>0</v>
      </c>
      <c r="AI8" s="375">
        <f>'Banking 1'!AI11+'Banking 2'!AI11+'Banking 3'!AI11+'Banking 4'!AI11+'Banking 5'!AI15</f>
        <v>0</v>
      </c>
      <c r="AJ8" s="375">
        <f>'Banking 1'!AJ11+'Banking 2'!AJ11+'Banking 3'!AJ11+'Banking 4'!AJ11+'Banking 5'!AJ15</f>
        <v>0</v>
      </c>
      <c r="AK8" s="375">
        <f>'Banking 1'!AK11+'Banking 2'!AK11+'Banking 3'!AK11+'Banking 4'!AK11+'Banking 5'!AK15</f>
        <v>0</v>
      </c>
      <c r="AL8" s="375">
        <f>'Banking 1'!AL11+'Banking 2'!AL11+'Banking 3'!AL11+'Banking 4'!AL11+'Banking 5'!AL15</f>
        <v>0</v>
      </c>
      <c r="AM8" s="375">
        <f>'Banking 1'!AM11+'Banking 2'!AM11+'Banking 3'!AM11+'Banking 4'!AM11+'Banking 5'!AM15</f>
        <v>0</v>
      </c>
      <c r="AN8" s="375">
        <f>'Banking 1'!AN11+'Banking 2'!AN11+'Banking 3'!AN11+'Banking 4'!AN11+'Banking 5'!AN15</f>
        <v>0</v>
      </c>
      <c r="AO8" s="375">
        <f>'Banking 1'!AO11+'Banking 2'!AO11+'Banking 3'!AO11+'Banking 4'!AO11+'Banking 5'!AO15</f>
        <v>0</v>
      </c>
      <c r="AP8" s="375">
        <f>'Banking 1'!AP11+'Banking 2'!AP11+'Banking 3'!AP11+'Banking 4'!AP11+'Banking 5'!AP15</f>
        <v>0</v>
      </c>
      <c r="AQ8" s="375">
        <f>'Banking 1'!AQ11+'Banking 2'!AQ11+'Banking 3'!AQ11+'Banking 4'!AQ11+'Banking 5'!AQ15</f>
        <v>0</v>
      </c>
      <c r="AR8" s="375">
        <f>'Banking 1'!AR11+'Banking 2'!AR11+'Banking 3'!AR11+'Banking 4'!AR11+'Banking 5'!AR15</f>
        <v>0</v>
      </c>
      <c r="AS8" s="375">
        <f>'Banking 1'!AS11+'Banking 2'!AS11+'Banking 3'!AS11+'Banking 4'!AS11+'Banking 5'!AS15</f>
        <v>0</v>
      </c>
      <c r="AT8" s="375">
        <f>'Banking 1'!AT11+'Banking 2'!AT11+'Banking 3'!AT11+'Banking 4'!AT11+'Banking 5'!AT15</f>
        <v>0</v>
      </c>
      <c r="AU8" s="375">
        <f>'Banking 1'!AU11+'Banking 2'!AU11+'Banking 3'!AU11+'Banking 4'!AU11+'Banking 5'!AU15</f>
        <v>0</v>
      </c>
      <c r="AV8" s="375">
        <f>'Banking 1'!AV11+'Banking 2'!AV11+'Banking 3'!AV11+'Banking 4'!AV11+'Banking 5'!AV15</f>
        <v>0</v>
      </c>
      <c r="AW8" s="375">
        <f>'Banking 1'!AW11+'Banking 2'!AW11+'Banking 3'!AW11+'Banking 4'!AW11+'Banking 5'!AW15</f>
        <v>0</v>
      </c>
      <c r="AX8" s="375">
        <f>'Banking 1'!AX11+'Banking 2'!AX11+'Banking 3'!AX11+'Banking 4'!AX11+'Banking 5'!AX15</f>
        <v>0</v>
      </c>
      <c r="AY8" s="375">
        <f>'Banking 1'!AY11+'Banking 2'!AY11+'Banking 3'!AY11+'Banking 4'!AY11+'Banking 5'!AY15</f>
        <v>0</v>
      </c>
      <c r="AZ8" s="375">
        <f>'Banking 1'!AZ11+'Banking 2'!AZ11+'Banking 3'!AZ11+'Banking 4'!AZ11+'Banking 5'!AZ15</f>
        <v>0</v>
      </c>
      <c r="BA8" s="377">
        <f>'Banking 1'!BA11+'Banking 2'!BA11+'Banking 3'!BA11+'Banking 4'!BA11+'Banking 5'!BA15</f>
        <v>0</v>
      </c>
      <c r="BB8" s="375">
        <f t="shared" si="3"/>
        <v>0</v>
      </c>
    </row>
    <row r="9" spans="1:54">
      <c r="A9" s="372">
        <f t="shared" si="0"/>
        <v>44713</v>
      </c>
      <c r="B9" s="373">
        <f>'Banking 1'!B12+'Banking 2'!B12+'Banking 3'!B12+'Banking 4'!B12+'Banking 5'!B16</f>
        <v>0</v>
      </c>
      <c r="C9" s="373">
        <f>'Banking 1'!C12+'Banking 2'!C12+'Banking 3'!C12+'Banking 4'!C12+'Banking 5'!C16</f>
        <v>0</v>
      </c>
      <c r="D9" s="373">
        <f>'Banking 1'!D12+'Banking 2'!D12+'Banking 3'!D12+'Banking 4'!D12+'Banking 5'!D16</f>
        <v>0</v>
      </c>
      <c r="E9" s="373">
        <f>'Banking 1'!E12+'Banking 2'!E12+'Banking 3'!E12+'Banking 4'!E12+'Banking 5'!E16</f>
        <v>0</v>
      </c>
      <c r="F9" s="373">
        <f>'Banking 1'!F12+'Banking 2'!F12+'Banking 3'!F12+'Banking 4'!F12+'Banking 5'!F16</f>
        <v>0</v>
      </c>
      <c r="G9" s="373">
        <f>'Banking 1'!G12+'Banking 2'!G12+'Banking 3'!G12+'Banking 4'!G12+'Banking 5'!G16</f>
        <v>0</v>
      </c>
      <c r="H9" s="373">
        <f>'Banking 1'!H12+'Banking 2'!H12+'Banking 3'!H12+'Banking 4'!H12+'Banking 5'!H16</f>
        <v>0</v>
      </c>
      <c r="I9" s="376">
        <f t="shared" si="1"/>
        <v>0</v>
      </c>
      <c r="J9" s="376">
        <f>'Banking 1'!J12+'Banking 2'!J12+'Banking 3'!J12+'Banking 4'!J12+'Banking 5'!J16</f>
        <v>0</v>
      </c>
      <c r="K9" s="374">
        <f>'Banking 1'!K12+'Banking 2'!K12+'Banking 3'!K12+'Banking 4'!K12+'Banking 5'!K16</f>
        <v>0</v>
      </c>
      <c r="L9" s="375">
        <f>'Banking 1'!L12+'Banking 2'!L12+'Banking 3'!L12+'Banking 4'!L12+'Banking 5'!L16</f>
        <v>0</v>
      </c>
      <c r="M9" s="375">
        <f t="shared" si="2"/>
        <v>0</v>
      </c>
      <c r="N9" s="375">
        <f>'Banking 1'!N12+'Banking 2'!N12+'Banking 3'!N12+'Banking 4'!N12+'Banking 5'!N16</f>
        <v>0</v>
      </c>
      <c r="O9" s="375">
        <f>'Banking 1'!O12+'Banking 2'!O12+'Banking 3'!O12+'Banking 4'!O12+'Banking 5'!O16</f>
        <v>0</v>
      </c>
      <c r="P9" s="375">
        <f>'Banking 1'!P12+'Banking 2'!P12+'Banking 3'!P12+'Banking 4'!P12+'Banking 5'!P16</f>
        <v>0</v>
      </c>
      <c r="Q9" s="375">
        <f>'Banking 1'!Q12+'Banking 2'!Q12+'Banking 3'!Q12+'Banking 4'!Q12+'Banking 5'!Q16</f>
        <v>0</v>
      </c>
      <c r="R9" s="375">
        <f>'Banking 1'!R12+'Banking 2'!R12+'Banking 3'!R12+'Banking 4'!R12+'Banking 5'!R16</f>
        <v>0</v>
      </c>
      <c r="S9" s="375">
        <f>'Banking 1'!S12+'Banking 2'!S12+'Banking 3'!S12+'Banking 4'!S12+'Banking 5'!S16</f>
        <v>0</v>
      </c>
      <c r="T9" s="375">
        <f>'Banking 1'!T12+'Banking 2'!T12+'Banking 3'!T12+'Banking 4'!T12+'Banking 5'!T16</f>
        <v>0</v>
      </c>
      <c r="U9" s="375">
        <f>'Banking 1'!U12+'Banking 2'!U12+'Banking 3'!U12+'Banking 4'!U12+'Banking 5'!U16</f>
        <v>0</v>
      </c>
      <c r="V9" s="375">
        <f>'Banking 1'!V12+'Banking 2'!V12+'Banking 3'!V12+'Banking 4'!V12+'Banking 5'!V16</f>
        <v>0</v>
      </c>
      <c r="W9" s="375">
        <f>'Banking 1'!W12+'Banking 2'!W12+'Banking 3'!W12+'Banking 4'!W12+'Banking 5'!W16</f>
        <v>0</v>
      </c>
      <c r="X9" s="375">
        <f>'Banking 1'!X12+'Banking 2'!X12+'Banking 3'!X12+'Banking 4'!X12+'Banking 5'!X16</f>
        <v>0</v>
      </c>
      <c r="Y9" s="375">
        <f>'Banking 1'!Y12+'Banking 2'!Y12+'Banking 3'!Y12+'Banking 4'!Y12+'Banking 5'!Y16</f>
        <v>0</v>
      </c>
      <c r="Z9" s="375">
        <f>'Banking 1'!Z12+'Banking 2'!Z12+'Banking 3'!Z12+'Banking 4'!Z12+'Banking 5'!Z16</f>
        <v>0</v>
      </c>
      <c r="AA9" s="375">
        <f>'Banking 1'!AA12+'Banking 2'!AA12+'Banking 3'!AA12+'Banking 4'!AA12+'Banking 5'!AA16</f>
        <v>0</v>
      </c>
      <c r="AB9" s="375">
        <f>'Banking 1'!AB12+'Banking 2'!AB12+'Banking 3'!AB12+'Banking 4'!AB12+'Banking 5'!AB16</f>
        <v>0</v>
      </c>
      <c r="AC9" s="375">
        <f>'Banking 1'!AC12+'Banking 2'!AC12+'Banking 3'!AC12+'Banking 4'!AC12+'Banking 5'!AC16</f>
        <v>0</v>
      </c>
      <c r="AD9" s="375">
        <f>'Banking 1'!AD12+'Banking 2'!AD12+'Banking 3'!AD12+'Banking 4'!AD12+'Banking 5'!AD16</f>
        <v>0</v>
      </c>
      <c r="AE9" s="375">
        <f>'Banking 1'!AE12+'Banking 2'!AE12+'Banking 3'!AE12+'Banking 4'!AE12+'Banking 5'!AE16</f>
        <v>0</v>
      </c>
      <c r="AF9" s="375">
        <f>'Banking 1'!AF12+'Banking 2'!AF12+'Banking 3'!AF12+'Banking 4'!AF12+'Banking 5'!AF16</f>
        <v>0</v>
      </c>
      <c r="AG9" s="375">
        <f>'Banking 1'!AG12+'Banking 2'!AG12+'Banking 3'!AG12+'Banking 4'!AG12+'Banking 5'!AG16</f>
        <v>0</v>
      </c>
      <c r="AH9" s="375">
        <f>'Banking 1'!AH12+'Banking 2'!AH12+'Banking 3'!AH12+'Banking 4'!AH12+'Banking 5'!AH16</f>
        <v>0</v>
      </c>
      <c r="AI9" s="375">
        <f>'Banking 1'!AI12+'Banking 2'!AI12+'Banking 3'!AI12+'Banking 4'!AI12+'Banking 5'!AI16</f>
        <v>0</v>
      </c>
      <c r="AJ9" s="375">
        <f>'Banking 1'!AJ12+'Banking 2'!AJ12+'Banking 3'!AJ12+'Banking 4'!AJ12+'Banking 5'!AJ16</f>
        <v>0</v>
      </c>
      <c r="AK9" s="375">
        <f>'Banking 1'!AK12+'Banking 2'!AK12+'Banking 3'!AK12+'Banking 4'!AK12+'Banking 5'!AK16</f>
        <v>0</v>
      </c>
      <c r="AL9" s="375">
        <f>'Banking 1'!AL12+'Banking 2'!AL12+'Banking 3'!AL12+'Banking 4'!AL12+'Banking 5'!AL16</f>
        <v>0</v>
      </c>
      <c r="AM9" s="375">
        <f>'Banking 1'!AM12+'Banking 2'!AM12+'Banking 3'!AM12+'Banking 4'!AM12+'Banking 5'!AM16</f>
        <v>0</v>
      </c>
      <c r="AN9" s="375">
        <f>'Banking 1'!AN12+'Banking 2'!AN12+'Banking 3'!AN12+'Banking 4'!AN12+'Banking 5'!AN16</f>
        <v>0</v>
      </c>
      <c r="AO9" s="375">
        <f>'Banking 1'!AO12+'Banking 2'!AO12+'Banking 3'!AO12+'Banking 4'!AO12+'Banking 5'!AO16</f>
        <v>0</v>
      </c>
      <c r="AP9" s="375">
        <f>'Banking 1'!AP12+'Banking 2'!AP12+'Banking 3'!AP12+'Banking 4'!AP12+'Banking 5'!AP16</f>
        <v>0</v>
      </c>
      <c r="AQ9" s="375">
        <f>'Banking 1'!AQ12+'Banking 2'!AQ12+'Banking 3'!AQ12+'Banking 4'!AQ12+'Banking 5'!AQ16</f>
        <v>0</v>
      </c>
      <c r="AR9" s="375">
        <f>'Banking 1'!AR12+'Banking 2'!AR12+'Banking 3'!AR12+'Banking 4'!AR12+'Banking 5'!AR16</f>
        <v>0</v>
      </c>
      <c r="AS9" s="375">
        <f>'Banking 1'!AS12+'Banking 2'!AS12+'Banking 3'!AS12+'Banking 4'!AS12+'Banking 5'!AS16</f>
        <v>0</v>
      </c>
      <c r="AT9" s="375">
        <f>'Banking 1'!AT12+'Banking 2'!AT12+'Banking 3'!AT12+'Banking 4'!AT12+'Banking 5'!AT16</f>
        <v>0</v>
      </c>
      <c r="AU9" s="375">
        <f>'Banking 1'!AU12+'Banking 2'!AU12+'Banking 3'!AU12+'Banking 4'!AU12+'Banking 5'!AU16</f>
        <v>0</v>
      </c>
      <c r="AV9" s="375">
        <f>'Banking 1'!AV12+'Banking 2'!AV12+'Banking 3'!AV12+'Banking 4'!AV12+'Banking 5'!AV16</f>
        <v>0</v>
      </c>
      <c r="AW9" s="375">
        <f>'Banking 1'!AW12+'Banking 2'!AW12+'Banking 3'!AW12+'Banking 4'!AW12+'Banking 5'!AW16</f>
        <v>0</v>
      </c>
      <c r="AX9" s="375">
        <f>'Banking 1'!AX12+'Banking 2'!AX12+'Banking 3'!AX12+'Banking 4'!AX12+'Banking 5'!AX16</f>
        <v>0</v>
      </c>
      <c r="AY9" s="375">
        <f>'Banking 1'!AY12+'Banking 2'!AY12+'Banking 3'!AY12+'Banking 4'!AY12+'Banking 5'!AY16</f>
        <v>0</v>
      </c>
      <c r="AZ9" s="375">
        <f>'Banking 1'!AZ12+'Banking 2'!AZ12+'Banking 3'!AZ12+'Banking 4'!AZ12+'Banking 5'!AZ16</f>
        <v>0</v>
      </c>
      <c r="BA9" s="377">
        <f>'Banking 1'!BA12+'Banking 2'!BA12+'Banking 3'!BA12+'Banking 4'!BA12+'Banking 5'!BA16</f>
        <v>0</v>
      </c>
      <c r="BB9" s="375">
        <f t="shared" si="3"/>
        <v>0</v>
      </c>
    </row>
    <row r="10" spans="1:54">
      <c r="A10" s="372">
        <f t="shared" si="0"/>
        <v>44743</v>
      </c>
      <c r="B10" s="373">
        <f>'Banking 1'!B13+'Banking 2'!B13+'Banking 3'!B13+'Banking 4'!B13+'Banking 5'!B16</f>
        <v>0</v>
      </c>
      <c r="C10" s="373">
        <f>'Banking 1'!C13+'Banking 2'!C13+'Banking 3'!C13+'Banking 4'!C13+'Banking 5'!C16</f>
        <v>0</v>
      </c>
      <c r="D10" s="373">
        <f>'Banking 1'!D13+'Banking 2'!D13+'Banking 3'!D13+'Banking 4'!D13+'Banking 5'!D16</f>
        <v>0</v>
      </c>
      <c r="E10" s="373">
        <f>'Banking 1'!E13+'Banking 2'!E13+'Banking 3'!E13+'Banking 4'!E13+'Banking 5'!E16</f>
        <v>0</v>
      </c>
      <c r="F10" s="373">
        <f>'Banking 1'!F13+'Banking 2'!F13+'Banking 3'!F13+'Banking 4'!F13+'Banking 5'!F16</f>
        <v>0</v>
      </c>
      <c r="G10" s="373">
        <f>'Banking 1'!G13+'Banking 2'!G13+'Banking 3'!G13+'Banking 4'!G13+'Banking 5'!G16</f>
        <v>0</v>
      </c>
      <c r="H10" s="373">
        <f>'Banking 1'!H13+'Banking 2'!H13+'Banking 3'!H13+'Banking 4'!H13+'Banking 5'!H16</f>
        <v>0</v>
      </c>
      <c r="I10" s="376">
        <f t="shared" si="1"/>
        <v>0</v>
      </c>
      <c r="J10" s="376">
        <f>'Banking 1'!J13+'Banking 2'!J13+'Banking 3'!J13+'Banking 4'!J13+'Banking 5'!J16</f>
        <v>0</v>
      </c>
      <c r="K10" s="374">
        <f>'Banking 1'!K13+'Banking 2'!K13+'Banking 3'!K13+'Banking 4'!K13+'Banking 5'!K16</f>
        <v>0</v>
      </c>
      <c r="L10" s="375">
        <f>'Banking 1'!L13+'Banking 2'!L13+'Banking 3'!L13+'Banking 4'!L13+'Banking 5'!L16</f>
        <v>0</v>
      </c>
      <c r="M10" s="375">
        <f t="shared" si="2"/>
        <v>0</v>
      </c>
      <c r="N10" s="375">
        <f>'Banking 1'!N13+'Banking 2'!N13+'Banking 3'!N13+'Banking 4'!N13+'Banking 5'!N16</f>
        <v>0</v>
      </c>
      <c r="O10" s="375">
        <f>'Banking 1'!O13+'Banking 2'!O13+'Banking 3'!O13+'Banking 4'!O13+'Banking 5'!O16</f>
        <v>0</v>
      </c>
      <c r="P10" s="375">
        <f>'Banking 1'!P13+'Banking 2'!P13+'Banking 3'!P13+'Banking 4'!P13+'Banking 5'!P16</f>
        <v>0</v>
      </c>
      <c r="Q10" s="375">
        <f>'Banking 1'!Q13+'Banking 2'!Q13+'Banking 3'!Q13+'Banking 4'!Q13+'Banking 5'!Q16</f>
        <v>0</v>
      </c>
      <c r="R10" s="375">
        <f>'Banking 1'!R13+'Banking 2'!R13+'Banking 3'!R13+'Banking 4'!R13+'Banking 5'!R16</f>
        <v>0</v>
      </c>
      <c r="S10" s="375">
        <f>'Banking 1'!S13+'Banking 2'!S13+'Banking 3'!S13+'Banking 4'!S13+'Banking 5'!S16</f>
        <v>0</v>
      </c>
      <c r="T10" s="375">
        <f>'Banking 1'!T13+'Banking 2'!T13+'Banking 3'!T13+'Banking 4'!T13+'Banking 5'!T16</f>
        <v>0</v>
      </c>
      <c r="U10" s="375">
        <f>'Banking 1'!U13+'Banking 2'!U13+'Banking 3'!U13+'Banking 4'!U13+'Banking 5'!U16</f>
        <v>0</v>
      </c>
      <c r="V10" s="375">
        <f>'Banking 1'!V13+'Banking 2'!V13+'Banking 3'!V13+'Banking 4'!V13+'Banking 5'!V16</f>
        <v>0</v>
      </c>
      <c r="W10" s="375">
        <f>'Banking 1'!W13+'Banking 2'!W13+'Banking 3'!W13+'Banking 4'!W13+'Banking 5'!W16</f>
        <v>0</v>
      </c>
      <c r="X10" s="375">
        <f>'Banking 1'!X13+'Banking 2'!X13+'Banking 3'!X13+'Banking 4'!X13+'Banking 5'!X16</f>
        <v>0</v>
      </c>
      <c r="Y10" s="375">
        <f>'Banking 1'!Y13+'Banking 2'!Y13+'Banking 3'!Y13+'Banking 4'!Y13+'Banking 5'!Y16</f>
        <v>0</v>
      </c>
      <c r="Z10" s="375">
        <f>'Banking 1'!Z13+'Banking 2'!Z13+'Banking 3'!Z13+'Banking 4'!Z13+'Banking 5'!Z16</f>
        <v>0</v>
      </c>
      <c r="AA10" s="375">
        <f>'Banking 1'!AA13+'Banking 2'!AA13+'Banking 3'!AA13+'Banking 4'!AA13+'Banking 5'!AA16</f>
        <v>0</v>
      </c>
      <c r="AB10" s="375">
        <f>'Banking 1'!AB13+'Banking 2'!AB13+'Banking 3'!AB13+'Banking 4'!AB13+'Banking 5'!AB16</f>
        <v>0</v>
      </c>
      <c r="AC10" s="375">
        <f>'Banking 1'!AC13+'Banking 2'!AC13+'Banking 3'!AC13+'Banking 4'!AC13+'Banking 5'!AC16</f>
        <v>0</v>
      </c>
      <c r="AD10" s="375">
        <f>'Banking 1'!AD13+'Banking 2'!AD13+'Banking 3'!AD13+'Banking 4'!AD13+'Banking 5'!AD16</f>
        <v>0</v>
      </c>
      <c r="AE10" s="375">
        <f>'Banking 1'!AE13+'Banking 2'!AE13+'Banking 3'!AE13+'Banking 4'!AE13+'Banking 5'!AE16</f>
        <v>0</v>
      </c>
      <c r="AF10" s="375">
        <f>'Banking 1'!AF13+'Banking 2'!AF13+'Banking 3'!AF13+'Banking 4'!AF13+'Banking 5'!AF16</f>
        <v>0</v>
      </c>
      <c r="AG10" s="375">
        <f>'Banking 1'!AG13+'Banking 2'!AG13+'Banking 3'!AG13+'Banking 4'!AG13+'Banking 5'!AG16</f>
        <v>0</v>
      </c>
      <c r="AH10" s="375">
        <f>'Banking 1'!AH13+'Banking 2'!AH13+'Banking 3'!AH13+'Banking 4'!AH13+'Banking 5'!AH16</f>
        <v>0</v>
      </c>
      <c r="AI10" s="375">
        <f>'Banking 1'!AI13+'Banking 2'!AI13+'Banking 3'!AI13+'Banking 4'!AI13+'Banking 5'!AI16</f>
        <v>0</v>
      </c>
      <c r="AJ10" s="375">
        <f>'Banking 1'!AJ13+'Banking 2'!AJ13+'Banking 3'!AJ13+'Banking 4'!AJ13+'Banking 5'!AJ16</f>
        <v>0</v>
      </c>
      <c r="AK10" s="375">
        <f>'Banking 1'!AK13+'Banking 2'!AK13+'Banking 3'!AK13+'Banking 4'!AK13+'Banking 5'!AK16</f>
        <v>0</v>
      </c>
      <c r="AL10" s="375">
        <f>'Banking 1'!AL13+'Banking 2'!AL13+'Banking 3'!AL13+'Banking 4'!AL13+'Banking 5'!AL16</f>
        <v>0</v>
      </c>
      <c r="AM10" s="375">
        <f>'Banking 1'!AM13+'Banking 2'!AM13+'Banking 3'!AM13+'Banking 4'!AM13+'Banking 5'!AM16</f>
        <v>0</v>
      </c>
      <c r="AN10" s="375">
        <f>'Banking 1'!AN13+'Banking 2'!AN13+'Banking 3'!AN13+'Banking 4'!AN13+'Banking 5'!AN16</f>
        <v>0</v>
      </c>
      <c r="AO10" s="375">
        <f>'Banking 1'!AO13+'Banking 2'!AO13+'Banking 3'!AO13+'Banking 4'!AO13+'Banking 5'!AO16</f>
        <v>0</v>
      </c>
      <c r="AP10" s="375">
        <f>'Banking 1'!AP13+'Banking 2'!AP13+'Banking 3'!AP13+'Banking 4'!AP13+'Banking 5'!AP16</f>
        <v>0</v>
      </c>
      <c r="AQ10" s="375">
        <f>'Banking 1'!AQ13+'Banking 2'!AQ13+'Banking 3'!AQ13+'Banking 4'!AQ13+'Banking 5'!AQ16</f>
        <v>0</v>
      </c>
      <c r="AR10" s="375">
        <f>'Banking 1'!AR13+'Banking 2'!AR13+'Banking 3'!AR13+'Banking 4'!AR13+'Banking 5'!AR16</f>
        <v>0</v>
      </c>
      <c r="AS10" s="375">
        <f>'Banking 1'!AS13+'Banking 2'!AS13+'Banking 3'!AS13+'Banking 4'!AS13+'Banking 5'!AS16</f>
        <v>0</v>
      </c>
      <c r="AT10" s="375">
        <f>'Banking 1'!AT13+'Banking 2'!AT13+'Banking 3'!AT13+'Banking 4'!AT13+'Banking 5'!AT16</f>
        <v>0</v>
      </c>
      <c r="AU10" s="375">
        <f>'Banking 1'!AU13+'Banking 2'!AU13+'Banking 3'!AU13+'Banking 4'!AU13+'Banking 5'!AU16</f>
        <v>0</v>
      </c>
      <c r="AV10" s="375">
        <f>'Banking 1'!AV13+'Banking 2'!AV13+'Banking 3'!AV13+'Banking 4'!AV13+'Banking 5'!AV16</f>
        <v>0</v>
      </c>
      <c r="AW10" s="375">
        <f>'Banking 1'!AW13+'Banking 2'!AW13+'Banking 3'!AW13+'Banking 4'!AW13+'Banking 5'!AW16</f>
        <v>0</v>
      </c>
      <c r="AX10" s="375">
        <f>'Banking 1'!AX13+'Banking 2'!AX13+'Banking 3'!AX13+'Banking 4'!AX13+'Banking 5'!AX16</f>
        <v>0</v>
      </c>
      <c r="AY10" s="375">
        <f>'Banking 1'!AY13+'Banking 2'!AY13+'Banking 3'!AY13+'Banking 4'!AY13+'Banking 5'!AY16</f>
        <v>0</v>
      </c>
      <c r="AZ10" s="375">
        <f>'Banking 1'!AZ13+'Banking 2'!AZ13+'Banking 3'!AZ13+'Banking 4'!AZ13+'Banking 5'!AZ16</f>
        <v>0</v>
      </c>
      <c r="BA10" s="377">
        <f>'Banking 1'!BA13+'Banking 2'!BA13+'Banking 3'!BA13+'Banking 4'!BA13+'Banking 5'!BA16</f>
        <v>0</v>
      </c>
      <c r="BB10" s="375">
        <f t="shared" si="3"/>
        <v>0</v>
      </c>
    </row>
    <row r="11" spans="1:54">
      <c r="A11" s="372">
        <f t="shared" si="0"/>
        <v>44774</v>
      </c>
      <c r="B11" s="373">
        <f>'Banking 1'!B14+'Banking 2'!B14+'Banking 3'!B14+'Banking 4'!B14+'Banking 5'!B16</f>
        <v>0</v>
      </c>
      <c r="C11" s="373">
        <f>'Banking 1'!C14+'Banking 2'!C14+'Banking 3'!C14+'Banking 4'!C14+'Banking 5'!C16</f>
        <v>0</v>
      </c>
      <c r="D11" s="373">
        <f>'Banking 1'!D14+'Banking 2'!D14+'Banking 3'!D14+'Banking 4'!D14+'Banking 5'!D16</f>
        <v>0</v>
      </c>
      <c r="E11" s="373">
        <f>'Banking 1'!E14+'Banking 2'!E14+'Banking 3'!E14+'Banking 4'!E14+'Banking 5'!E16</f>
        <v>0</v>
      </c>
      <c r="F11" s="373">
        <f>'Banking 1'!F14+'Banking 2'!F14+'Banking 3'!F14+'Banking 4'!F14+'Banking 5'!F16</f>
        <v>0</v>
      </c>
      <c r="G11" s="373">
        <f>'Banking 1'!G14+'Banking 2'!G14+'Banking 3'!G14+'Banking 4'!G14+'Banking 5'!G16</f>
        <v>0</v>
      </c>
      <c r="H11" s="373">
        <f>'Banking 1'!H14+'Banking 2'!H14+'Banking 3'!H14+'Banking 4'!H14+'Banking 5'!H16</f>
        <v>0</v>
      </c>
      <c r="I11" s="376">
        <f t="shared" si="1"/>
        <v>0</v>
      </c>
      <c r="J11" s="376">
        <f>'Banking 1'!J14+'Banking 2'!J14+'Banking 3'!J14+'Banking 4'!J14+'Banking 5'!J16</f>
        <v>0</v>
      </c>
      <c r="K11" s="374">
        <f>'Banking 1'!K14+'Banking 2'!K14+'Banking 3'!K14+'Banking 4'!K14+'Banking 5'!K16</f>
        <v>0</v>
      </c>
      <c r="L11" s="375">
        <f>'Banking 1'!L14+'Banking 2'!L14+'Banking 3'!L14+'Banking 4'!L14+'Banking 5'!L16</f>
        <v>0</v>
      </c>
      <c r="M11" s="375">
        <f t="shared" si="2"/>
        <v>0</v>
      </c>
      <c r="N11" s="375">
        <f>'Banking 1'!N14+'Banking 2'!N14+'Banking 3'!N14+'Banking 4'!N14+'Banking 5'!N16</f>
        <v>0</v>
      </c>
      <c r="O11" s="375">
        <f>'Banking 1'!O14+'Banking 2'!O14+'Banking 3'!O14+'Banking 4'!O14+'Banking 5'!O16</f>
        <v>0</v>
      </c>
      <c r="P11" s="375">
        <f>'Banking 1'!P14+'Banking 2'!P14+'Banking 3'!P14+'Banking 4'!P14+'Banking 5'!P16</f>
        <v>0</v>
      </c>
      <c r="Q11" s="375">
        <f>'Banking 1'!Q14+'Banking 2'!Q14+'Banking 3'!Q14+'Banking 4'!Q14+'Banking 5'!Q16</f>
        <v>0</v>
      </c>
      <c r="R11" s="375">
        <f>'Banking 1'!R14+'Banking 2'!R14+'Banking 3'!R14+'Banking 4'!R14+'Banking 5'!R16</f>
        <v>0</v>
      </c>
      <c r="S11" s="375">
        <f>'Banking 1'!S14+'Banking 2'!S14+'Banking 3'!S14+'Banking 4'!S14+'Banking 5'!S16</f>
        <v>0</v>
      </c>
      <c r="T11" s="375">
        <f>'Banking 1'!T14+'Banking 2'!T14+'Banking 3'!T14+'Banking 4'!T14+'Banking 5'!T16</f>
        <v>0</v>
      </c>
      <c r="U11" s="375">
        <f>'Banking 1'!U14+'Banking 2'!U14+'Banking 3'!U14+'Banking 4'!U14+'Banking 5'!U16</f>
        <v>0</v>
      </c>
      <c r="V11" s="375">
        <f>'Banking 1'!V14+'Banking 2'!V14+'Banking 3'!V14+'Banking 4'!V14+'Banking 5'!V16</f>
        <v>0</v>
      </c>
      <c r="W11" s="375">
        <f>'Banking 1'!W14+'Banking 2'!W14+'Banking 3'!W14+'Banking 4'!W14+'Banking 5'!W16</f>
        <v>0</v>
      </c>
      <c r="X11" s="375">
        <f>'Banking 1'!X14+'Banking 2'!X14+'Banking 3'!X14+'Banking 4'!X14+'Banking 5'!X16</f>
        <v>0</v>
      </c>
      <c r="Y11" s="375">
        <f>'Banking 1'!Y14+'Banking 2'!Y14+'Banking 3'!Y14+'Banking 4'!Y14+'Banking 5'!Y16</f>
        <v>0</v>
      </c>
      <c r="Z11" s="375">
        <f>'Banking 1'!Z14+'Banking 2'!Z14+'Banking 3'!Z14+'Banking 4'!Z14+'Banking 5'!Z16</f>
        <v>0</v>
      </c>
      <c r="AA11" s="375">
        <f>'Banking 1'!AA14+'Banking 2'!AA14+'Banking 3'!AA14+'Banking 4'!AA14+'Banking 5'!AA16</f>
        <v>0</v>
      </c>
      <c r="AB11" s="375">
        <f>'Banking 1'!AB14+'Banking 2'!AB14+'Banking 3'!AB14+'Banking 4'!AB14+'Banking 5'!AB16</f>
        <v>0</v>
      </c>
      <c r="AC11" s="375">
        <f>'Banking 1'!AC14+'Banking 2'!AC14+'Banking 3'!AC14+'Banking 4'!AC14+'Banking 5'!AC16</f>
        <v>0</v>
      </c>
      <c r="AD11" s="375">
        <f>'Banking 1'!AD14+'Banking 2'!AD14+'Banking 3'!AD14+'Banking 4'!AD14+'Banking 5'!AD16</f>
        <v>0</v>
      </c>
      <c r="AE11" s="375">
        <f>'Banking 1'!AE14+'Banking 2'!AE14+'Banking 3'!AE14+'Banking 4'!AE14+'Banking 5'!AE16</f>
        <v>0</v>
      </c>
      <c r="AF11" s="375">
        <f>'Banking 1'!AF14+'Banking 2'!AF14+'Banking 3'!AF14+'Banking 4'!AF14+'Banking 5'!AF16</f>
        <v>0</v>
      </c>
      <c r="AG11" s="375">
        <f>'Banking 1'!AG14+'Banking 2'!AG14+'Banking 3'!AG14+'Banking 4'!AG14+'Banking 5'!AG16</f>
        <v>0</v>
      </c>
      <c r="AH11" s="375">
        <f>'Banking 1'!AH14+'Banking 2'!AH14+'Banking 3'!AH14+'Banking 4'!AH14+'Banking 5'!AH16</f>
        <v>0</v>
      </c>
      <c r="AI11" s="375">
        <f>'Banking 1'!AI14+'Banking 2'!AI14+'Banking 3'!AI14+'Banking 4'!AI14+'Banking 5'!AI16</f>
        <v>0</v>
      </c>
      <c r="AJ11" s="375">
        <f>'Banking 1'!AJ14+'Banking 2'!AJ14+'Banking 3'!AJ14+'Banking 4'!AJ14+'Banking 5'!AJ16</f>
        <v>0</v>
      </c>
      <c r="AK11" s="375">
        <f>'Banking 1'!AK14+'Banking 2'!AK14+'Banking 3'!AK14+'Banking 4'!AK14+'Banking 5'!AK16</f>
        <v>0</v>
      </c>
      <c r="AL11" s="375">
        <f>'Banking 1'!AL14+'Banking 2'!AL14+'Banking 3'!AL14+'Banking 4'!AL14+'Banking 5'!AL16</f>
        <v>0</v>
      </c>
      <c r="AM11" s="375">
        <f>'Banking 1'!AM14+'Banking 2'!AM14+'Banking 3'!AM14+'Banking 4'!AM14+'Banking 5'!AM16</f>
        <v>0</v>
      </c>
      <c r="AN11" s="375">
        <f>'Banking 1'!AN14+'Banking 2'!AN14+'Banking 3'!AN14+'Banking 4'!AN14+'Banking 5'!AN16</f>
        <v>0</v>
      </c>
      <c r="AO11" s="375">
        <f>'Banking 1'!AO14+'Banking 2'!AO14+'Banking 3'!AO14+'Banking 4'!AO14+'Banking 5'!AO16</f>
        <v>0</v>
      </c>
      <c r="AP11" s="375">
        <f>'Banking 1'!AP14+'Banking 2'!AP14+'Banking 3'!AP14+'Banking 4'!AP14+'Banking 5'!AP16</f>
        <v>0</v>
      </c>
      <c r="AQ11" s="375">
        <f>'Banking 1'!AQ14+'Banking 2'!AQ14+'Banking 3'!AQ14+'Banking 4'!AQ14+'Banking 5'!AQ16</f>
        <v>0</v>
      </c>
      <c r="AR11" s="375">
        <f>'Banking 1'!AR14+'Banking 2'!AR14+'Banking 3'!AR14+'Banking 4'!AR14+'Banking 5'!AR16</f>
        <v>0</v>
      </c>
      <c r="AS11" s="375">
        <f>'Banking 1'!AS14+'Banking 2'!AS14+'Banking 3'!AS14+'Banking 4'!AS14+'Banking 5'!AS16</f>
        <v>0</v>
      </c>
      <c r="AT11" s="375">
        <f>'Banking 1'!AT14+'Banking 2'!AT14+'Banking 3'!AT14+'Banking 4'!AT14+'Banking 5'!AT16</f>
        <v>0</v>
      </c>
      <c r="AU11" s="375">
        <f>'Banking 1'!AU14+'Banking 2'!AU14+'Banking 3'!AU14+'Banking 4'!AU14+'Banking 5'!AU16</f>
        <v>0</v>
      </c>
      <c r="AV11" s="375">
        <f>'Banking 1'!AV14+'Banking 2'!AV14+'Banking 3'!AV14+'Banking 4'!AV14+'Banking 5'!AV16</f>
        <v>0</v>
      </c>
      <c r="AW11" s="375">
        <f>'Banking 1'!AW14+'Banking 2'!AW14+'Banking 3'!AW14+'Banking 4'!AW14+'Banking 5'!AW16</f>
        <v>0</v>
      </c>
      <c r="AX11" s="375">
        <f>'Banking 1'!AX14+'Banking 2'!AX14+'Banking 3'!AX14+'Banking 4'!AX14+'Banking 5'!AX16</f>
        <v>0</v>
      </c>
      <c r="AY11" s="375">
        <f>'Banking 1'!AY14+'Banking 2'!AY14+'Banking 3'!AY14+'Banking 4'!AY14+'Banking 5'!AY16</f>
        <v>0</v>
      </c>
      <c r="AZ11" s="375">
        <f>'Banking 1'!AZ14+'Banking 2'!AZ14+'Banking 3'!AZ14+'Banking 4'!AZ14+'Banking 5'!AZ16</f>
        <v>0</v>
      </c>
      <c r="BA11" s="377">
        <f>'Banking 1'!BA14+'Banking 2'!BA14+'Banking 3'!BA14+'Banking 4'!BA14+'Banking 5'!BA16</f>
        <v>0</v>
      </c>
      <c r="BB11" s="184">
        <f t="shared" si="3"/>
        <v>0</v>
      </c>
    </row>
    <row r="12" spans="1:54">
      <c r="A12" s="372">
        <f>EDATE(A13,-1)</f>
        <v>44805</v>
      </c>
      <c r="B12" s="373">
        <f>'Banking 1'!B15+'Banking 2'!B15+'Banking 3'!B15+'Banking 4'!B15+'Banking 5'!B16</f>
        <v>0</v>
      </c>
      <c r="C12" s="373">
        <f>'Banking 1'!C15+'Banking 2'!C15+'Banking 3'!C15+'Banking 4'!C15+'Banking 5'!C16</f>
        <v>0</v>
      </c>
      <c r="D12" s="373">
        <f>'Banking 1'!D15+'Banking 2'!D15+'Banking 3'!D15+'Banking 4'!D15+'Banking 5'!D16</f>
        <v>0</v>
      </c>
      <c r="E12" s="373">
        <f>'Banking 1'!E15+'Banking 2'!E15+'Banking 3'!E15+'Banking 4'!E15+'Banking 5'!E16</f>
        <v>0</v>
      </c>
      <c r="F12" s="373">
        <f>'Banking 1'!F15+'Banking 2'!F15+'Banking 3'!F15+'Banking 4'!F15+'Banking 5'!F16</f>
        <v>0</v>
      </c>
      <c r="G12" s="373">
        <f>'Banking 1'!G15+'Banking 2'!G15+'Banking 3'!G15+'Banking 4'!G15+'Banking 5'!G16</f>
        <v>0</v>
      </c>
      <c r="H12" s="373">
        <f>'Banking 1'!H15+'Banking 2'!H15+'Banking 3'!H15+'Banking 4'!H15+'Banking 5'!H16</f>
        <v>0</v>
      </c>
      <c r="I12" s="376">
        <f t="shared" si="1"/>
        <v>0</v>
      </c>
      <c r="J12" s="376">
        <f>'Banking 1'!J15+'Banking 2'!J15+'Banking 3'!J15+'Banking 4'!J15+'Banking 5'!J16</f>
        <v>0</v>
      </c>
      <c r="K12" s="374">
        <f>'Banking 1'!K15+'Banking 2'!K15+'Banking 3'!K15+'Banking 4'!K15+'Banking 5'!K16</f>
        <v>0</v>
      </c>
      <c r="L12" s="375">
        <f>'Banking 1'!L15+'Banking 2'!L15+'Banking 3'!L15+'Banking 4'!L15+'Banking 5'!L16</f>
        <v>0</v>
      </c>
      <c r="M12" s="375">
        <f t="shared" si="2"/>
        <v>0</v>
      </c>
      <c r="N12" s="375">
        <f>'Banking 1'!N15+'Banking 2'!N15+'Banking 3'!N15+'Banking 4'!N15+'Banking 5'!N16</f>
        <v>0</v>
      </c>
      <c r="O12" s="375">
        <f>'Banking 1'!O15+'Banking 2'!O15+'Banking 3'!O15+'Banking 4'!O15+'Banking 5'!O16</f>
        <v>0</v>
      </c>
      <c r="P12" s="375">
        <f>'Banking 1'!P15+'Banking 2'!P15+'Banking 3'!P15+'Banking 4'!P15+'Banking 5'!P16</f>
        <v>0</v>
      </c>
      <c r="Q12" s="375">
        <f>'Banking 1'!Q15+'Banking 2'!Q15+'Banking 3'!Q15+'Banking 4'!Q15+'Banking 5'!Q16</f>
        <v>0</v>
      </c>
      <c r="R12" s="375">
        <f>'Banking 1'!R15+'Banking 2'!R15+'Banking 3'!R15+'Banking 4'!R15+'Banking 5'!R16</f>
        <v>0</v>
      </c>
      <c r="S12" s="375">
        <f>'Banking 1'!S15+'Banking 2'!S15+'Banking 3'!S15+'Banking 4'!S15+'Banking 5'!S16</f>
        <v>0</v>
      </c>
      <c r="T12" s="375">
        <f>'Banking 1'!T15+'Banking 2'!T15+'Banking 3'!T15+'Banking 4'!T15+'Banking 5'!T16</f>
        <v>0</v>
      </c>
      <c r="U12" s="375">
        <f>'Banking 1'!U15+'Banking 2'!U15+'Banking 3'!U15+'Banking 4'!U15+'Banking 5'!U16</f>
        <v>0</v>
      </c>
      <c r="V12" s="375">
        <f>'Banking 1'!V15+'Banking 2'!V15+'Banking 3'!V15+'Banking 4'!V15+'Banking 5'!V16</f>
        <v>0</v>
      </c>
      <c r="W12" s="375">
        <f>'Banking 1'!W15+'Banking 2'!W15+'Banking 3'!W15+'Banking 4'!W15+'Banking 5'!W16</f>
        <v>0</v>
      </c>
      <c r="X12" s="375">
        <f>'Banking 1'!X15+'Banking 2'!X15+'Banking 3'!X15+'Banking 4'!X15+'Banking 5'!X16</f>
        <v>0</v>
      </c>
      <c r="Y12" s="375">
        <f>'Banking 1'!Y15+'Banking 2'!Y15+'Banking 3'!Y15+'Banking 4'!Y15+'Banking 5'!Y16</f>
        <v>0</v>
      </c>
      <c r="Z12" s="375">
        <f>'Banking 1'!Z15+'Banking 2'!Z15+'Banking 3'!Z15+'Banking 4'!Z15+'Banking 5'!Z16</f>
        <v>0</v>
      </c>
      <c r="AA12" s="375">
        <f>'Banking 1'!AA15+'Banking 2'!AA15+'Banking 3'!AA15+'Banking 4'!AA15+'Banking 5'!AA16</f>
        <v>0</v>
      </c>
      <c r="AB12" s="375">
        <f>'Banking 1'!AB15+'Banking 2'!AB15+'Banking 3'!AB15+'Banking 4'!AB15+'Banking 5'!AB16</f>
        <v>0</v>
      </c>
      <c r="AC12" s="375">
        <f>'Banking 1'!AC15+'Banking 2'!AC15+'Banking 3'!AC15+'Banking 4'!AC15+'Banking 5'!AC16</f>
        <v>0</v>
      </c>
      <c r="AD12" s="375">
        <f>'Banking 1'!AD15+'Banking 2'!AD15+'Banking 3'!AD15+'Banking 4'!AD15+'Banking 5'!AD16</f>
        <v>0</v>
      </c>
      <c r="AE12" s="375">
        <f>'Banking 1'!AE15+'Banking 2'!AE15+'Banking 3'!AE15+'Banking 4'!AE15+'Banking 5'!AE16</f>
        <v>0</v>
      </c>
      <c r="AF12" s="375">
        <f>'Banking 1'!AF15+'Banking 2'!AF15+'Banking 3'!AF15+'Banking 4'!AF15+'Banking 5'!AF16</f>
        <v>0</v>
      </c>
      <c r="AG12" s="375">
        <f>'Banking 1'!AG15+'Banking 2'!AG15+'Banking 3'!AG15+'Banking 4'!AG15+'Banking 5'!AG16</f>
        <v>0</v>
      </c>
      <c r="AH12" s="375">
        <f>'Banking 1'!AH15+'Banking 2'!AH15+'Banking 3'!AH15+'Banking 4'!AH15+'Banking 5'!AH16</f>
        <v>0</v>
      </c>
      <c r="AI12" s="375">
        <f>'Banking 1'!AI15+'Banking 2'!AI15+'Banking 3'!AI15+'Banking 4'!AI15+'Banking 5'!AI16</f>
        <v>0</v>
      </c>
      <c r="AJ12" s="375">
        <f>'Banking 1'!AJ15+'Banking 2'!AJ15+'Banking 3'!AJ15+'Banking 4'!AJ15+'Banking 5'!AJ16</f>
        <v>0</v>
      </c>
      <c r="AK12" s="375">
        <f>'Banking 1'!AK15+'Banking 2'!AK15+'Banking 3'!AK15+'Banking 4'!AK15+'Banking 5'!AK16</f>
        <v>0</v>
      </c>
      <c r="AL12" s="375">
        <f>'Banking 1'!AL15+'Banking 2'!AL15+'Banking 3'!AL15+'Banking 4'!AL15+'Banking 5'!AL16</f>
        <v>0</v>
      </c>
      <c r="AM12" s="375">
        <f>'Banking 1'!AM15+'Banking 2'!AM15+'Banking 3'!AM15+'Banking 4'!AM15+'Banking 5'!AM16</f>
        <v>0</v>
      </c>
      <c r="AN12" s="375">
        <f>'Banking 1'!AN15+'Banking 2'!AN15+'Banking 3'!AN15+'Banking 4'!AN15+'Banking 5'!AN16</f>
        <v>0</v>
      </c>
      <c r="AO12" s="375">
        <f>'Banking 1'!AO15+'Banking 2'!AO15+'Banking 3'!AO15+'Banking 4'!AO15+'Banking 5'!AO16</f>
        <v>0</v>
      </c>
      <c r="AP12" s="375">
        <f>'Banking 1'!AP15+'Banking 2'!AP15+'Banking 3'!AP15+'Banking 4'!AP15+'Banking 5'!AP16</f>
        <v>0</v>
      </c>
      <c r="AQ12" s="375">
        <f>'Banking 1'!AQ15+'Banking 2'!AQ15+'Banking 3'!AQ15+'Banking 4'!AQ15+'Banking 5'!AQ16</f>
        <v>0</v>
      </c>
      <c r="AR12" s="375">
        <f>'Banking 1'!AR15+'Banking 2'!AR15+'Banking 3'!AR15+'Banking 4'!AR15+'Banking 5'!AR16</f>
        <v>0</v>
      </c>
      <c r="AS12" s="375">
        <f>'Banking 1'!AS15+'Banking 2'!AS15+'Banking 3'!AS15+'Banking 4'!AS15+'Banking 5'!AS16</f>
        <v>0</v>
      </c>
      <c r="AT12" s="375">
        <f>'Banking 1'!AT15+'Banking 2'!AT15+'Banking 3'!AT15+'Banking 4'!AT15+'Banking 5'!AT16</f>
        <v>0</v>
      </c>
      <c r="AU12" s="375">
        <f>'Banking 1'!AU15+'Banking 2'!AU15+'Banking 3'!AU15+'Banking 4'!AU15+'Banking 5'!AU16</f>
        <v>0</v>
      </c>
      <c r="AV12" s="375">
        <f>'Banking 1'!AV15+'Banking 2'!AV15+'Banking 3'!AV15+'Banking 4'!AV15+'Banking 5'!AV16</f>
        <v>0</v>
      </c>
      <c r="AW12" s="375">
        <f>'Banking 1'!AW15+'Banking 2'!AW15+'Banking 3'!AW15+'Banking 4'!AW15+'Banking 5'!AW16</f>
        <v>0</v>
      </c>
      <c r="AX12" s="375">
        <f>'Banking 1'!AX15+'Banking 2'!AX15+'Banking 3'!AX15+'Banking 4'!AX15+'Banking 5'!AX16</f>
        <v>0</v>
      </c>
      <c r="AY12" s="375">
        <f>'Banking 1'!AY15+'Banking 2'!AY15+'Banking 3'!AY15+'Banking 4'!AY15+'Banking 5'!AY16</f>
        <v>0</v>
      </c>
      <c r="AZ12" s="375">
        <f>'Banking 1'!AZ15+'Banking 2'!AZ15+'Banking 3'!AZ15+'Banking 4'!AZ15+'Banking 5'!AZ16</f>
        <v>0</v>
      </c>
      <c r="BA12" s="377">
        <f>'Banking 1'!BA15+'Banking 2'!BA15+'Banking 3'!BA15+'Banking 4'!BA15+'Banking 5'!BA16</f>
        <v>0</v>
      </c>
      <c r="BB12" s="184">
        <f t="shared" si="3"/>
        <v>0</v>
      </c>
    </row>
    <row r="13" spans="1:54" ht="15.75" thickBot="1">
      <c r="A13" s="394">
        <f>MAX('Banking 1'!A16,'Banking 2'!A16,'Banking 3'!A16,'Banking 4'!A16,'Banking 5'!A16)</f>
        <v>44835</v>
      </c>
      <c r="B13" s="378">
        <f>'Banking 1'!B16+'Banking 2'!B16+'Banking 3'!B16+'Banking 4'!B16+'Banking 5'!B16</f>
        <v>0</v>
      </c>
      <c r="C13" s="378">
        <f>'Banking 1'!C16+'Banking 2'!C16+'Banking 3'!C16+'Banking 4'!C16+'Banking 5'!C16</f>
        <v>0</v>
      </c>
      <c r="D13" s="378">
        <f>'Banking 1'!D16+'Banking 2'!D16+'Banking 3'!D16+'Banking 4'!D16+'Banking 5'!D16</f>
        <v>0</v>
      </c>
      <c r="E13" s="378">
        <f>'Banking 1'!E16+'Banking 2'!E16+'Banking 3'!E16+'Banking 4'!E16+'Banking 5'!E16</f>
        <v>0</v>
      </c>
      <c r="F13" s="378">
        <f>'Banking 1'!F16+'Banking 2'!F16+'Banking 3'!F16+'Banking 4'!F16+'Banking 5'!F16</f>
        <v>0</v>
      </c>
      <c r="G13" s="378">
        <f>'Banking 1'!G16+'Banking 2'!G16+'Banking 3'!G16+'Banking 4'!G16+'Banking 5'!G16</f>
        <v>0</v>
      </c>
      <c r="H13" s="378">
        <f>'Banking 1'!H16+'Banking 2'!H16+'Banking 3'!H16+'Banking 4'!H16+'Banking 5'!H16</f>
        <v>0</v>
      </c>
      <c r="I13" s="381">
        <f t="shared" si="1"/>
        <v>0</v>
      </c>
      <c r="J13" s="381">
        <f>'Banking 1'!J16+'Banking 2'!J16+'Banking 3'!J16+'Banking 4'!J16+'Banking 5'!J16</f>
        <v>0</v>
      </c>
      <c r="K13" s="379">
        <f>'Banking 1'!K16+'Banking 2'!K16+'Banking 3'!K16+'Banking 4'!K16+'Banking 5'!K16</f>
        <v>0</v>
      </c>
      <c r="L13" s="380">
        <f>'Banking 1'!L16+'Banking 2'!L16+'Banking 3'!L16+'Banking 4'!L16+'Banking 5'!L16</f>
        <v>0</v>
      </c>
      <c r="M13" s="380">
        <f t="shared" si="2"/>
        <v>0</v>
      </c>
      <c r="N13" s="380">
        <f>'Banking 1'!N16+'Banking 2'!N16+'Banking 3'!N16+'Banking 4'!N16+'Banking 5'!N16</f>
        <v>0</v>
      </c>
      <c r="O13" s="380">
        <f>'Banking 1'!O16+'Banking 2'!O16+'Banking 3'!O16+'Banking 4'!O16+'Banking 5'!O16</f>
        <v>0</v>
      </c>
      <c r="P13" s="380">
        <f>'Banking 1'!P16+'Banking 2'!P16+'Banking 3'!P16+'Banking 4'!P16+'Banking 5'!P16</f>
        <v>0</v>
      </c>
      <c r="Q13" s="380">
        <f>'Banking 1'!Q16+'Banking 2'!Q16+'Banking 3'!Q16+'Banking 4'!Q16+'Banking 5'!Q16</f>
        <v>0</v>
      </c>
      <c r="R13" s="380">
        <f>'Banking 1'!R16+'Banking 2'!R16+'Banking 3'!R16+'Banking 4'!R16+'Banking 5'!R16</f>
        <v>0</v>
      </c>
      <c r="S13" s="380">
        <f>'Banking 1'!S16+'Banking 2'!S16+'Banking 3'!S16+'Banking 4'!S16+'Banking 5'!S16</f>
        <v>0</v>
      </c>
      <c r="T13" s="380">
        <f>'Banking 1'!T16+'Banking 2'!T16+'Banking 3'!T16+'Banking 4'!T16+'Banking 5'!T16</f>
        <v>0</v>
      </c>
      <c r="U13" s="380">
        <f>'Banking 1'!U16+'Banking 2'!U16+'Banking 3'!U16+'Banking 4'!U16+'Banking 5'!U16</f>
        <v>0</v>
      </c>
      <c r="V13" s="380">
        <f>'Banking 1'!V16+'Banking 2'!V16+'Banking 3'!V16+'Banking 4'!V16+'Banking 5'!V16</f>
        <v>0</v>
      </c>
      <c r="W13" s="380">
        <f>'Banking 1'!W16+'Banking 2'!W16+'Banking 3'!W16+'Banking 4'!W16+'Banking 5'!W16</f>
        <v>0</v>
      </c>
      <c r="X13" s="380">
        <f>'Banking 1'!X16+'Banking 2'!X16+'Banking 3'!X16+'Banking 4'!X16+'Banking 5'!X16</f>
        <v>0</v>
      </c>
      <c r="Y13" s="380">
        <f>'Banking 1'!Y16+'Banking 2'!Y16+'Banking 3'!Y16+'Banking 4'!Y16+'Banking 5'!Y16</f>
        <v>0</v>
      </c>
      <c r="Z13" s="380">
        <f>'Banking 1'!Z16+'Banking 2'!Z16+'Banking 3'!Z16+'Banking 4'!Z16+'Banking 5'!Z16</f>
        <v>0</v>
      </c>
      <c r="AA13" s="380">
        <f>'Banking 1'!AA16+'Banking 2'!AA16+'Banking 3'!AA16+'Banking 4'!AA16+'Banking 5'!AA16</f>
        <v>0</v>
      </c>
      <c r="AB13" s="380">
        <f>'Banking 1'!AB16+'Banking 2'!AB16+'Banking 3'!AB16+'Banking 4'!AB16+'Banking 5'!AB16</f>
        <v>0</v>
      </c>
      <c r="AC13" s="380">
        <f>'Banking 1'!AC16+'Banking 2'!AC16+'Banking 3'!AC16+'Banking 4'!AC16+'Banking 5'!AC16</f>
        <v>0</v>
      </c>
      <c r="AD13" s="380">
        <f>'Banking 1'!AD16+'Banking 2'!AD16+'Banking 3'!AD16+'Banking 4'!AD16+'Banking 5'!AD16</f>
        <v>0</v>
      </c>
      <c r="AE13" s="380">
        <f>'Banking 1'!AE16+'Banking 2'!AE16+'Banking 3'!AE16+'Banking 4'!AE16+'Banking 5'!AE16</f>
        <v>0</v>
      </c>
      <c r="AF13" s="380">
        <f>'Banking 1'!AF16+'Banking 2'!AF16+'Banking 3'!AF16+'Banking 4'!AF16+'Banking 5'!AF16</f>
        <v>0</v>
      </c>
      <c r="AG13" s="380">
        <f>'Banking 1'!AG16+'Banking 2'!AG16+'Banking 3'!AG16+'Banking 4'!AG16+'Banking 5'!AG16</f>
        <v>0</v>
      </c>
      <c r="AH13" s="380">
        <f>'Banking 1'!AH16+'Banking 2'!AH16+'Banking 3'!AH16+'Banking 4'!AH16+'Banking 5'!AH16</f>
        <v>0</v>
      </c>
      <c r="AI13" s="380">
        <f>'Banking 1'!AI16+'Banking 2'!AI16+'Banking 3'!AI16+'Banking 4'!AI16+'Banking 5'!AI16</f>
        <v>0</v>
      </c>
      <c r="AJ13" s="380">
        <f>'Banking 1'!AJ16+'Banking 2'!AJ16+'Banking 3'!AJ16+'Banking 4'!AJ16+'Banking 5'!AJ16</f>
        <v>0</v>
      </c>
      <c r="AK13" s="380">
        <f>'Banking 1'!AK16+'Banking 2'!AK16+'Banking 3'!AK16+'Banking 4'!AK16+'Banking 5'!AK16</f>
        <v>0</v>
      </c>
      <c r="AL13" s="380">
        <f>'Banking 1'!AL16+'Banking 2'!AL16+'Banking 3'!AL16+'Banking 4'!AL16+'Banking 5'!AL16</f>
        <v>0</v>
      </c>
      <c r="AM13" s="380">
        <f>'Banking 1'!AM16+'Banking 2'!AM16+'Banking 3'!AM16+'Banking 4'!AM16+'Banking 5'!AM16</f>
        <v>0</v>
      </c>
      <c r="AN13" s="380">
        <f>'Banking 1'!AN16+'Banking 2'!AN16+'Banking 3'!AN16+'Banking 4'!AN16+'Banking 5'!AN16</f>
        <v>0</v>
      </c>
      <c r="AO13" s="380">
        <f>'Banking 1'!AO16+'Banking 2'!AO16+'Banking 3'!AO16+'Banking 4'!AO16+'Banking 5'!AO16</f>
        <v>0</v>
      </c>
      <c r="AP13" s="380">
        <f>'Banking 1'!AP16+'Banking 2'!AP16+'Banking 3'!AP16+'Banking 4'!AP16+'Banking 5'!AP16</f>
        <v>0</v>
      </c>
      <c r="AQ13" s="380">
        <f>'Banking 1'!AQ16+'Banking 2'!AQ16+'Banking 3'!AQ16+'Banking 4'!AQ16+'Banking 5'!AQ16</f>
        <v>0</v>
      </c>
      <c r="AR13" s="380">
        <f>'Banking 1'!AR16+'Banking 2'!AR16+'Banking 3'!AR16+'Banking 4'!AR16+'Banking 5'!AR16</f>
        <v>0</v>
      </c>
      <c r="AS13" s="380">
        <f>'Banking 1'!AS16+'Banking 2'!AS16+'Banking 3'!AS16+'Banking 4'!AS16+'Banking 5'!AS16</f>
        <v>0</v>
      </c>
      <c r="AT13" s="380">
        <f>'Banking 1'!AT16+'Banking 2'!AT16+'Banking 3'!AT16+'Banking 4'!AT16+'Banking 5'!AT16</f>
        <v>0</v>
      </c>
      <c r="AU13" s="380">
        <f>'Banking 1'!AU16+'Banking 2'!AU16+'Banking 3'!AU16+'Banking 4'!AU16+'Banking 5'!AU16</f>
        <v>0</v>
      </c>
      <c r="AV13" s="380">
        <f>'Banking 1'!AV16+'Banking 2'!AV16+'Banking 3'!AV16+'Banking 4'!AV16+'Banking 5'!AV16</f>
        <v>0</v>
      </c>
      <c r="AW13" s="380">
        <f>'Banking 1'!AW16+'Banking 2'!AW16+'Banking 3'!AW16+'Banking 4'!AW16+'Banking 5'!AW16</f>
        <v>0</v>
      </c>
      <c r="AX13" s="380">
        <f>'Banking 1'!AX16+'Banking 2'!AX16+'Banking 3'!AX16+'Banking 4'!AX16+'Banking 5'!AX16</f>
        <v>0</v>
      </c>
      <c r="AY13" s="380">
        <f>'Banking 1'!AY16+'Banking 2'!AY16+'Banking 3'!AY16+'Banking 4'!AY16+'Banking 5'!AY16</f>
        <v>0</v>
      </c>
      <c r="AZ13" s="380">
        <f>'Banking 1'!AZ16+'Banking 2'!AZ16+'Banking 3'!AZ16+'Banking 4'!AZ16+'Banking 5'!AZ16</f>
        <v>0</v>
      </c>
      <c r="BA13" s="382">
        <f>'Banking 1'!BA16+'Banking 2'!BA16+'Banking 3'!BA16+'Banking 4'!BA16+'Banking 5'!BA16</f>
        <v>0</v>
      </c>
      <c r="BB13" s="187">
        <f t="shared" si="3"/>
        <v>0</v>
      </c>
    </row>
    <row r="14" spans="1:54" ht="15.75" thickBot="1">
      <c r="A14" s="365" t="s">
        <v>1008</v>
      </c>
      <c r="B14" s="363">
        <f>SUM(B2:B13)</f>
        <v>0</v>
      </c>
      <c r="C14" s="363">
        <f>SUM(C2:C13)</f>
        <v>0</v>
      </c>
      <c r="D14" s="363">
        <f>SUM(D2:D13)</f>
        <v>0</v>
      </c>
      <c r="E14" s="366">
        <f t="shared" ref="E14:AY14" si="4">AVERAGE(E2:E13)</f>
        <v>0</v>
      </c>
      <c r="F14" s="366">
        <f t="shared" si="4"/>
        <v>0</v>
      </c>
      <c r="G14" s="366">
        <f t="shared" si="4"/>
        <v>0</v>
      </c>
      <c r="H14" s="366">
        <f t="shared" si="4"/>
        <v>0</v>
      </c>
      <c r="I14" s="366">
        <f>AVERAGE(I2:I13)</f>
        <v>0</v>
      </c>
      <c r="J14" s="363">
        <f>SUM(J2:J13)</f>
        <v>0</v>
      </c>
      <c r="K14" s="363">
        <f t="shared" si="4"/>
        <v>0</v>
      </c>
      <c r="L14" s="363">
        <f t="shared" si="4"/>
        <v>0</v>
      </c>
      <c r="M14" s="363">
        <f t="shared" si="4"/>
        <v>0</v>
      </c>
      <c r="N14" s="363">
        <f t="shared" si="4"/>
        <v>0</v>
      </c>
      <c r="O14" s="363">
        <f t="shared" si="4"/>
        <v>0</v>
      </c>
      <c r="P14" s="363">
        <f t="shared" si="4"/>
        <v>0</v>
      </c>
      <c r="Q14" s="363">
        <f>AVERAGE(Q2:Q13)</f>
        <v>0</v>
      </c>
      <c r="R14" s="363">
        <f>AVERAGE(R2:R13)</f>
        <v>0</v>
      </c>
      <c r="S14" s="363">
        <f>AVERAGE(S2:S13)</f>
        <v>0</v>
      </c>
      <c r="T14" s="363">
        <f>AVERAGE(T2:T13)</f>
        <v>0</v>
      </c>
      <c r="U14" s="363">
        <f t="shared" si="4"/>
        <v>0</v>
      </c>
      <c r="V14" s="363">
        <f t="shared" si="4"/>
        <v>0</v>
      </c>
      <c r="W14" s="363">
        <f t="shared" si="4"/>
        <v>0</v>
      </c>
      <c r="X14" s="363">
        <f t="shared" si="4"/>
        <v>0</v>
      </c>
      <c r="Y14" s="363">
        <f t="shared" si="4"/>
        <v>0</v>
      </c>
      <c r="Z14" s="363">
        <f t="shared" si="4"/>
        <v>0</v>
      </c>
      <c r="AA14" s="363">
        <f t="shared" si="4"/>
        <v>0</v>
      </c>
      <c r="AB14" s="363">
        <f>AVERAGE(AB2:AB13)</f>
        <v>0</v>
      </c>
      <c r="AC14" s="363">
        <f>AVERAGE(AC2:AC13)</f>
        <v>0</v>
      </c>
      <c r="AD14" s="363">
        <f>AVERAGE(AD2:AD13)</f>
        <v>0</v>
      </c>
      <c r="AE14" s="363">
        <f>AVERAGE(AE2:AE13)</f>
        <v>0</v>
      </c>
      <c r="AF14" s="363">
        <f>AVERAGE(AF2:AF13)</f>
        <v>0</v>
      </c>
      <c r="AG14" s="363">
        <f t="shared" si="4"/>
        <v>0</v>
      </c>
      <c r="AH14" s="363">
        <f t="shared" si="4"/>
        <v>0</v>
      </c>
      <c r="AI14" s="363">
        <f t="shared" si="4"/>
        <v>0</v>
      </c>
      <c r="AJ14" s="363">
        <f t="shared" si="4"/>
        <v>0</v>
      </c>
      <c r="AK14" s="363">
        <f t="shared" si="4"/>
        <v>0</v>
      </c>
      <c r="AL14" s="363">
        <f t="shared" si="4"/>
        <v>0</v>
      </c>
      <c r="AM14" s="363">
        <f t="shared" si="4"/>
        <v>0</v>
      </c>
      <c r="AN14" s="363">
        <f>AVERAGE(AN2:AN13)</f>
        <v>0</v>
      </c>
      <c r="AO14" s="363">
        <f>AVERAGE(AO2:AO13)</f>
        <v>0</v>
      </c>
      <c r="AP14" s="363">
        <f>AVERAGE(AP2:AP13)</f>
        <v>0</v>
      </c>
      <c r="AQ14" s="363">
        <f>AVERAGE(AQ2:AQ13)</f>
        <v>0</v>
      </c>
      <c r="AR14" s="363">
        <f>AVERAGE(AR2:AR13)</f>
        <v>0</v>
      </c>
      <c r="AS14" s="363">
        <f t="shared" si="4"/>
        <v>0</v>
      </c>
      <c r="AT14" s="363">
        <f t="shared" si="4"/>
        <v>0</v>
      </c>
      <c r="AU14" s="363">
        <f t="shared" si="4"/>
        <v>0</v>
      </c>
      <c r="AV14" s="363">
        <f t="shared" si="4"/>
        <v>0</v>
      </c>
      <c r="AW14" s="363">
        <f t="shared" si="4"/>
        <v>0</v>
      </c>
      <c r="AX14" s="363">
        <f t="shared" si="4"/>
        <v>0</v>
      </c>
      <c r="AY14" s="363">
        <f t="shared" si="4"/>
        <v>0</v>
      </c>
      <c r="AZ14" s="363">
        <f>AVERAGE(AZ2:AZ13)</f>
        <v>0</v>
      </c>
      <c r="BA14" s="363">
        <f>AVERAGE(BA2:BA13)</f>
        <v>0</v>
      </c>
      <c r="BB14" s="434">
        <f t="shared" si="3"/>
        <v>0</v>
      </c>
    </row>
  </sheetData>
  <pageMargins left="0.70866141732283472" right="0.70866141732283472" top="0.74803149606299213" bottom="0.74803149606299213" header="0.31496062992125984" footer="0.31496062992125984"/>
  <pageSetup scale="17" orientation="portrait" r:id="rId1"/>
  <ignoredErrors>
    <ignoredError sqref="I3:I13 I2 M2 M3:M13" unlocked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582A-1606-471D-8109-0F9BB014FE08}">
  <sheetPr codeName="Sheet18">
    <pageSetUpPr fitToPage="1"/>
  </sheetPr>
  <dimension ref="A1:BC19"/>
  <sheetViews>
    <sheetView zoomScale="120" zoomScaleNormal="120" workbookViewId="0"/>
  </sheetViews>
  <sheetFormatPr defaultColWidth="9.140625" defaultRowHeight="15"/>
  <cols>
    <col min="1" max="2" width="9.140625" style="182"/>
    <col min="3" max="3" width="29.42578125" style="182" bestFit="1" customWidth="1"/>
    <col min="4" max="4" width="9.5703125" style="182" bestFit="1" customWidth="1"/>
    <col min="5" max="6" width="9.140625" style="182"/>
    <col min="7" max="7" width="14" style="182" bestFit="1" customWidth="1"/>
    <col min="8" max="16384" width="9.140625" style="182"/>
  </cols>
  <sheetData>
    <row r="1" spans="1:55" ht="23.25">
      <c r="A1" s="176" t="s">
        <v>1133</v>
      </c>
      <c r="B1" s="176" t="s">
        <v>1134</v>
      </c>
      <c r="C1" s="176" t="s">
        <v>1135</v>
      </c>
      <c r="D1" s="176" t="s">
        <v>1136</v>
      </c>
      <c r="E1" s="176" t="s">
        <v>1137</v>
      </c>
      <c r="F1" s="176" t="s">
        <v>1138</v>
      </c>
      <c r="G1" s="177" t="s">
        <v>1139</v>
      </c>
      <c r="H1" s="178" t="s">
        <v>1140</v>
      </c>
      <c r="I1" s="179" t="s">
        <v>1141</v>
      </c>
      <c r="J1" s="179" t="s">
        <v>1142</v>
      </c>
      <c r="K1" s="179" t="s">
        <v>1143</v>
      </c>
      <c r="L1" s="179" t="s">
        <v>1144</v>
      </c>
      <c r="M1" s="179" t="s">
        <v>1145</v>
      </c>
      <c r="N1" s="180" t="s">
        <v>1146</v>
      </c>
      <c r="O1" s="191"/>
      <c r="P1" s="19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</row>
    <row r="2" spans="1:55">
      <c r="A2" s="183"/>
      <c r="B2" s="375"/>
      <c r="C2" s="445"/>
      <c r="D2" s="445"/>
      <c r="E2" s="445"/>
      <c r="F2" s="445"/>
      <c r="G2" s="448"/>
      <c r="H2" s="446"/>
      <c r="I2" s="383"/>
      <c r="J2" s="384"/>
      <c r="K2" s="435"/>
      <c r="L2" s="435"/>
      <c r="M2" s="384"/>
      <c r="N2" s="385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R2" s="386"/>
      <c r="AS2" s="386"/>
      <c r="AT2" s="386"/>
      <c r="AU2" s="386"/>
      <c r="AV2" s="386"/>
      <c r="AW2" s="386"/>
      <c r="AX2" s="386"/>
      <c r="AY2" s="386"/>
      <c r="AZ2" s="386"/>
      <c r="BA2" s="386"/>
      <c r="BB2" s="386"/>
      <c r="BC2" s="181"/>
    </row>
    <row r="3" spans="1:55"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</row>
    <row r="4" spans="1:55" ht="45.75">
      <c r="A4" s="185" t="s">
        <v>1116</v>
      </c>
      <c r="B4" s="388" t="s">
        <v>1117</v>
      </c>
      <c r="C4" s="388" t="s">
        <v>1118</v>
      </c>
      <c r="D4" s="388" t="s">
        <v>1119</v>
      </c>
      <c r="E4" s="444">
        <v>5</v>
      </c>
      <c r="F4" s="444">
        <v>15</v>
      </c>
      <c r="G4" s="444">
        <v>20</v>
      </c>
      <c r="H4" s="444">
        <v>25</v>
      </c>
      <c r="I4" s="388" t="s">
        <v>1120</v>
      </c>
      <c r="J4" s="388" t="s">
        <v>1121</v>
      </c>
      <c r="K4" s="388" t="s">
        <v>1122</v>
      </c>
      <c r="L4" s="388" t="s">
        <v>1123</v>
      </c>
      <c r="M4" s="389" t="s">
        <v>1124</v>
      </c>
      <c r="N4" s="388" t="s">
        <v>1125</v>
      </c>
      <c r="O4" s="388" t="s">
        <v>1130</v>
      </c>
      <c r="P4" s="388" t="s">
        <v>1131</v>
      </c>
      <c r="Q4" s="388" t="s">
        <v>1132</v>
      </c>
      <c r="R4" s="388" t="s">
        <v>1126</v>
      </c>
      <c r="S4" s="388" t="s">
        <v>1127</v>
      </c>
      <c r="T4" s="389" t="s">
        <v>1238</v>
      </c>
      <c r="U4" s="389" t="s">
        <v>1128</v>
      </c>
      <c r="V4" s="389" t="s">
        <v>1129</v>
      </c>
      <c r="W4" s="391">
        <v>1</v>
      </c>
      <c r="X4" s="391">
        <v>2</v>
      </c>
      <c r="Y4" s="391">
        <v>3</v>
      </c>
      <c r="Z4" s="391">
        <v>4</v>
      </c>
      <c r="AA4" s="391">
        <v>5</v>
      </c>
      <c r="AB4" s="391">
        <v>6</v>
      </c>
      <c r="AC4" s="391">
        <v>7</v>
      </c>
      <c r="AD4" s="391">
        <v>8</v>
      </c>
      <c r="AE4" s="391">
        <v>9</v>
      </c>
      <c r="AF4" s="391">
        <v>10</v>
      </c>
      <c r="AG4" s="391">
        <v>11</v>
      </c>
      <c r="AH4" s="391">
        <v>12</v>
      </c>
      <c r="AI4" s="391">
        <v>13</v>
      </c>
      <c r="AJ4" s="391">
        <v>14</v>
      </c>
      <c r="AK4" s="391">
        <v>15</v>
      </c>
      <c r="AL4" s="391">
        <v>16</v>
      </c>
      <c r="AM4" s="391">
        <v>17</v>
      </c>
      <c r="AN4" s="391">
        <v>18</v>
      </c>
      <c r="AO4" s="391">
        <v>19</v>
      </c>
      <c r="AP4" s="391">
        <v>20</v>
      </c>
      <c r="AQ4" s="391">
        <v>21</v>
      </c>
      <c r="AR4" s="391">
        <v>22</v>
      </c>
      <c r="AS4" s="391">
        <v>23</v>
      </c>
      <c r="AT4" s="391">
        <v>24</v>
      </c>
      <c r="AU4" s="391">
        <v>25</v>
      </c>
      <c r="AV4" s="391">
        <v>26</v>
      </c>
      <c r="AW4" s="391">
        <v>27</v>
      </c>
      <c r="AX4" s="391">
        <v>28</v>
      </c>
      <c r="AY4" s="391">
        <v>29</v>
      </c>
      <c r="AZ4" s="391">
        <v>30</v>
      </c>
      <c r="BA4" s="391">
        <v>31</v>
      </c>
      <c r="BB4" s="391" t="s">
        <v>1120</v>
      </c>
    </row>
    <row r="5" spans="1:55">
      <c r="A5" s="186">
        <f t="shared" ref="A5:A14" si="0">EDATE(A6,-1)</f>
        <v>44501</v>
      </c>
      <c r="B5" s="183"/>
      <c r="C5" s="443"/>
      <c r="D5" s="443"/>
      <c r="E5" s="443"/>
      <c r="F5" s="443"/>
      <c r="G5" s="443"/>
      <c r="H5" s="443"/>
      <c r="I5" s="443" t="e">
        <f>+AVERAGE(E5:H5)</f>
        <v>#DIV/0!</v>
      </c>
      <c r="J5" s="443"/>
      <c r="K5" s="443"/>
      <c r="L5" s="184"/>
      <c r="M5" s="375">
        <f>C5-J5</f>
        <v>0</v>
      </c>
      <c r="N5" s="443"/>
      <c r="O5" s="443"/>
      <c r="P5" s="443"/>
      <c r="Q5" s="443"/>
      <c r="R5" s="443"/>
      <c r="S5" s="447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375"/>
      <c r="AO5" s="375"/>
      <c r="AP5" s="375"/>
      <c r="AQ5" s="375"/>
      <c r="AR5" s="375"/>
      <c r="AS5" s="375"/>
      <c r="AT5" s="375"/>
      <c r="AU5" s="375"/>
      <c r="AV5" s="375"/>
      <c r="AW5" s="375"/>
      <c r="AX5" s="375"/>
      <c r="AY5" s="375"/>
      <c r="AZ5" s="375"/>
      <c r="BA5" s="375"/>
      <c r="BB5" s="375" t="str">
        <f>IFERROR(AVERAGE(W5:BA5),"")</f>
        <v/>
      </c>
    </row>
    <row r="6" spans="1:55">
      <c r="A6" s="186">
        <f t="shared" si="0"/>
        <v>44531</v>
      </c>
      <c r="B6" s="183"/>
      <c r="C6" s="443"/>
      <c r="D6" s="443"/>
      <c r="E6" s="443"/>
      <c r="F6" s="443"/>
      <c r="G6" s="443"/>
      <c r="H6" s="443"/>
      <c r="I6" s="443" t="e">
        <f t="shared" ref="I6:I16" si="1">+AVERAGE(E6:H6)</f>
        <v>#DIV/0!</v>
      </c>
      <c r="J6" s="443"/>
      <c r="K6" s="443"/>
      <c r="L6" s="184"/>
      <c r="M6" s="375">
        <f t="shared" ref="M6:M16" si="2">C6-J6</f>
        <v>0</v>
      </c>
      <c r="N6" s="443"/>
      <c r="O6" s="443"/>
      <c r="P6" s="443"/>
      <c r="Q6" s="443"/>
      <c r="R6" s="443"/>
      <c r="S6" s="447"/>
      <c r="T6" s="375"/>
      <c r="U6" s="375"/>
      <c r="V6" s="375"/>
      <c r="W6" s="375"/>
      <c r="X6" s="375"/>
      <c r="Y6" s="375"/>
      <c r="Z6" s="375"/>
      <c r="AA6" s="375"/>
      <c r="AB6" s="375"/>
      <c r="AC6" s="375"/>
      <c r="AD6" s="375"/>
      <c r="AE6" s="375"/>
      <c r="AF6" s="375"/>
      <c r="AG6" s="375"/>
      <c r="AH6" s="375"/>
      <c r="AI6" s="375"/>
      <c r="AJ6" s="375"/>
      <c r="AK6" s="375"/>
      <c r="AL6" s="375"/>
      <c r="AM6" s="375"/>
      <c r="AN6" s="375"/>
      <c r="AO6" s="375"/>
      <c r="AP6" s="375"/>
      <c r="AQ6" s="375"/>
      <c r="AR6" s="375"/>
      <c r="AS6" s="375"/>
      <c r="AT6" s="375"/>
      <c r="AU6" s="375"/>
      <c r="AV6" s="375"/>
      <c r="AW6" s="375"/>
      <c r="AX6" s="375"/>
      <c r="AY6" s="375"/>
      <c r="AZ6" s="375"/>
      <c r="BA6" s="375"/>
      <c r="BB6" s="375" t="str">
        <f t="shared" ref="BB6:BB17" si="3">IFERROR(AVERAGE(W6:BA6),"")</f>
        <v/>
      </c>
    </row>
    <row r="7" spans="1:55">
      <c r="A7" s="186">
        <f t="shared" si="0"/>
        <v>44562</v>
      </c>
      <c r="B7" s="183"/>
      <c r="C7" s="443"/>
      <c r="D7" s="443"/>
      <c r="E7" s="443"/>
      <c r="F7" s="443"/>
      <c r="G7" s="443"/>
      <c r="H7" s="443"/>
      <c r="I7" s="443" t="e">
        <f t="shared" si="1"/>
        <v>#DIV/0!</v>
      </c>
      <c r="J7" s="443"/>
      <c r="K7" s="443"/>
      <c r="L7" s="184"/>
      <c r="M7" s="375">
        <f t="shared" si="2"/>
        <v>0</v>
      </c>
      <c r="N7" s="443"/>
      <c r="O7" s="443"/>
      <c r="P7" s="443"/>
      <c r="Q7" s="443"/>
      <c r="R7" s="443"/>
      <c r="S7" s="447"/>
      <c r="T7" s="375"/>
      <c r="U7" s="375"/>
      <c r="V7" s="375"/>
      <c r="W7" s="375"/>
      <c r="X7" s="375"/>
      <c r="Y7" s="375"/>
      <c r="Z7" s="375"/>
      <c r="AA7" s="375"/>
      <c r="AB7" s="375"/>
      <c r="AC7" s="375"/>
      <c r="AD7" s="375"/>
      <c r="AE7" s="375"/>
      <c r="AF7" s="375"/>
      <c r="AG7" s="375"/>
      <c r="AH7" s="375"/>
      <c r="AI7" s="375"/>
      <c r="AJ7" s="375"/>
      <c r="AK7" s="375"/>
      <c r="AL7" s="375"/>
      <c r="AM7" s="375"/>
      <c r="AN7" s="375"/>
      <c r="AO7" s="375"/>
      <c r="AP7" s="375"/>
      <c r="AQ7" s="375"/>
      <c r="AR7" s="375"/>
      <c r="AS7" s="375"/>
      <c r="AT7" s="375"/>
      <c r="AU7" s="375"/>
      <c r="AV7" s="375"/>
      <c r="AW7" s="375"/>
      <c r="AX7" s="375"/>
      <c r="AY7" s="375"/>
      <c r="AZ7" s="375"/>
      <c r="BA7" s="375"/>
      <c r="BB7" s="375" t="str">
        <f t="shared" si="3"/>
        <v/>
      </c>
    </row>
    <row r="8" spans="1:55">
      <c r="A8" s="186">
        <f t="shared" si="0"/>
        <v>44593</v>
      </c>
      <c r="B8" s="183"/>
      <c r="C8" s="443"/>
      <c r="D8" s="443"/>
      <c r="E8" s="443"/>
      <c r="F8" s="443"/>
      <c r="G8" s="443"/>
      <c r="H8" s="443"/>
      <c r="I8" s="443" t="e">
        <f t="shared" si="1"/>
        <v>#DIV/0!</v>
      </c>
      <c r="J8" s="443"/>
      <c r="K8" s="443"/>
      <c r="L8" s="184"/>
      <c r="M8" s="375">
        <f t="shared" si="2"/>
        <v>0</v>
      </c>
      <c r="N8" s="443"/>
      <c r="O8" s="443"/>
      <c r="P8" s="443"/>
      <c r="Q8" s="443"/>
      <c r="R8" s="443"/>
      <c r="S8" s="447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5"/>
      <c r="AH8" s="375"/>
      <c r="AI8" s="375"/>
      <c r="AJ8" s="375"/>
      <c r="AK8" s="375"/>
      <c r="AL8" s="375"/>
      <c r="AM8" s="375"/>
      <c r="AN8" s="375"/>
      <c r="AO8" s="375"/>
      <c r="AP8" s="375"/>
      <c r="AQ8" s="375"/>
      <c r="AR8" s="375"/>
      <c r="AS8" s="375"/>
      <c r="AT8" s="375"/>
      <c r="AU8" s="375"/>
      <c r="AV8" s="375"/>
      <c r="AW8" s="375"/>
      <c r="AX8" s="375"/>
      <c r="AY8" s="375"/>
      <c r="AZ8" s="375"/>
      <c r="BA8" s="375"/>
      <c r="BB8" s="375" t="str">
        <f t="shared" si="3"/>
        <v/>
      </c>
    </row>
    <row r="9" spans="1:55" ht="14.25" customHeight="1">
      <c r="A9" s="186">
        <f t="shared" si="0"/>
        <v>44621</v>
      </c>
      <c r="B9" s="183"/>
      <c r="C9" s="443"/>
      <c r="D9" s="443"/>
      <c r="E9" s="443"/>
      <c r="F9" s="443"/>
      <c r="G9" s="443"/>
      <c r="H9" s="443"/>
      <c r="I9" s="443" t="e">
        <f t="shared" si="1"/>
        <v>#DIV/0!</v>
      </c>
      <c r="J9" s="443"/>
      <c r="K9" s="443"/>
      <c r="L9" s="184"/>
      <c r="M9" s="375">
        <f t="shared" si="2"/>
        <v>0</v>
      </c>
      <c r="N9" s="443"/>
      <c r="O9" s="443"/>
      <c r="P9" s="443"/>
      <c r="Q9" s="443"/>
      <c r="R9" s="443"/>
      <c r="S9" s="447"/>
      <c r="T9" s="375"/>
      <c r="U9" s="375"/>
      <c r="V9" s="375"/>
      <c r="W9" s="375"/>
      <c r="X9" s="375"/>
      <c r="Y9" s="375"/>
      <c r="Z9" s="375"/>
      <c r="AA9" s="375"/>
      <c r="AB9" s="375"/>
      <c r="AC9" s="375"/>
      <c r="AD9" s="375"/>
      <c r="AE9" s="375"/>
      <c r="AF9" s="375"/>
      <c r="AG9" s="375"/>
      <c r="AH9" s="375"/>
      <c r="AI9" s="375"/>
      <c r="AJ9" s="375"/>
      <c r="AK9" s="375"/>
      <c r="AL9" s="375"/>
      <c r="AM9" s="375"/>
      <c r="AN9" s="375"/>
      <c r="AO9" s="375"/>
      <c r="AP9" s="375"/>
      <c r="AQ9" s="375"/>
      <c r="AR9" s="375"/>
      <c r="AS9" s="375"/>
      <c r="AT9" s="375"/>
      <c r="AU9" s="375"/>
      <c r="AV9" s="375"/>
      <c r="AW9" s="375"/>
      <c r="AX9" s="375"/>
      <c r="AY9" s="375"/>
      <c r="AZ9" s="375"/>
      <c r="BA9" s="375"/>
      <c r="BB9" s="375" t="str">
        <f t="shared" si="3"/>
        <v/>
      </c>
    </row>
    <row r="10" spans="1:55">
      <c r="A10" s="186">
        <f t="shared" si="0"/>
        <v>44652</v>
      </c>
      <c r="B10" s="183"/>
      <c r="C10" s="443"/>
      <c r="D10" s="443"/>
      <c r="E10" s="443"/>
      <c r="F10" s="443"/>
      <c r="G10" s="443"/>
      <c r="H10" s="443"/>
      <c r="I10" s="443" t="e">
        <f t="shared" si="1"/>
        <v>#DIV/0!</v>
      </c>
      <c r="J10" s="443"/>
      <c r="K10" s="443"/>
      <c r="L10" s="184"/>
      <c r="M10" s="375">
        <f t="shared" si="2"/>
        <v>0</v>
      </c>
      <c r="N10" s="443"/>
      <c r="O10" s="443"/>
      <c r="P10" s="443"/>
      <c r="Q10" s="443"/>
      <c r="R10" s="443"/>
      <c r="S10" s="447"/>
      <c r="T10" s="375"/>
      <c r="U10" s="375"/>
      <c r="V10" s="375"/>
      <c r="W10" s="375"/>
      <c r="X10" s="375"/>
      <c r="Y10" s="375"/>
      <c r="Z10" s="375"/>
      <c r="AA10" s="375"/>
      <c r="AB10" s="375"/>
      <c r="AC10" s="375"/>
      <c r="AD10" s="375"/>
      <c r="AE10" s="375"/>
      <c r="AF10" s="375"/>
      <c r="AG10" s="375"/>
      <c r="AH10" s="375"/>
      <c r="AI10" s="375"/>
      <c r="AJ10" s="375"/>
      <c r="AK10" s="375"/>
      <c r="AL10" s="375"/>
      <c r="AM10" s="375"/>
      <c r="AN10" s="375"/>
      <c r="AO10" s="375"/>
      <c r="AP10" s="375"/>
      <c r="AQ10" s="375"/>
      <c r="AR10" s="375"/>
      <c r="AS10" s="375"/>
      <c r="AT10" s="375"/>
      <c r="AU10" s="375"/>
      <c r="AV10" s="375"/>
      <c r="AW10" s="375"/>
      <c r="AX10" s="375"/>
      <c r="AY10" s="375"/>
      <c r="AZ10" s="375"/>
      <c r="BA10" s="375"/>
      <c r="BB10" s="375" t="str">
        <f t="shared" si="3"/>
        <v/>
      </c>
    </row>
    <row r="11" spans="1:55">
      <c r="A11" s="186">
        <f t="shared" si="0"/>
        <v>44682</v>
      </c>
      <c r="B11" s="183"/>
      <c r="C11" s="443"/>
      <c r="D11" s="443"/>
      <c r="E11" s="443"/>
      <c r="F11" s="443"/>
      <c r="G11" s="443"/>
      <c r="H11" s="443"/>
      <c r="I11" s="443" t="e">
        <f t="shared" si="1"/>
        <v>#DIV/0!</v>
      </c>
      <c r="J11" s="443"/>
      <c r="K11" s="443"/>
      <c r="L11" s="184"/>
      <c r="M11" s="375">
        <f t="shared" si="2"/>
        <v>0</v>
      </c>
      <c r="N11" s="443"/>
      <c r="O11" s="443"/>
      <c r="P11" s="443"/>
      <c r="Q11" s="443"/>
      <c r="R11" s="443"/>
      <c r="S11" s="447"/>
      <c r="T11" s="375"/>
      <c r="U11" s="375"/>
      <c r="V11" s="375"/>
      <c r="W11" s="375"/>
      <c r="X11" s="375"/>
      <c r="Y11" s="375"/>
      <c r="Z11" s="375"/>
      <c r="AA11" s="375"/>
      <c r="AB11" s="375"/>
      <c r="AC11" s="375"/>
      <c r="AD11" s="375"/>
      <c r="AE11" s="375"/>
      <c r="AF11" s="375"/>
      <c r="AG11" s="375"/>
      <c r="AH11" s="375"/>
      <c r="AI11" s="375"/>
      <c r="AJ11" s="375"/>
      <c r="AK11" s="375"/>
      <c r="AL11" s="375"/>
      <c r="AM11" s="375"/>
      <c r="AN11" s="375"/>
      <c r="AO11" s="375"/>
      <c r="AP11" s="375"/>
      <c r="AQ11" s="375"/>
      <c r="AR11" s="375"/>
      <c r="AS11" s="375"/>
      <c r="AT11" s="375"/>
      <c r="AU11" s="375"/>
      <c r="AV11" s="375"/>
      <c r="AW11" s="375"/>
      <c r="AX11" s="375"/>
      <c r="AY11" s="375"/>
      <c r="AZ11" s="375"/>
      <c r="BA11" s="375"/>
      <c r="BB11" s="375" t="str">
        <f t="shared" si="3"/>
        <v/>
      </c>
    </row>
    <row r="12" spans="1:55">
      <c r="A12" s="186">
        <f t="shared" si="0"/>
        <v>44713</v>
      </c>
      <c r="B12" s="183"/>
      <c r="C12" s="443"/>
      <c r="D12" s="443"/>
      <c r="E12" s="443"/>
      <c r="F12" s="443"/>
      <c r="G12" s="443"/>
      <c r="H12" s="443"/>
      <c r="I12" s="443" t="e">
        <f t="shared" si="1"/>
        <v>#DIV/0!</v>
      </c>
      <c r="J12" s="443"/>
      <c r="K12" s="443"/>
      <c r="L12" s="184"/>
      <c r="M12" s="375">
        <f t="shared" si="2"/>
        <v>0</v>
      </c>
      <c r="N12" s="443"/>
      <c r="O12" s="443"/>
      <c r="P12" s="443"/>
      <c r="Q12" s="443"/>
      <c r="R12" s="443"/>
      <c r="S12" s="447"/>
      <c r="T12" s="375"/>
      <c r="U12" s="375"/>
      <c r="V12" s="375"/>
      <c r="W12" s="375"/>
      <c r="X12" s="375"/>
      <c r="Y12" s="375"/>
      <c r="Z12" s="375"/>
      <c r="AA12" s="375"/>
      <c r="AB12" s="375"/>
      <c r="AC12" s="375"/>
      <c r="AD12" s="375"/>
      <c r="AE12" s="375"/>
      <c r="AF12" s="375"/>
      <c r="AG12" s="375"/>
      <c r="AH12" s="375"/>
      <c r="AI12" s="375"/>
      <c r="AJ12" s="375"/>
      <c r="AK12" s="375"/>
      <c r="AL12" s="375"/>
      <c r="AM12" s="375"/>
      <c r="AN12" s="375"/>
      <c r="AO12" s="375"/>
      <c r="AP12" s="375"/>
      <c r="AQ12" s="375"/>
      <c r="AR12" s="375"/>
      <c r="AS12" s="375"/>
      <c r="AT12" s="375"/>
      <c r="AU12" s="375"/>
      <c r="AV12" s="375"/>
      <c r="AW12" s="375"/>
      <c r="AX12" s="375"/>
      <c r="AY12" s="375"/>
      <c r="AZ12" s="375"/>
      <c r="BA12" s="375"/>
      <c r="BB12" s="375" t="str">
        <f t="shared" si="3"/>
        <v/>
      </c>
    </row>
    <row r="13" spans="1:55">
      <c r="A13" s="186">
        <f t="shared" si="0"/>
        <v>44743</v>
      </c>
      <c r="B13" s="183"/>
      <c r="C13" s="443"/>
      <c r="D13" s="443"/>
      <c r="E13" s="443"/>
      <c r="F13" s="443"/>
      <c r="G13" s="443"/>
      <c r="H13" s="443"/>
      <c r="I13" s="443" t="e">
        <f t="shared" si="1"/>
        <v>#DIV/0!</v>
      </c>
      <c r="J13" s="443"/>
      <c r="K13" s="443"/>
      <c r="L13" s="184"/>
      <c r="M13" s="375">
        <f t="shared" si="2"/>
        <v>0</v>
      </c>
      <c r="N13" s="443"/>
      <c r="O13" s="443"/>
      <c r="P13" s="443"/>
      <c r="Q13" s="443"/>
      <c r="R13" s="443"/>
      <c r="S13" s="447"/>
      <c r="T13" s="375"/>
      <c r="U13" s="375"/>
      <c r="V13" s="375"/>
      <c r="W13" s="375"/>
      <c r="X13" s="375"/>
      <c r="Y13" s="375"/>
      <c r="Z13" s="375"/>
      <c r="AA13" s="375"/>
      <c r="AB13" s="375"/>
      <c r="AC13" s="375"/>
      <c r="AD13" s="375"/>
      <c r="AE13" s="375"/>
      <c r="AF13" s="375"/>
      <c r="AG13" s="375"/>
      <c r="AH13" s="375"/>
      <c r="AI13" s="375"/>
      <c r="AJ13" s="375"/>
      <c r="AK13" s="375"/>
      <c r="AL13" s="375"/>
      <c r="AM13" s="375"/>
      <c r="AN13" s="375"/>
      <c r="AO13" s="375"/>
      <c r="AP13" s="375"/>
      <c r="AQ13" s="375"/>
      <c r="AR13" s="375"/>
      <c r="AS13" s="375"/>
      <c r="AT13" s="375"/>
      <c r="AU13" s="375"/>
      <c r="AV13" s="375"/>
      <c r="AW13" s="375"/>
      <c r="AX13" s="375"/>
      <c r="AY13" s="375"/>
      <c r="AZ13" s="375"/>
      <c r="BA13" s="375"/>
      <c r="BB13" s="375" t="str">
        <f t="shared" si="3"/>
        <v/>
      </c>
    </row>
    <row r="14" spans="1:55">
      <c r="A14" s="186">
        <f t="shared" si="0"/>
        <v>44774</v>
      </c>
      <c r="B14" s="183"/>
      <c r="C14" s="443"/>
      <c r="D14" s="443"/>
      <c r="E14" s="443"/>
      <c r="F14" s="443"/>
      <c r="G14" s="443"/>
      <c r="H14" s="443"/>
      <c r="I14" s="443" t="e">
        <f t="shared" si="1"/>
        <v>#DIV/0!</v>
      </c>
      <c r="J14" s="443"/>
      <c r="K14" s="443"/>
      <c r="L14" s="184"/>
      <c r="M14" s="375">
        <f t="shared" si="2"/>
        <v>0</v>
      </c>
      <c r="N14" s="443"/>
      <c r="O14" s="443"/>
      <c r="P14" s="443"/>
      <c r="Q14" s="443"/>
      <c r="R14" s="443"/>
      <c r="S14" s="447"/>
      <c r="T14" s="375"/>
      <c r="U14" s="375"/>
      <c r="V14" s="375"/>
      <c r="W14" s="375"/>
      <c r="X14" s="375"/>
      <c r="Y14" s="375"/>
      <c r="Z14" s="375"/>
      <c r="AA14" s="375"/>
      <c r="AB14" s="375"/>
      <c r="AC14" s="375"/>
      <c r="AD14" s="375"/>
      <c r="AE14" s="375"/>
      <c r="AF14" s="375"/>
      <c r="AG14" s="375"/>
      <c r="AH14" s="375"/>
      <c r="AI14" s="375"/>
      <c r="AJ14" s="375"/>
      <c r="AK14" s="375"/>
      <c r="AL14" s="375"/>
      <c r="AM14" s="375"/>
      <c r="AN14" s="375"/>
      <c r="AO14" s="375"/>
      <c r="AP14" s="375"/>
      <c r="AQ14" s="375"/>
      <c r="AR14" s="375"/>
      <c r="AS14" s="375"/>
      <c r="AT14" s="375"/>
      <c r="AU14" s="375"/>
      <c r="AV14" s="375"/>
      <c r="AW14" s="375"/>
      <c r="AX14" s="375"/>
      <c r="AY14" s="375"/>
      <c r="AZ14" s="375"/>
      <c r="BA14" s="375"/>
      <c r="BB14" s="375" t="str">
        <f t="shared" si="3"/>
        <v/>
      </c>
    </row>
    <row r="15" spans="1:55">
      <c r="A15" s="186">
        <f>EDATE(A16,-1)</f>
        <v>44805</v>
      </c>
      <c r="B15" s="183"/>
      <c r="C15" s="443"/>
      <c r="D15" s="443"/>
      <c r="E15" s="443"/>
      <c r="F15" s="443"/>
      <c r="G15" s="443"/>
      <c r="H15" s="443"/>
      <c r="I15" s="443" t="e">
        <f t="shared" si="1"/>
        <v>#DIV/0!</v>
      </c>
      <c r="J15" s="443"/>
      <c r="K15" s="443"/>
      <c r="L15" s="184"/>
      <c r="M15" s="375">
        <f t="shared" si="2"/>
        <v>0</v>
      </c>
      <c r="N15" s="443"/>
      <c r="O15" s="443"/>
      <c r="P15" s="443"/>
      <c r="Q15" s="443"/>
      <c r="R15" s="443"/>
      <c r="S15" s="447"/>
      <c r="T15" s="375"/>
      <c r="U15" s="375"/>
      <c r="V15" s="375"/>
      <c r="W15" s="375"/>
      <c r="X15" s="375"/>
      <c r="Y15" s="375"/>
      <c r="Z15" s="375"/>
      <c r="AA15" s="375"/>
      <c r="AB15" s="375"/>
      <c r="AC15" s="375"/>
      <c r="AD15" s="375"/>
      <c r="AE15" s="375"/>
      <c r="AF15" s="375"/>
      <c r="AG15" s="375"/>
      <c r="AH15" s="375"/>
      <c r="AI15" s="375"/>
      <c r="AJ15" s="375"/>
      <c r="AK15" s="375"/>
      <c r="AL15" s="375"/>
      <c r="AM15" s="375"/>
      <c r="AN15" s="375"/>
      <c r="AO15" s="375"/>
      <c r="AP15" s="375"/>
      <c r="AQ15" s="375"/>
      <c r="AR15" s="375"/>
      <c r="AS15" s="375"/>
      <c r="AT15" s="375"/>
      <c r="AU15" s="375"/>
      <c r="AV15" s="375"/>
      <c r="AW15" s="375"/>
      <c r="AX15" s="375"/>
      <c r="AY15" s="375"/>
      <c r="AZ15" s="375"/>
      <c r="BA15" s="375"/>
      <c r="BB15" s="375" t="str">
        <f t="shared" si="3"/>
        <v/>
      </c>
    </row>
    <row r="16" spans="1:55" ht="15.75" thickBot="1">
      <c r="A16" s="186">
        <v>44835</v>
      </c>
      <c r="B16" s="183"/>
      <c r="C16" s="443"/>
      <c r="D16" s="443"/>
      <c r="E16" s="443"/>
      <c r="F16" s="443"/>
      <c r="G16" s="443"/>
      <c r="H16" s="443"/>
      <c r="I16" s="443" t="e">
        <f t="shared" si="1"/>
        <v>#DIV/0!</v>
      </c>
      <c r="J16" s="443"/>
      <c r="K16" s="443"/>
      <c r="L16" s="184"/>
      <c r="M16" s="375">
        <f t="shared" si="2"/>
        <v>0</v>
      </c>
      <c r="N16" s="443"/>
      <c r="O16" s="443"/>
      <c r="P16" s="443"/>
      <c r="Q16" s="443"/>
      <c r="R16" s="443"/>
      <c r="S16" s="447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 t="str">
        <f t="shared" si="3"/>
        <v/>
      </c>
    </row>
    <row r="17" spans="1:54" ht="15.75" thickBot="1">
      <c r="A17" s="188" t="s">
        <v>1008</v>
      </c>
      <c r="B17" s="189">
        <f>SUM(B5:B16)</f>
        <v>0</v>
      </c>
      <c r="C17" s="189">
        <f>SUM(C5:C16)</f>
        <v>0</v>
      </c>
      <c r="D17" s="189">
        <f>SUM(D5:D16)</f>
        <v>0</v>
      </c>
      <c r="E17" s="190" t="e">
        <f t="shared" ref="E17:AY17" si="4">AVERAGE(E5:E16)</f>
        <v>#DIV/0!</v>
      </c>
      <c r="F17" s="190" t="e">
        <f t="shared" si="4"/>
        <v>#DIV/0!</v>
      </c>
      <c r="G17" s="190" t="e">
        <f t="shared" si="4"/>
        <v>#DIV/0!</v>
      </c>
      <c r="H17" s="190" t="e">
        <f t="shared" si="4"/>
        <v>#DIV/0!</v>
      </c>
      <c r="I17" s="190" t="e">
        <f>AVERAGE(I5:I16)</f>
        <v>#DIV/0!</v>
      </c>
      <c r="J17" s="189">
        <f>SUM(J5:J16)</f>
        <v>0</v>
      </c>
      <c r="K17" s="189" t="e">
        <f t="shared" si="4"/>
        <v>#DIV/0!</v>
      </c>
      <c r="L17" s="189" t="e">
        <f t="shared" si="4"/>
        <v>#DIV/0!</v>
      </c>
      <c r="M17" s="189">
        <f t="shared" si="4"/>
        <v>0</v>
      </c>
      <c r="N17" s="189" t="e">
        <f t="shared" si="4"/>
        <v>#DIV/0!</v>
      </c>
      <c r="O17" s="189" t="e">
        <f t="shared" si="4"/>
        <v>#DIV/0!</v>
      </c>
      <c r="P17" s="189" t="e">
        <f t="shared" si="4"/>
        <v>#DIV/0!</v>
      </c>
      <c r="Q17" s="189" t="e">
        <f>AVERAGE(Q5:Q16)</f>
        <v>#DIV/0!</v>
      </c>
      <c r="R17" s="189" t="e">
        <f>AVERAGE(R5:R16)</f>
        <v>#DIV/0!</v>
      </c>
      <c r="S17" s="189" t="e">
        <f>AVERAGE(S5:S16)</f>
        <v>#DIV/0!</v>
      </c>
      <c r="T17" s="189" t="e">
        <f>AVERAGE(T5:T16)</f>
        <v>#DIV/0!</v>
      </c>
      <c r="U17" s="189" t="e">
        <f t="shared" si="4"/>
        <v>#DIV/0!</v>
      </c>
      <c r="V17" s="189" t="e">
        <f t="shared" si="4"/>
        <v>#DIV/0!</v>
      </c>
      <c r="W17" s="189" t="e">
        <f t="shared" si="4"/>
        <v>#DIV/0!</v>
      </c>
      <c r="X17" s="189" t="e">
        <f t="shared" si="4"/>
        <v>#DIV/0!</v>
      </c>
      <c r="Y17" s="189" t="e">
        <f t="shared" si="4"/>
        <v>#DIV/0!</v>
      </c>
      <c r="Z17" s="189" t="e">
        <f t="shared" si="4"/>
        <v>#DIV/0!</v>
      </c>
      <c r="AA17" s="189" t="e">
        <f t="shared" si="4"/>
        <v>#DIV/0!</v>
      </c>
      <c r="AB17" s="189" t="e">
        <f>AVERAGE(AB5:AB16)</f>
        <v>#DIV/0!</v>
      </c>
      <c r="AC17" s="189" t="e">
        <f>AVERAGE(AC5:AC16)</f>
        <v>#DIV/0!</v>
      </c>
      <c r="AD17" s="189" t="e">
        <f>AVERAGE(AD5:AD16)</f>
        <v>#DIV/0!</v>
      </c>
      <c r="AE17" s="189" t="e">
        <f>AVERAGE(AE5:AE16)</f>
        <v>#DIV/0!</v>
      </c>
      <c r="AF17" s="189" t="e">
        <f>AVERAGE(AF5:AF16)</f>
        <v>#DIV/0!</v>
      </c>
      <c r="AG17" s="189" t="e">
        <f t="shared" si="4"/>
        <v>#DIV/0!</v>
      </c>
      <c r="AH17" s="189" t="e">
        <f t="shared" si="4"/>
        <v>#DIV/0!</v>
      </c>
      <c r="AI17" s="189" t="e">
        <f t="shared" si="4"/>
        <v>#DIV/0!</v>
      </c>
      <c r="AJ17" s="189" t="e">
        <f t="shared" si="4"/>
        <v>#DIV/0!</v>
      </c>
      <c r="AK17" s="189" t="e">
        <f t="shared" si="4"/>
        <v>#DIV/0!</v>
      </c>
      <c r="AL17" s="189" t="e">
        <f t="shared" si="4"/>
        <v>#DIV/0!</v>
      </c>
      <c r="AM17" s="189" t="e">
        <f t="shared" si="4"/>
        <v>#DIV/0!</v>
      </c>
      <c r="AN17" s="189" t="e">
        <f>AVERAGE(AN5:AN16)</f>
        <v>#DIV/0!</v>
      </c>
      <c r="AO17" s="189" t="e">
        <f>AVERAGE(AO5:AO16)</f>
        <v>#DIV/0!</v>
      </c>
      <c r="AP17" s="189" t="e">
        <f>AVERAGE(AP5:AP16)</f>
        <v>#DIV/0!</v>
      </c>
      <c r="AQ17" s="189" t="e">
        <f>AVERAGE(AQ5:AQ16)</f>
        <v>#DIV/0!</v>
      </c>
      <c r="AR17" s="189" t="e">
        <f>AVERAGE(AR5:AR16)</f>
        <v>#DIV/0!</v>
      </c>
      <c r="AS17" s="189" t="e">
        <f t="shared" si="4"/>
        <v>#DIV/0!</v>
      </c>
      <c r="AT17" s="189" t="e">
        <f t="shared" si="4"/>
        <v>#DIV/0!</v>
      </c>
      <c r="AU17" s="189" t="e">
        <f t="shared" si="4"/>
        <v>#DIV/0!</v>
      </c>
      <c r="AV17" s="189" t="e">
        <f t="shared" si="4"/>
        <v>#DIV/0!</v>
      </c>
      <c r="AW17" s="189" t="e">
        <f t="shared" si="4"/>
        <v>#DIV/0!</v>
      </c>
      <c r="AX17" s="189" t="e">
        <f t="shared" si="4"/>
        <v>#DIV/0!</v>
      </c>
      <c r="AY17" s="189" t="e">
        <f t="shared" si="4"/>
        <v>#DIV/0!</v>
      </c>
      <c r="AZ17" s="189" t="e">
        <f>AVERAGE(AZ5:AZ16)</f>
        <v>#DIV/0!</v>
      </c>
      <c r="BA17" s="189" t="e">
        <f>AVERAGE(BA5:BA16)</f>
        <v>#DIV/0!</v>
      </c>
      <c r="BB17" s="434" t="str">
        <f t="shared" si="3"/>
        <v/>
      </c>
    </row>
    <row r="19" spans="1:54">
      <c r="C19" s="183" t="s">
        <v>1239</v>
      </c>
      <c r="J19" s="184" t="s">
        <v>1240</v>
      </c>
    </row>
  </sheetData>
  <pageMargins left="0.70866141732283472" right="0.70866141732283472" top="0.74803149606299213" bottom="0.74803149606299213" header="0.31496062992125984" footer="0.31496062992125984"/>
  <pageSetup scale="1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B083-8E04-4441-89C6-D0DEB04DE693}">
  <sheetPr codeName="Sheet19">
    <pageSetUpPr fitToPage="1"/>
  </sheetPr>
  <dimension ref="A1:BC19"/>
  <sheetViews>
    <sheetView zoomScale="120" zoomScaleNormal="120" workbookViewId="0"/>
  </sheetViews>
  <sheetFormatPr defaultColWidth="9.140625" defaultRowHeight="15"/>
  <cols>
    <col min="1" max="2" width="9.140625" style="182"/>
    <col min="3" max="3" width="29.5703125" style="182" bestFit="1" customWidth="1"/>
    <col min="4" max="4" width="9.7109375" style="182" bestFit="1" customWidth="1"/>
    <col min="5" max="6" width="11.28515625" style="182" bestFit="1" customWidth="1"/>
    <col min="7" max="7" width="14.140625" style="182" bestFit="1" customWidth="1"/>
    <col min="8" max="8" width="10.85546875" style="182" bestFit="1" customWidth="1"/>
    <col min="9" max="9" width="18.140625" style="182" bestFit="1" customWidth="1"/>
    <col min="10" max="10" width="12.140625" style="182" bestFit="1" customWidth="1"/>
    <col min="11" max="11" width="9.28515625" style="182" bestFit="1" customWidth="1"/>
    <col min="12" max="12" width="9.140625" style="182"/>
    <col min="13" max="13" width="11.7109375" style="182" bestFit="1" customWidth="1"/>
    <col min="14" max="15" width="9.5703125" style="182" bestFit="1" customWidth="1"/>
    <col min="16" max="20" width="9.140625" style="182"/>
    <col min="21" max="23" width="11.7109375" style="182" bestFit="1" customWidth="1"/>
    <col min="24" max="27" width="11.28515625" style="182" bestFit="1" customWidth="1"/>
    <col min="28" max="28" width="10.85546875" style="182" bestFit="1" customWidth="1"/>
    <col min="29" max="41" width="11.28515625" style="182" bestFit="1" customWidth="1"/>
    <col min="42" max="48" width="10.85546875" style="182" bestFit="1" customWidth="1"/>
    <col min="49" max="52" width="11.28515625" style="182" bestFit="1" customWidth="1"/>
    <col min="53" max="53" width="11.7109375" style="182" bestFit="1" customWidth="1"/>
    <col min="54" max="54" width="11.28515625" style="182" bestFit="1" customWidth="1"/>
    <col min="55" max="16384" width="9.140625" style="182"/>
  </cols>
  <sheetData>
    <row r="1" spans="1:55" ht="23.25">
      <c r="A1" s="176" t="s">
        <v>1133</v>
      </c>
      <c r="B1" s="176" t="s">
        <v>1134</v>
      </c>
      <c r="C1" s="176" t="s">
        <v>1135</v>
      </c>
      <c r="D1" s="176" t="s">
        <v>1136</v>
      </c>
      <c r="E1" s="176" t="s">
        <v>1137</v>
      </c>
      <c r="F1" s="176" t="s">
        <v>1138</v>
      </c>
      <c r="G1" s="177" t="s">
        <v>1139</v>
      </c>
      <c r="H1" s="178" t="s">
        <v>1140</v>
      </c>
      <c r="I1" s="179" t="s">
        <v>1141</v>
      </c>
      <c r="J1" s="179" t="s">
        <v>1142</v>
      </c>
      <c r="K1" s="179" t="s">
        <v>1143</v>
      </c>
      <c r="L1" s="179" t="s">
        <v>1144</v>
      </c>
      <c r="M1" s="179" t="s">
        <v>1145</v>
      </c>
      <c r="N1" s="180" t="s">
        <v>1146</v>
      </c>
      <c r="O1" s="191"/>
      <c r="P1" s="19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</row>
    <row r="2" spans="1:55">
      <c r="A2" s="183"/>
      <c r="B2" s="375"/>
      <c r="C2" s="445"/>
      <c r="D2" s="445"/>
      <c r="E2" s="445"/>
      <c r="F2" s="445"/>
      <c r="G2" s="373"/>
      <c r="H2" s="446"/>
      <c r="I2" s="383"/>
      <c r="J2" s="384"/>
      <c r="K2" s="435"/>
      <c r="L2" s="435"/>
      <c r="M2" s="384"/>
      <c r="N2" s="385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R2" s="386"/>
      <c r="AS2" s="386"/>
      <c r="AT2" s="386"/>
      <c r="AU2" s="386"/>
      <c r="AV2" s="386"/>
      <c r="AW2" s="386"/>
      <c r="AX2" s="386"/>
      <c r="AY2" s="386"/>
      <c r="AZ2" s="386"/>
      <c r="BA2" s="386"/>
      <c r="BB2" s="386"/>
      <c r="BC2" s="181"/>
    </row>
    <row r="3" spans="1:55"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</row>
    <row r="4" spans="1:55" s="392" customFormat="1" ht="45">
      <c r="A4" s="185" t="s">
        <v>1116</v>
      </c>
      <c r="B4" s="388" t="s">
        <v>1117</v>
      </c>
      <c r="C4" s="388" t="s">
        <v>1118</v>
      </c>
      <c r="D4" s="388" t="s">
        <v>1119</v>
      </c>
      <c r="E4" s="444">
        <v>5</v>
      </c>
      <c r="F4" s="444">
        <v>15</v>
      </c>
      <c r="G4" s="444">
        <v>20</v>
      </c>
      <c r="H4" s="444">
        <v>25</v>
      </c>
      <c r="I4" s="388" t="s">
        <v>1120</v>
      </c>
      <c r="J4" s="388" t="s">
        <v>1121</v>
      </c>
      <c r="K4" s="388" t="s">
        <v>1122</v>
      </c>
      <c r="L4" s="388" t="s">
        <v>1123</v>
      </c>
      <c r="M4" s="390" t="s">
        <v>1124</v>
      </c>
      <c r="N4" s="388" t="s">
        <v>1125</v>
      </c>
      <c r="O4" s="388" t="s">
        <v>1130</v>
      </c>
      <c r="P4" s="388" t="s">
        <v>1131</v>
      </c>
      <c r="Q4" s="388" t="s">
        <v>1132</v>
      </c>
      <c r="R4" s="388" t="s">
        <v>1126</v>
      </c>
      <c r="S4" s="388" t="s">
        <v>1127</v>
      </c>
      <c r="T4" s="390" t="s">
        <v>1238</v>
      </c>
      <c r="U4" s="390" t="s">
        <v>1128</v>
      </c>
      <c r="V4" s="390" t="s">
        <v>1129</v>
      </c>
      <c r="W4" s="391">
        <v>1</v>
      </c>
      <c r="X4" s="391">
        <v>2</v>
      </c>
      <c r="Y4" s="391">
        <v>3</v>
      </c>
      <c r="Z4" s="391">
        <v>4</v>
      </c>
      <c r="AA4" s="391">
        <v>5</v>
      </c>
      <c r="AB4" s="391">
        <v>6</v>
      </c>
      <c r="AC4" s="391">
        <v>7</v>
      </c>
      <c r="AD4" s="391">
        <v>8</v>
      </c>
      <c r="AE4" s="391">
        <v>9</v>
      </c>
      <c r="AF4" s="391">
        <v>10</v>
      </c>
      <c r="AG4" s="391">
        <v>11</v>
      </c>
      <c r="AH4" s="391">
        <v>12</v>
      </c>
      <c r="AI4" s="391">
        <v>13</v>
      </c>
      <c r="AJ4" s="391">
        <v>14</v>
      </c>
      <c r="AK4" s="391">
        <v>15</v>
      </c>
      <c r="AL4" s="391">
        <v>16</v>
      </c>
      <c r="AM4" s="391">
        <v>17</v>
      </c>
      <c r="AN4" s="391">
        <v>18</v>
      </c>
      <c r="AO4" s="391">
        <v>19</v>
      </c>
      <c r="AP4" s="391">
        <v>20</v>
      </c>
      <c r="AQ4" s="391">
        <v>21</v>
      </c>
      <c r="AR4" s="391">
        <v>22</v>
      </c>
      <c r="AS4" s="391">
        <v>23</v>
      </c>
      <c r="AT4" s="391">
        <v>24</v>
      </c>
      <c r="AU4" s="391">
        <v>25</v>
      </c>
      <c r="AV4" s="391">
        <v>26</v>
      </c>
      <c r="AW4" s="391">
        <v>27</v>
      </c>
      <c r="AX4" s="391">
        <v>28</v>
      </c>
      <c r="AY4" s="391">
        <v>29</v>
      </c>
      <c r="AZ4" s="391">
        <v>30</v>
      </c>
      <c r="BA4" s="391">
        <v>31</v>
      </c>
      <c r="BB4" s="391" t="s">
        <v>1120</v>
      </c>
    </row>
    <row r="5" spans="1:55">
      <c r="A5" s="186">
        <f t="shared" ref="A5:A14" si="0">EDATE(A6,-1)</f>
        <v>44501</v>
      </c>
      <c r="B5" s="183"/>
      <c r="C5" s="443"/>
      <c r="D5" s="443"/>
      <c r="E5" s="443"/>
      <c r="F5" s="443"/>
      <c r="G5" s="443"/>
      <c r="H5" s="443"/>
      <c r="I5" s="443" t="e">
        <f>+AVERAGE(E5:H5)</f>
        <v>#DIV/0!</v>
      </c>
      <c r="J5" s="443"/>
      <c r="K5" s="443"/>
      <c r="L5" s="184"/>
      <c r="M5" s="375">
        <f>C5-J5</f>
        <v>0</v>
      </c>
      <c r="N5" s="443"/>
      <c r="O5" s="443"/>
      <c r="P5" s="443"/>
      <c r="Q5" s="443"/>
      <c r="R5" s="443"/>
      <c r="S5" s="447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375"/>
      <c r="AO5" s="375"/>
      <c r="AP5" s="375"/>
      <c r="AQ5" s="375"/>
      <c r="AR5" s="375"/>
      <c r="AS5" s="375"/>
      <c r="AT5" s="375"/>
      <c r="AU5" s="375"/>
      <c r="AV5" s="375"/>
      <c r="AW5" s="375"/>
      <c r="AX5" s="375"/>
      <c r="AY5" s="375"/>
      <c r="AZ5" s="375"/>
      <c r="BA5" s="375"/>
      <c r="BB5" s="375" t="str">
        <f>IFERROR(AVERAGE(W5:BA5),"")</f>
        <v/>
      </c>
    </row>
    <row r="6" spans="1:55">
      <c r="A6" s="186">
        <f t="shared" si="0"/>
        <v>44531</v>
      </c>
      <c r="B6" s="183"/>
      <c r="C6" s="443"/>
      <c r="D6" s="443"/>
      <c r="E6" s="443"/>
      <c r="F6" s="443"/>
      <c r="G6" s="443"/>
      <c r="H6" s="443"/>
      <c r="I6" s="443" t="e">
        <f t="shared" ref="I6:I16" si="1">+AVERAGE(E6:H6)</f>
        <v>#DIV/0!</v>
      </c>
      <c r="J6" s="443"/>
      <c r="K6" s="443"/>
      <c r="L6" s="184"/>
      <c r="M6" s="375">
        <f t="shared" ref="M6:M16" si="2">C6-J6</f>
        <v>0</v>
      </c>
      <c r="N6" s="443"/>
      <c r="O6" s="443"/>
      <c r="P6" s="443"/>
      <c r="Q6" s="443"/>
      <c r="R6" s="443"/>
      <c r="S6" s="447"/>
      <c r="T6" s="375"/>
      <c r="U6" s="375"/>
      <c r="V6" s="375"/>
      <c r="W6" s="375"/>
      <c r="X6" s="375"/>
      <c r="Y6" s="375"/>
      <c r="Z6" s="375"/>
      <c r="AA6" s="375"/>
      <c r="AB6" s="375"/>
      <c r="AC6" s="375"/>
      <c r="AD6" s="375"/>
      <c r="AE6" s="375"/>
      <c r="AF6" s="375"/>
      <c r="AG6" s="375"/>
      <c r="AH6" s="375"/>
      <c r="AI6" s="375"/>
      <c r="AJ6" s="375"/>
      <c r="AK6" s="375"/>
      <c r="AL6" s="375"/>
      <c r="AM6" s="375"/>
      <c r="AN6" s="375"/>
      <c r="AO6" s="375"/>
      <c r="AP6" s="375"/>
      <c r="AQ6" s="375"/>
      <c r="AR6" s="375"/>
      <c r="AS6" s="375"/>
      <c r="AT6" s="375"/>
      <c r="AU6" s="375"/>
      <c r="AV6" s="375"/>
      <c r="AW6" s="375"/>
      <c r="AX6" s="375"/>
      <c r="AY6" s="375"/>
      <c r="AZ6" s="375"/>
      <c r="BA6" s="375"/>
      <c r="BB6" s="375" t="str">
        <f t="shared" ref="BB6:BB17" si="3">IFERROR(AVERAGE(W6:BA6),"")</f>
        <v/>
      </c>
    </row>
    <row r="7" spans="1:55">
      <c r="A7" s="186">
        <f t="shared" si="0"/>
        <v>44562</v>
      </c>
      <c r="B7" s="183"/>
      <c r="C7" s="443"/>
      <c r="D7" s="443"/>
      <c r="E7" s="443"/>
      <c r="F7" s="443"/>
      <c r="G7" s="443"/>
      <c r="H7" s="443"/>
      <c r="I7" s="443" t="e">
        <f t="shared" si="1"/>
        <v>#DIV/0!</v>
      </c>
      <c r="J7" s="443"/>
      <c r="K7" s="443"/>
      <c r="L7" s="184"/>
      <c r="M7" s="375">
        <f t="shared" si="2"/>
        <v>0</v>
      </c>
      <c r="N7" s="443"/>
      <c r="O7" s="443"/>
      <c r="P7" s="443"/>
      <c r="Q7" s="443"/>
      <c r="R7" s="443"/>
      <c r="S7" s="447"/>
      <c r="T7" s="375"/>
      <c r="U7" s="375"/>
      <c r="V7" s="375"/>
      <c r="W7" s="375"/>
      <c r="X7" s="375"/>
      <c r="Y7" s="375"/>
      <c r="Z7" s="375"/>
      <c r="AA7" s="375"/>
      <c r="AB7" s="375"/>
      <c r="AC7" s="375"/>
      <c r="AD7" s="375"/>
      <c r="AE7" s="375"/>
      <c r="AF7" s="375"/>
      <c r="AG7" s="375"/>
      <c r="AH7" s="375"/>
      <c r="AI7" s="375"/>
      <c r="AJ7" s="375"/>
      <c r="AK7" s="375"/>
      <c r="AL7" s="375"/>
      <c r="AM7" s="375"/>
      <c r="AN7" s="375"/>
      <c r="AO7" s="375"/>
      <c r="AP7" s="375"/>
      <c r="AQ7" s="375"/>
      <c r="AR7" s="375"/>
      <c r="AS7" s="375"/>
      <c r="AT7" s="375"/>
      <c r="AU7" s="375"/>
      <c r="AV7" s="375"/>
      <c r="AW7" s="375"/>
      <c r="AX7" s="375"/>
      <c r="AY7" s="375"/>
      <c r="AZ7" s="375"/>
      <c r="BA7" s="375"/>
      <c r="BB7" s="375" t="str">
        <f t="shared" si="3"/>
        <v/>
      </c>
    </row>
    <row r="8" spans="1:55">
      <c r="A8" s="186">
        <f t="shared" si="0"/>
        <v>44593</v>
      </c>
      <c r="B8" s="183"/>
      <c r="C8" s="443"/>
      <c r="D8" s="443"/>
      <c r="E8" s="443"/>
      <c r="F8" s="443"/>
      <c r="G8" s="443"/>
      <c r="H8" s="443"/>
      <c r="I8" s="443" t="e">
        <f t="shared" si="1"/>
        <v>#DIV/0!</v>
      </c>
      <c r="J8" s="443"/>
      <c r="K8" s="443"/>
      <c r="L8" s="184"/>
      <c r="M8" s="375">
        <f t="shared" si="2"/>
        <v>0</v>
      </c>
      <c r="N8" s="443"/>
      <c r="O8" s="443"/>
      <c r="P8" s="443"/>
      <c r="Q8" s="443"/>
      <c r="R8" s="443"/>
      <c r="S8" s="447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5"/>
      <c r="AH8" s="375"/>
      <c r="AI8" s="375"/>
      <c r="AJ8" s="375"/>
      <c r="AK8" s="375"/>
      <c r="AL8" s="375"/>
      <c r="AM8" s="375"/>
      <c r="AN8" s="375"/>
      <c r="AO8" s="375"/>
      <c r="AP8" s="375"/>
      <c r="AQ8" s="375"/>
      <c r="AR8" s="375"/>
      <c r="AS8" s="375"/>
      <c r="AT8" s="375"/>
      <c r="AU8" s="375"/>
      <c r="AV8" s="375"/>
      <c r="AW8" s="375"/>
      <c r="AX8" s="375"/>
      <c r="AY8" s="375"/>
      <c r="AZ8" s="375"/>
      <c r="BA8" s="375"/>
      <c r="BB8" s="375" t="str">
        <f t="shared" si="3"/>
        <v/>
      </c>
    </row>
    <row r="9" spans="1:55" ht="14.25" customHeight="1">
      <c r="A9" s="186">
        <f t="shared" si="0"/>
        <v>44621</v>
      </c>
      <c r="B9" s="183"/>
      <c r="C9" s="443"/>
      <c r="D9" s="443"/>
      <c r="E9" s="443"/>
      <c r="F9" s="443"/>
      <c r="G9" s="443"/>
      <c r="H9" s="443"/>
      <c r="I9" s="443" t="e">
        <f t="shared" si="1"/>
        <v>#DIV/0!</v>
      </c>
      <c r="J9" s="443"/>
      <c r="K9" s="443"/>
      <c r="L9" s="184"/>
      <c r="M9" s="375">
        <f t="shared" si="2"/>
        <v>0</v>
      </c>
      <c r="N9" s="443"/>
      <c r="O9" s="443"/>
      <c r="P9" s="443"/>
      <c r="Q9" s="443"/>
      <c r="R9" s="443"/>
      <c r="S9" s="447"/>
      <c r="T9" s="375"/>
      <c r="U9" s="375"/>
      <c r="V9" s="375"/>
      <c r="W9" s="375"/>
      <c r="X9" s="375"/>
      <c r="Y9" s="375"/>
      <c r="Z9" s="375"/>
      <c r="AA9" s="375"/>
      <c r="AB9" s="375"/>
      <c r="AC9" s="375"/>
      <c r="AD9" s="375"/>
      <c r="AE9" s="375"/>
      <c r="AF9" s="375"/>
      <c r="AG9" s="375"/>
      <c r="AH9" s="375"/>
      <c r="AI9" s="375"/>
      <c r="AJ9" s="375"/>
      <c r="AK9" s="375"/>
      <c r="AL9" s="375"/>
      <c r="AM9" s="375"/>
      <c r="AN9" s="375"/>
      <c r="AO9" s="375"/>
      <c r="AP9" s="375"/>
      <c r="AQ9" s="375"/>
      <c r="AR9" s="375"/>
      <c r="AS9" s="375"/>
      <c r="AT9" s="375"/>
      <c r="AU9" s="375"/>
      <c r="AV9" s="375"/>
      <c r="AW9" s="375"/>
      <c r="AX9" s="375"/>
      <c r="AY9" s="375"/>
      <c r="AZ9" s="375"/>
      <c r="BA9" s="375"/>
      <c r="BB9" s="375" t="str">
        <f t="shared" si="3"/>
        <v/>
      </c>
    </row>
    <row r="10" spans="1:55">
      <c r="A10" s="186">
        <f t="shared" si="0"/>
        <v>44652</v>
      </c>
      <c r="B10" s="183"/>
      <c r="C10" s="443"/>
      <c r="D10" s="443"/>
      <c r="E10" s="443"/>
      <c r="F10" s="443"/>
      <c r="G10" s="443"/>
      <c r="H10" s="443"/>
      <c r="I10" s="443" t="e">
        <f t="shared" si="1"/>
        <v>#DIV/0!</v>
      </c>
      <c r="J10" s="443"/>
      <c r="K10" s="443"/>
      <c r="L10" s="184"/>
      <c r="M10" s="375">
        <f t="shared" si="2"/>
        <v>0</v>
      </c>
      <c r="N10" s="443"/>
      <c r="O10" s="443"/>
      <c r="P10" s="443"/>
      <c r="Q10" s="443"/>
      <c r="R10" s="443"/>
      <c r="S10" s="447"/>
      <c r="T10" s="375"/>
      <c r="U10" s="375"/>
      <c r="V10" s="375"/>
      <c r="W10" s="375"/>
      <c r="X10" s="375"/>
      <c r="Y10" s="375"/>
      <c r="Z10" s="375"/>
      <c r="AA10" s="375"/>
      <c r="AB10" s="375"/>
      <c r="AC10" s="375"/>
      <c r="AD10" s="375"/>
      <c r="AE10" s="375"/>
      <c r="AF10" s="375"/>
      <c r="AG10" s="375"/>
      <c r="AH10" s="375"/>
      <c r="AI10" s="375"/>
      <c r="AJ10" s="375"/>
      <c r="AK10" s="375"/>
      <c r="AL10" s="375"/>
      <c r="AM10" s="375"/>
      <c r="AN10" s="375"/>
      <c r="AO10" s="375"/>
      <c r="AP10" s="375"/>
      <c r="AQ10" s="375"/>
      <c r="AR10" s="375"/>
      <c r="AS10" s="375"/>
      <c r="AT10" s="375"/>
      <c r="AU10" s="375"/>
      <c r="AV10" s="375"/>
      <c r="AW10" s="375"/>
      <c r="AX10" s="375"/>
      <c r="AY10" s="375"/>
      <c r="AZ10" s="375"/>
      <c r="BA10" s="375"/>
      <c r="BB10" s="375" t="str">
        <f t="shared" si="3"/>
        <v/>
      </c>
    </row>
    <row r="11" spans="1:55">
      <c r="A11" s="186">
        <f t="shared" si="0"/>
        <v>44682</v>
      </c>
      <c r="B11" s="183"/>
      <c r="C11" s="443"/>
      <c r="D11" s="443"/>
      <c r="E11" s="443"/>
      <c r="F11" s="443"/>
      <c r="G11" s="443"/>
      <c r="H11" s="443"/>
      <c r="I11" s="443" t="e">
        <f t="shared" si="1"/>
        <v>#DIV/0!</v>
      </c>
      <c r="J11" s="443"/>
      <c r="K11" s="443"/>
      <c r="L11" s="184"/>
      <c r="M11" s="375">
        <f t="shared" si="2"/>
        <v>0</v>
      </c>
      <c r="N11" s="443"/>
      <c r="O11" s="443"/>
      <c r="P11" s="443"/>
      <c r="Q11" s="443"/>
      <c r="R11" s="443"/>
      <c r="S11" s="447"/>
      <c r="T11" s="375"/>
      <c r="U11" s="375"/>
      <c r="V11" s="375"/>
      <c r="W11" s="375"/>
      <c r="X11" s="375"/>
      <c r="Y11" s="375"/>
      <c r="Z11" s="375"/>
      <c r="AA11" s="375"/>
      <c r="AB11" s="375"/>
      <c r="AC11" s="375"/>
      <c r="AD11" s="375"/>
      <c r="AE11" s="375"/>
      <c r="AF11" s="375"/>
      <c r="AG11" s="375"/>
      <c r="AH11" s="375"/>
      <c r="AI11" s="375"/>
      <c r="AJ11" s="375"/>
      <c r="AK11" s="375"/>
      <c r="AL11" s="375"/>
      <c r="AM11" s="375"/>
      <c r="AN11" s="375"/>
      <c r="AO11" s="375"/>
      <c r="AP11" s="375"/>
      <c r="AQ11" s="375"/>
      <c r="AR11" s="375"/>
      <c r="AS11" s="375"/>
      <c r="AT11" s="375"/>
      <c r="AU11" s="375"/>
      <c r="AV11" s="375"/>
      <c r="AW11" s="375"/>
      <c r="AX11" s="375"/>
      <c r="AY11" s="375"/>
      <c r="AZ11" s="375"/>
      <c r="BA11" s="375"/>
      <c r="BB11" s="375" t="str">
        <f t="shared" si="3"/>
        <v/>
      </c>
    </row>
    <row r="12" spans="1:55">
      <c r="A12" s="186">
        <f t="shared" si="0"/>
        <v>44713</v>
      </c>
      <c r="B12" s="183"/>
      <c r="C12" s="443"/>
      <c r="D12" s="443"/>
      <c r="E12" s="443"/>
      <c r="F12" s="443"/>
      <c r="G12" s="443"/>
      <c r="H12" s="443"/>
      <c r="I12" s="443" t="e">
        <f t="shared" si="1"/>
        <v>#DIV/0!</v>
      </c>
      <c r="J12" s="443"/>
      <c r="K12" s="443"/>
      <c r="L12" s="184"/>
      <c r="M12" s="375">
        <f t="shared" si="2"/>
        <v>0</v>
      </c>
      <c r="N12" s="443"/>
      <c r="O12" s="443"/>
      <c r="P12" s="443"/>
      <c r="Q12" s="443"/>
      <c r="R12" s="443"/>
      <c r="S12" s="447"/>
      <c r="T12" s="375"/>
      <c r="U12" s="375"/>
      <c r="V12" s="375"/>
      <c r="W12" s="375"/>
      <c r="X12" s="375"/>
      <c r="Y12" s="375"/>
      <c r="Z12" s="375"/>
      <c r="AA12" s="375"/>
      <c r="AB12" s="375"/>
      <c r="AC12" s="375"/>
      <c r="AD12" s="375"/>
      <c r="AE12" s="375"/>
      <c r="AF12" s="375"/>
      <c r="AG12" s="375"/>
      <c r="AH12" s="375"/>
      <c r="AI12" s="375"/>
      <c r="AJ12" s="375"/>
      <c r="AK12" s="375"/>
      <c r="AL12" s="375"/>
      <c r="AM12" s="375"/>
      <c r="AN12" s="375"/>
      <c r="AO12" s="375"/>
      <c r="AP12" s="375"/>
      <c r="AQ12" s="375"/>
      <c r="AR12" s="375"/>
      <c r="AS12" s="375"/>
      <c r="AT12" s="375"/>
      <c r="AU12" s="375"/>
      <c r="AV12" s="375"/>
      <c r="AW12" s="375"/>
      <c r="AX12" s="375"/>
      <c r="AY12" s="375"/>
      <c r="AZ12" s="375"/>
      <c r="BA12" s="375"/>
      <c r="BB12" s="375" t="str">
        <f t="shared" si="3"/>
        <v/>
      </c>
    </row>
    <row r="13" spans="1:55">
      <c r="A13" s="186">
        <f t="shared" si="0"/>
        <v>44743</v>
      </c>
      <c r="B13" s="183"/>
      <c r="C13" s="443"/>
      <c r="D13" s="443"/>
      <c r="E13" s="443"/>
      <c r="F13" s="443"/>
      <c r="G13" s="443"/>
      <c r="H13" s="443"/>
      <c r="I13" s="443" t="e">
        <f t="shared" si="1"/>
        <v>#DIV/0!</v>
      </c>
      <c r="J13" s="443"/>
      <c r="K13" s="443"/>
      <c r="L13" s="184"/>
      <c r="M13" s="375">
        <f t="shared" si="2"/>
        <v>0</v>
      </c>
      <c r="N13" s="443"/>
      <c r="O13" s="443"/>
      <c r="P13" s="443"/>
      <c r="Q13" s="443"/>
      <c r="R13" s="443"/>
      <c r="S13" s="447"/>
      <c r="T13" s="375"/>
      <c r="U13" s="375"/>
      <c r="V13" s="375"/>
      <c r="W13" s="375"/>
      <c r="X13" s="375"/>
      <c r="Y13" s="375"/>
      <c r="Z13" s="375"/>
      <c r="AA13" s="375"/>
      <c r="AB13" s="375"/>
      <c r="AC13" s="375"/>
      <c r="AD13" s="375"/>
      <c r="AE13" s="375"/>
      <c r="AF13" s="375"/>
      <c r="AG13" s="375"/>
      <c r="AH13" s="375"/>
      <c r="AI13" s="375"/>
      <c r="AJ13" s="375"/>
      <c r="AK13" s="375"/>
      <c r="AL13" s="375"/>
      <c r="AM13" s="375"/>
      <c r="AN13" s="375"/>
      <c r="AO13" s="375"/>
      <c r="AP13" s="375"/>
      <c r="AQ13" s="375"/>
      <c r="AR13" s="375"/>
      <c r="AS13" s="375"/>
      <c r="AT13" s="375"/>
      <c r="AU13" s="375"/>
      <c r="AV13" s="375"/>
      <c r="AW13" s="375"/>
      <c r="AX13" s="375"/>
      <c r="AY13" s="375"/>
      <c r="AZ13" s="375"/>
      <c r="BA13" s="375"/>
      <c r="BB13" s="375" t="str">
        <f t="shared" si="3"/>
        <v/>
      </c>
    </row>
    <row r="14" spans="1:55">
      <c r="A14" s="186">
        <f t="shared" si="0"/>
        <v>44774</v>
      </c>
      <c r="B14" s="183"/>
      <c r="C14" s="443"/>
      <c r="D14" s="443"/>
      <c r="E14" s="443"/>
      <c r="F14" s="443"/>
      <c r="G14" s="443"/>
      <c r="H14" s="443"/>
      <c r="I14" s="443" t="e">
        <f t="shared" si="1"/>
        <v>#DIV/0!</v>
      </c>
      <c r="J14" s="443"/>
      <c r="K14" s="443"/>
      <c r="L14" s="184"/>
      <c r="M14" s="375">
        <f t="shared" si="2"/>
        <v>0</v>
      </c>
      <c r="N14" s="443"/>
      <c r="O14" s="443"/>
      <c r="P14" s="443"/>
      <c r="Q14" s="443"/>
      <c r="R14" s="443"/>
      <c r="S14" s="447"/>
      <c r="T14" s="375"/>
      <c r="U14" s="375"/>
      <c r="V14" s="375"/>
      <c r="W14" s="375"/>
      <c r="X14" s="375"/>
      <c r="Y14" s="375"/>
      <c r="Z14" s="375"/>
      <c r="AA14" s="375"/>
      <c r="AB14" s="375"/>
      <c r="AC14" s="375"/>
      <c r="AD14" s="375"/>
      <c r="AE14" s="375"/>
      <c r="AF14" s="375"/>
      <c r="AG14" s="375"/>
      <c r="AH14" s="375"/>
      <c r="AI14" s="375"/>
      <c r="AJ14" s="375"/>
      <c r="AK14" s="375"/>
      <c r="AL14" s="375"/>
      <c r="AM14" s="375"/>
      <c r="AN14" s="375"/>
      <c r="AO14" s="375"/>
      <c r="AP14" s="375"/>
      <c r="AQ14" s="375"/>
      <c r="AR14" s="375"/>
      <c r="AS14" s="375"/>
      <c r="AT14" s="375"/>
      <c r="AU14" s="375"/>
      <c r="AV14" s="375"/>
      <c r="AW14" s="375"/>
      <c r="AX14" s="375"/>
      <c r="AY14" s="375"/>
      <c r="AZ14" s="375"/>
      <c r="BA14" s="375"/>
      <c r="BB14" s="375" t="str">
        <f t="shared" si="3"/>
        <v/>
      </c>
    </row>
    <row r="15" spans="1:55">
      <c r="A15" s="186">
        <f>EDATE(A16,-1)</f>
        <v>44805</v>
      </c>
      <c r="B15" s="183"/>
      <c r="C15" s="443"/>
      <c r="D15" s="443"/>
      <c r="E15" s="443"/>
      <c r="F15" s="443"/>
      <c r="G15" s="443"/>
      <c r="H15" s="443"/>
      <c r="I15" s="443" t="e">
        <f t="shared" si="1"/>
        <v>#DIV/0!</v>
      </c>
      <c r="J15" s="443"/>
      <c r="K15" s="443"/>
      <c r="L15" s="184"/>
      <c r="M15" s="375">
        <f t="shared" si="2"/>
        <v>0</v>
      </c>
      <c r="N15" s="443"/>
      <c r="O15" s="443"/>
      <c r="P15" s="443"/>
      <c r="Q15" s="443"/>
      <c r="R15" s="443"/>
      <c r="S15" s="447"/>
      <c r="T15" s="375"/>
      <c r="U15" s="375"/>
      <c r="V15" s="375"/>
      <c r="W15" s="375"/>
      <c r="X15" s="375"/>
      <c r="Y15" s="375"/>
      <c r="Z15" s="375"/>
      <c r="AA15" s="375"/>
      <c r="AB15" s="375"/>
      <c r="AC15" s="375"/>
      <c r="AD15" s="375"/>
      <c r="AE15" s="375"/>
      <c r="AF15" s="375"/>
      <c r="AG15" s="375"/>
      <c r="AH15" s="375"/>
      <c r="AI15" s="375"/>
      <c r="AJ15" s="375"/>
      <c r="AK15" s="375"/>
      <c r="AL15" s="375"/>
      <c r="AM15" s="375"/>
      <c r="AN15" s="375"/>
      <c r="AO15" s="375"/>
      <c r="AP15" s="375"/>
      <c r="AQ15" s="375"/>
      <c r="AR15" s="375"/>
      <c r="AS15" s="375"/>
      <c r="AT15" s="375"/>
      <c r="AU15" s="375"/>
      <c r="AV15" s="375"/>
      <c r="AW15" s="375"/>
      <c r="AX15" s="375"/>
      <c r="AY15" s="375"/>
      <c r="AZ15" s="375"/>
      <c r="BA15" s="375"/>
      <c r="BB15" s="375" t="str">
        <f t="shared" si="3"/>
        <v/>
      </c>
    </row>
    <row r="16" spans="1:55" ht="15.75" thickBot="1">
      <c r="A16" s="186">
        <v>44835</v>
      </c>
      <c r="B16" s="183"/>
      <c r="C16" s="443"/>
      <c r="D16" s="443"/>
      <c r="E16" s="443"/>
      <c r="F16" s="443"/>
      <c r="G16" s="443"/>
      <c r="H16" s="443"/>
      <c r="I16" s="443" t="e">
        <f t="shared" si="1"/>
        <v>#DIV/0!</v>
      </c>
      <c r="J16" s="443"/>
      <c r="K16" s="443"/>
      <c r="L16" s="184"/>
      <c r="M16" s="375">
        <f t="shared" si="2"/>
        <v>0</v>
      </c>
      <c r="N16" s="443"/>
      <c r="O16" s="443"/>
      <c r="P16" s="443"/>
      <c r="Q16" s="443"/>
      <c r="R16" s="443"/>
      <c r="S16" s="447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 t="str">
        <f t="shared" si="3"/>
        <v/>
      </c>
    </row>
    <row r="17" spans="1:54" ht="15.75" thickBot="1">
      <c r="A17" s="188" t="s">
        <v>1008</v>
      </c>
      <c r="B17" s="189">
        <f>SUM(B5:B16)</f>
        <v>0</v>
      </c>
      <c r="C17" s="189">
        <f>SUM(C5:C16)</f>
        <v>0</v>
      </c>
      <c r="D17" s="189">
        <f>SUM(D5:D16)</f>
        <v>0</v>
      </c>
      <c r="E17" s="190" t="e">
        <f t="shared" ref="E17:AY17" si="4">AVERAGE(E5:E16)</f>
        <v>#DIV/0!</v>
      </c>
      <c r="F17" s="190" t="e">
        <f t="shared" si="4"/>
        <v>#DIV/0!</v>
      </c>
      <c r="G17" s="190" t="e">
        <f t="shared" si="4"/>
        <v>#DIV/0!</v>
      </c>
      <c r="H17" s="190" t="e">
        <f t="shared" si="4"/>
        <v>#DIV/0!</v>
      </c>
      <c r="I17" s="190" t="e">
        <f>AVERAGE(I5:I16)</f>
        <v>#DIV/0!</v>
      </c>
      <c r="J17" s="189">
        <f>SUM(J5:J16)</f>
        <v>0</v>
      </c>
      <c r="K17" s="189" t="e">
        <f t="shared" si="4"/>
        <v>#DIV/0!</v>
      </c>
      <c r="L17" s="189" t="e">
        <f t="shared" si="4"/>
        <v>#DIV/0!</v>
      </c>
      <c r="M17" s="189">
        <f t="shared" si="4"/>
        <v>0</v>
      </c>
      <c r="N17" s="189" t="e">
        <f t="shared" si="4"/>
        <v>#DIV/0!</v>
      </c>
      <c r="O17" s="189" t="e">
        <f t="shared" si="4"/>
        <v>#DIV/0!</v>
      </c>
      <c r="P17" s="189" t="e">
        <f t="shared" si="4"/>
        <v>#DIV/0!</v>
      </c>
      <c r="Q17" s="189" t="e">
        <f>AVERAGE(Q5:Q16)</f>
        <v>#DIV/0!</v>
      </c>
      <c r="R17" s="189" t="e">
        <f>AVERAGE(R5:R16)</f>
        <v>#DIV/0!</v>
      </c>
      <c r="S17" s="189" t="e">
        <f>AVERAGE(S5:S16)</f>
        <v>#DIV/0!</v>
      </c>
      <c r="T17" s="189" t="e">
        <f>AVERAGE(T5:T16)</f>
        <v>#DIV/0!</v>
      </c>
      <c r="U17" s="189" t="e">
        <f t="shared" si="4"/>
        <v>#DIV/0!</v>
      </c>
      <c r="V17" s="189" t="e">
        <f t="shared" si="4"/>
        <v>#DIV/0!</v>
      </c>
      <c r="W17" s="189" t="e">
        <f t="shared" si="4"/>
        <v>#DIV/0!</v>
      </c>
      <c r="X17" s="189" t="e">
        <f t="shared" si="4"/>
        <v>#DIV/0!</v>
      </c>
      <c r="Y17" s="189" t="e">
        <f t="shared" si="4"/>
        <v>#DIV/0!</v>
      </c>
      <c r="Z17" s="189" t="e">
        <f t="shared" si="4"/>
        <v>#DIV/0!</v>
      </c>
      <c r="AA17" s="189" t="e">
        <f t="shared" si="4"/>
        <v>#DIV/0!</v>
      </c>
      <c r="AB17" s="189" t="e">
        <f>AVERAGE(AB5:AB16)</f>
        <v>#DIV/0!</v>
      </c>
      <c r="AC17" s="189" t="e">
        <f>AVERAGE(AC5:AC16)</f>
        <v>#DIV/0!</v>
      </c>
      <c r="AD17" s="189" t="e">
        <f>AVERAGE(AD5:AD16)</f>
        <v>#DIV/0!</v>
      </c>
      <c r="AE17" s="189" t="e">
        <f>AVERAGE(AE5:AE16)</f>
        <v>#DIV/0!</v>
      </c>
      <c r="AF17" s="189" t="e">
        <f>AVERAGE(AF5:AF16)</f>
        <v>#DIV/0!</v>
      </c>
      <c r="AG17" s="189" t="e">
        <f t="shared" si="4"/>
        <v>#DIV/0!</v>
      </c>
      <c r="AH17" s="189" t="e">
        <f t="shared" si="4"/>
        <v>#DIV/0!</v>
      </c>
      <c r="AI17" s="189" t="e">
        <f t="shared" si="4"/>
        <v>#DIV/0!</v>
      </c>
      <c r="AJ17" s="189" t="e">
        <f t="shared" si="4"/>
        <v>#DIV/0!</v>
      </c>
      <c r="AK17" s="189" t="e">
        <f t="shared" si="4"/>
        <v>#DIV/0!</v>
      </c>
      <c r="AL17" s="189" t="e">
        <f t="shared" si="4"/>
        <v>#DIV/0!</v>
      </c>
      <c r="AM17" s="189" t="e">
        <f t="shared" si="4"/>
        <v>#DIV/0!</v>
      </c>
      <c r="AN17" s="189" t="e">
        <f>AVERAGE(AN5:AN16)</f>
        <v>#DIV/0!</v>
      </c>
      <c r="AO17" s="189" t="e">
        <f>AVERAGE(AO5:AO16)</f>
        <v>#DIV/0!</v>
      </c>
      <c r="AP17" s="189" t="e">
        <f>AVERAGE(AP5:AP16)</f>
        <v>#DIV/0!</v>
      </c>
      <c r="AQ17" s="189" t="e">
        <f>AVERAGE(AQ5:AQ16)</f>
        <v>#DIV/0!</v>
      </c>
      <c r="AR17" s="189" t="e">
        <f>AVERAGE(AR5:AR16)</f>
        <v>#DIV/0!</v>
      </c>
      <c r="AS17" s="189" t="e">
        <f t="shared" si="4"/>
        <v>#DIV/0!</v>
      </c>
      <c r="AT17" s="189" t="e">
        <f t="shared" si="4"/>
        <v>#DIV/0!</v>
      </c>
      <c r="AU17" s="189" t="e">
        <f t="shared" si="4"/>
        <v>#DIV/0!</v>
      </c>
      <c r="AV17" s="189" t="e">
        <f t="shared" si="4"/>
        <v>#DIV/0!</v>
      </c>
      <c r="AW17" s="189" t="e">
        <f t="shared" si="4"/>
        <v>#DIV/0!</v>
      </c>
      <c r="AX17" s="189" t="e">
        <f t="shared" si="4"/>
        <v>#DIV/0!</v>
      </c>
      <c r="AY17" s="189" t="e">
        <f t="shared" si="4"/>
        <v>#DIV/0!</v>
      </c>
      <c r="AZ17" s="189" t="e">
        <f>AVERAGE(AZ5:AZ16)</f>
        <v>#DIV/0!</v>
      </c>
      <c r="BA17" s="189" t="e">
        <f>AVERAGE(BA5:BA16)</f>
        <v>#DIV/0!</v>
      </c>
      <c r="BB17" s="434" t="str">
        <f t="shared" si="3"/>
        <v/>
      </c>
    </row>
    <row r="19" spans="1:54">
      <c r="C19" s="183" t="s">
        <v>1239</v>
      </c>
      <c r="J19" s="184" t="s">
        <v>1240</v>
      </c>
    </row>
  </sheetData>
  <pageMargins left="0.70866141732283472" right="0.70866141732283472" top="0.74803149606299213" bottom="0.74803149606299213" header="0.31496062992125984" footer="0.31496062992125984"/>
  <pageSetup scale="1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0241-9509-41BF-BB7F-84C930C5E9B7}">
  <sheetPr codeName="Sheet20">
    <pageSetUpPr fitToPage="1"/>
  </sheetPr>
  <dimension ref="A1:BC19"/>
  <sheetViews>
    <sheetView zoomScale="120" zoomScaleNormal="120" workbookViewId="0"/>
  </sheetViews>
  <sheetFormatPr defaultColWidth="9.140625" defaultRowHeight="15"/>
  <cols>
    <col min="1" max="2" width="9.140625" style="182"/>
    <col min="3" max="3" width="29.42578125" style="182" bestFit="1" customWidth="1"/>
    <col min="4" max="4" width="9.5703125" style="182" bestFit="1" customWidth="1"/>
    <col min="5" max="6" width="9.140625" style="182"/>
    <col min="7" max="7" width="14" style="182" bestFit="1" customWidth="1"/>
    <col min="8" max="16384" width="9.140625" style="182"/>
  </cols>
  <sheetData>
    <row r="1" spans="1:55" ht="23.25">
      <c r="A1" s="176" t="s">
        <v>1133</v>
      </c>
      <c r="B1" s="176" t="s">
        <v>1134</v>
      </c>
      <c r="C1" s="176" t="s">
        <v>1135</v>
      </c>
      <c r="D1" s="176" t="s">
        <v>1136</v>
      </c>
      <c r="E1" s="176" t="s">
        <v>1137</v>
      </c>
      <c r="F1" s="176" t="s">
        <v>1138</v>
      </c>
      <c r="G1" s="177" t="s">
        <v>1139</v>
      </c>
      <c r="H1" s="178" t="s">
        <v>1140</v>
      </c>
      <c r="I1" s="179" t="s">
        <v>1141</v>
      </c>
      <c r="J1" s="179" t="s">
        <v>1142</v>
      </c>
      <c r="K1" s="179" t="s">
        <v>1143</v>
      </c>
      <c r="L1" s="179" t="s">
        <v>1144</v>
      </c>
      <c r="M1" s="179" t="s">
        <v>1145</v>
      </c>
      <c r="N1" s="180" t="s">
        <v>1146</v>
      </c>
      <c r="O1" s="191"/>
      <c r="P1" s="19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</row>
    <row r="2" spans="1:55">
      <c r="A2" s="183"/>
      <c r="B2" s="375"/>
      <c r="C2" s="445"/>
      <c r="D2" s="445"/>
      <c r="E2" s="445"/>
      <c r="F2" s="445"/>
      <c r="G2" s="448"/>
      <c r="H2" s="446"/>
      <c r="I2" s="383"/>
      <c r="J2" s="384"/>
      <c r="K2" s="435"/>
      <c r="L2" s="435"/>
      <c r="M2" s="384"/>
      <c r="N2" s="385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R2" s="386"/>
      <c r="AS2" s="386"/>
      <c r="AT2" s="386"/>
      <c r="AU2" s="386"/>
      <c r="AV2" s="386"/>
      <c r="AW2" s="386"/>
      <c r="AX2" s="386"/>
      <c r="AY2" s="386"/>
      <c r="AZ2" s="386"/>
      <c r="BA2" s="386"/>
      <c r="BB2" s="386"/>
      <c r="BC2" s="181"/>
    </row>
    <row r="3" spans="1:55"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</row>
    <row r="4" spans="1:55" s="392" customFormat="1" ht="45">
      <c r="A4" s="185" t="s">
        <v>1116</v>
      </c>
      <c r="B4" s="388" t="s">
        <v>1117</v>
      </c>
      <c r="C4" s="388" t="s">
        <v>1118</v>
      </c>
      <c r="D4" s="388" t="s">
        <v>1119</v>
      </c>
      <c r="E4" s="444">
        <v>5</v>
      </c>
      <c r="F4" s="444">
        <v>15</v>
      </c>
      <c r="G4" s="444">
        <v>20</v>
      </c>
      <c r="H4" s="444">
        <v>25</v>
      </c>
      <c r="I4" s="388" t="s">
        <v>1120</v>
      </c>
      <c r="J4" s="388" t="s">
        <v>1121</v>
      </c>
      <c r="K4" s="388" t="s">
        <v>1122</v>
      </c>
      <c r="L4" s="388" t="s">
        <v>1123</v>
      </c>
      <c r="M4" s="390" t="s">
        <v>1124</v>
      </c>
      <c r="N4" s="388" t="s">
        <v>1125</v>
      </c>
      <c r="O4" s="388" t="s">
        <v>1130</v>
      </c>
      <c r="P4" s="388" t="s">
        <v>1131</v>
      </c>
      <c r="Q4" s="388" t="s">
        <v>1132</v>
      </c>
      <c r="R4" s="388" t="s">
        <v>1126</v>
      </c>
      <c r="S4" s="388" t="s">
        <v>1127</v>
      </c>
      <c r="T4" s="390" t="s">
        <v>1238</v>
      </c>
      <c r="U4" s="390" t="s">
        <v>1128</v>
      </c>
      <c r="V4" s="390" t="s">
        <v>1129</v>
      </c>
      <c r="W4" s="391">
        <v>1</v>
      </c>
      <c r="X4" s="391">
        <v>2</v>
      </c>
      <c r="Y4" s="391">
        <v>3</v>
      </c>
      <c r="Z4" s="391">
        <v>4</v>
      </c>
      <c r="AA4" s="391">
        <v>5</v>
      </c>
      <c r="AB4" s="391">
        <v>6</v>
      </c>
      <c r="AC4" s="391">
        <v>7</v>
      </c>
      <c r="AD4" s="391">
        <v>8</v>
      </c>
      <c r="AE4" s="391">
        <v>9</v>
      </c>
      <c r="AF4" s="391">
        <v>10</v>
      </c>
      <c r="AG4" s="391">
        <v>11</v>
      </c>
      <c r="AH4" s="391">
        <v>12</v>
      </c>
      <c r="AI4" s="391">
        <v>13</v>
      </c>
      <c r="AJ4" s="391">
        <v>14</v>
      </c>
      <c r="AK4" s="391">
        <v>15</v>
      </c>
      <c r="AL4" s="391">
        <v>16</v>
      </c>
      <c r="AM4" s="391">
        <v>17</v>
      </c>
      <c r="AN4" s="391">
        <v>18</v>
      </c>
      <c r="AO4" s="391">
        <v>19</v>
      </c>
      <c r="AP4" s="391">
        <v>20</v>
      </c>
      <c r="AQ4" s="391">
        <v>21</v>
      </c>
      <c r="AR4" s="391">
        <v>22</v>
      </c>
      <c r="AS4" s="391">
        <v>23</v>
      </c>
      <c r="AT4" s="391">
        <v>24</v>
      </c>
      <c r="AU4" s="391">
        <v>25</v>
      </c>
      <c r="AV4" s="391">
        <v>26</v>
      </c>
      <c r="AW4" s="391">
        <v>27</v>
      </c>
      <c r="AX4" s="391">
        <v>28</v>
      </c>
      <c r="AY4" s="391">
        <v>29</v>
      </c>
      <c r="AZ4" s="391">
        <v>30</v>
      </c>
      <c r="BA4" s="391">
        <v>31</v>
      </c>
      <c r="BB4" s="391" t="s">
        <v>1120</v>
      </c>
    </row>
    <row r="5" spans="1:55">
      <c r="A5" s="186">
        <f t="shared" ref="A5:A14" si="0">EDATE(A6,-1)</f>
        <v>44501</v>
      </c>
      <c r="B5" s="183"/>
      <c r="C5" s="443"/>
      <c r="D5" s="443"/>
      <c r="E5" s="443"/>
      <c r="F5" s="443"/>
      <c r="G5" s="443"/>
      <c r="H5" s="443"/>
      <c r="I5" s="443" t="e">
        <f>+AVERAGE(E5:H5)</f>
        <v>#DIV/0!</v>
      </c>
      <c r="J5" s="443"/>
      <c r="K5" s="443"/>
      <c r="L5" s="184"/>
      <c r="M5" s="375">
        <f>C5-J5</f>
        <v>0</v>
      </c>
      <c r="N5" s="443"/>
      <c r="O5" s="443"/>
      <c r="P5" s="443"/>
      <c r="Q5" s="443"/>
      <c r="R5" s="443"/>
      <c r="S5" s="447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375"/>
      <c r="AO5" s="375"/>
      <c r="AP5" s="375"/>
      <c r="AQ5" s="375"/>
      <c r="AR5" s="375"/>
      <c r="AS5" s="375"/>
      <c r="AT5" s="375"/>
      <c r="AU5" s="375"/>
      <c r="AV5" s="375"/>
      <c r="AW5" s="375"/>
      <c r="AX5" s="375"/>
      <c r="AY5" s="375"/>
      <c r="AZ5" s="375"/>
      <c r="BA5" s="375"/>
      <c r="BB5" s="375" t="str">
        <f>IFERROR(AVERAGE(W5:BA5),"")</f>
        <v/>
      </c>
    </row>
    <row r="6" spans="1:55">
      <c r="A6" s="186">
        <f t="shared" si="0"/>
        <v>44531</v>
      </c>
      <c r="B6" s="183"/>
      <c r="C6" s="443"/>
      <c r="D6" s="443"/>
      <c r="E6" s="443"/>
      <c r="F6" s="443"/>
      <c r="G6" s="443"/>
      <c r="H6" s="443"/>
      <c r="I6" s="443" t="e">
        <f t="shared" ref="I6:I16" si="1">+AVERAGE(E6:H6)</f>
        <v>#DIV/0!</v>
      </c>
      <c r="J6" s="443"/>
      <c r="K6" s="443"/>
      <c r="L6" s="184"/>
      <c r="M6" s="375">
        <f t="shared" ref="M6:M16" si="2">C6-J6</f>
        <v>0</v>
      </c>
      <c r="N6" s="443"/>
      <c r="O6" s="443"/>
      <c r="P6" s="443"/>
      <c r="Q6" s="443"/>
      <c r="R6" s="443"/>
      <c r="S6" s="447"/>
      <c r="T6" s="375"/>
      <c r="U6" s="375"/>
      <c r="V6" s="375"/>
      <c r="W6" s="375"/>
      <c r="X6" s="375"/>
      <c r="Y6" s="375"/>
      <c r="Z6" s="375"/>
      <c r="AA6" s="375"/>
      <c r="AB6" s="375"/>
      <c r="AC6" s="375"/>
      <c r="AD6" s="375"/>
      <c r="AE6" s="375"/>
      <c r="AF6" s="375"/>
      <c r="AG6" s="375"/>
      <c r="AH6" s="375"/>
      <c r="AI6" s="375"/>
      <c r="AJ6" s="375"/>
      <c r="AK6" s="375"/>
      <c r="AL6" s="375"/>
      <c r="AM6" s="375"/>
      <c r="AN6" s="375"/>
      <c r="AO6" s="375"/>
      <c r="AP6" s="375"/>
      <c r="AQ6" s="375"/>
      <c r="AR6" s="375"/>
      <c r="AS6" s="375"/>
      <c r="AT6" s="375"/>
      <c r="AU6" s="375"/>
      <c r="AV6" s="375"/>
      <c r="AW6" s="375"/>
      <c r="AX6" s="375"/>
      <c r="AY6" s="375"/>
      <c r="AZ6" s="375"/>
      <c r="BA6" s="375"/>
      <c r="BB6" s="375" t="str">
        <f t="shared" ref="BB6:BB17" si="3">IFERROR(AVERAGE(W6:BA6),"")</f>
        <v/>
      </c>
    </row>
    <row r="7" spans="1:55">
      <c r="A7" s="186">
        <f t="shared" si="0"/>
        <v>44562</v>
      </c>
      <c r="B7" s="183"/>
      <c r="C7" s="443"/>
      <c r="D7" s="443"/>
      <c r="E7" s="443"/>
      <c r="F7" s="443"/>
      <c r="G7" s="443"/>
      <c r="H7" s="443"/>
      <c r="I7" s="443" t="e">
        <f t="shared" si="1"/>
        <v>#DIV/0!</v>
      </c>
      <c r="J7" s="443"/>
      <c r="K7" s="443"/>
      <c r="L7" s="184"/>
      <c r="M7" s="375">
        <f t="shared" si="2"/>
        <v>0</v>
      </c>
      <c r="N7" s="443"/>
      <c r="O7" s="443"/>
      <c r="P7" s="443"/>
      <c r="Q7" s="443"/>
      <c r="R7" s="443"/>
      <c r="S7" s="447"/>
      <c r="T7" s="375"/>
      <c r="U7" s="375"/>
      <c r="V7" s="375"/>
      <c r="W7" s="375"/>
      <c r="X7" s="375"/>
      <c r="Y7" s="375"/>
      <c r="Z7" s="375"/>
      <c r="AA7" s="375"/>
      <c r="AB7" s="375"/>
      <c r="AC7" s="375"/>
      <c r="AD7" s="375"/>
      <c r="AE7" s="375"/>
      <c r="AF7" s="375"/>
      <c r="AG7" s="375"/>
      <c r="AH7" s="375"/>
      <c r="AI7" s="375"/>
      <c r="AJ7" s="375"/>
      <c r="AK7" s="375"/>
      <c r="AL7" s="375"/>
      <c r="AM7" s="375"/>
      <c r="AN7" s="375"/>
      <c r="AO7" s="375"/>
      <c r="AP7" s="375"/>
      <c r="AQ7" s="375"/>
      <c r="AR7" s="375"/>
      <c r="AS7" s="375"/>
      <c r="AT7" s="375"/>
      <c r="AU7" s="375"/>
      <c r="AV7" s="375"/>
      <c r="AW7" s="375"/>
      <c r="AX7" s="375"/>
      <c r="AY7" s="375"/>
      <c r="AZ7" s="375"/>
      <c r="BA7" s="375"/>
      <c r="BB7" s="375" t="str">
        <f t="shared" si="3"/>
        <v/>
      </c>
    </row>
    <row r="8" spans="1:55">
      <c r="A8" s="186">
        <f t="shared" si="0"/>
        <v>44593</v>
      </c>
      <c r="B8" s="183"/>
      <c r="C8" s="443"/>
      <c r="D8" s="443"/>
      <c r="E8" s="443"/>
      <c r="F8" s="443"/>
      <c r="G8" s="443"/>
      <c r="H8" s="443"/>
      <c r="I8" s="443" t="e">
        <f t="shared" si="1"/>
        <v>#DIV/0!</v>
      </c>
      <c r="J8" s="443"/>
      <c r="K8" s="443"/>
      <c r="L8" s="184"/>
      <c r="M8" s="375">
        <f t="shared" si="2"/>
        <v>0</v>
      </c>
      <c r="N8" s="443"/>
      <c r="O8" s="443"/>
      <c r="P8" s="443"/>
      <c r="Q8" s="443"/>
      <c r="R8" s="443"/>
      <c r="S8" s="447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5"/>
      <c r="AH8" s="375"/>
      <c r="AI8" s="375"/>
      <c r="AJ8" s="375"/>
      <c r="AK8" s="375"/>
      <c r="AL8" s="375"/>
      <c r="AM8" s="375"/>
      <c r="AN8" s="375"/>
      <c r="AO8" s="375"/>
      <c r="AP8" s="375"/>
      <c r="AQ8" s="375"/>
      <c r="AR8" s="375"/>
      <c r="AS8" s="375"/>
      <c r="AT8" s="375"/>
      <c r="AU8" s="375"/>
      <c r="AV8" s="375"/>
      <c r="AW8" s="375"/>
      <c r="AX8" s="375"/>
      <c r="AY8" s="375"/>
      <c r="AZ8" s="375"/>
      <c r="BA8" s="375"/>
      <c r="BB8" s="375" t="str">
        <f t="shared" si="3"/>
        <v/>
      </c>
    </row>
    <row r="9" spans="1:55" ht="14.25" customHeight="1">
      <c r="A9" s="186">
        <f t="shared" si="0"/>
        <v>44621</v>
      </c>
      <c r="B9" s="183"/>
      <c r="C9" s="443"/>
      <c r="D9" s="443"/>
      <c r="E9" s="443"/>
      <c r="F9" s="443"/>
      <c r="G9" s="443"/>
      <c r="H9" s="443"/>
      <c r="I9" s="443" t="e">
        <f t="shared" si="1"/>
        <v>#DIV/0!</v>
      </c>
      <c r="J9" s="443"/>
      <c r="K9" s="443"/>
      <c r="L9" s="184"/>
      <c r="M9" s="375">
        <f t="shared" si="2"/>
        <v>0</v>
      </c>
      <c r="N9" s="443"/>
      <c r="O9" s="443"/>
      <c r="P9" s="443"/>
      <c r="Q9" s="443"/>
      <c r="R9" s="443"/>
      <c r="S9" s="447"/>
      <c r="T9" s="375"/>
      <c r="U9" s="375"/>
      <c r="V9" s="375"/>
      <c r="W9" s="375"/>
      <c r="X9" s="375"/>
      <c r="Y9" s="375"/>
      <c r="Z9" s="375"/>
      <c r="AA9" s="375"/>
      <c r="AB9" s="375"/>
      <c r="AC9" s="375"/>
      <c r="AD9" s="375"/>
      <c r="AE9" s="375"/>
      <c r="AF9" s="375"/>
      <c r="AG9" s="375"/>
      <c r="AH9" s="375"/>
      <c r="AI9" s="375"/>
      <c r="AJ9" s="375"/>
      <c r="AK9" s="375"/>
      <c r="AL9" s="375"/>
      <c r="AM9" s="375"/>
      <c r="AN9" s="375"/>
      <c r="AO9" s="375"/>
      <c r="AP9" s="375"/>
      <c r="AQ9" s="375"/>
      <c r="AR9" s="375"/>
      <c r="AS9" s="375"/>
      <c r="AT9" s="375"/>
      <c r="AU9" s="375"/>
      <c r="AV9" s="375"/>
      <c r="AW9" s="375"/>
      <c r="AX9" s="375"/>
      <c r="AY9" s="375"/>
      <c r="AZ9" s="375"/>
      <c r="BA9" s="375"/>
      <c r="BB9" s="375" t="str">
        <f t="shared" si="3"/>
        <v/>
      </c>
    </row>
    <row r="10" spans="1:55">
      <c r="A10" s="186">
        <f t="shared" si="0"/>
        <v>44652</v>
      </c>
      <c r="B10" s="183"/>
      <c r="C10" s="443"/>
      <c r="D10" s="443"/>
      <c r="E10" s="443"/>
      <c r="F10" s="443"/>
      <c r="G10" s="443"/>
      <c r="H10" s="443"/>
      <c r="I10" s="443" t="e">
        <f t="shared" si="1"/>
        <v>#DIV/0!</v>
      </c>
      <c r="J10" s="443"/>
      <c r="K10" s="443"/>
      <c r="L10" s="184"/>
      <c r="M10" s="375">
        <f t="shared" si="2"/>
        <v>0</v>
      </c>
      <c r="N10" s="443"/>
      <c r="O10" s="443"/>
      <c r="P10" s="443"/>
      <c r="Q10" s="443"/>
      <c r="R10" s="443"/>
      <c r="S10" s="447"/>
      <c r="T10" s="375"/>
      <c r="U10" s="375"/>
      <c r="V10" s="375"/>
      <c r="W10" s="375"/>
      <c r="X10" s="375"/>
      <c r="Y10" s="375"/>
      <c r="Z10" s="375"/>
      <c r="AA10" s="375"/>
      <c r="AB10" s="375"/>
      <c r="AC10" s="375"/>
      <c r="AD10" s="375"/>
      <c r="AE10" s="375"/>
      <c r="AF10" s="375"/>
      <c r="AG10" s="375"/>
      <c r="AH10" s="375"/>
      <c r="AI10" s="375"/>
      <c r="AJ10" s="375"/>
      <c r="AK10" s="375"/>
      <c r="AL10" s="375"/>
      <c r="AM10" s="375"/>
      <c r="AN10" s="375"/>
      <c r="AO10" s="375"/>
      <c r="AP10" s="375"/>
      <c r="AQ10" s="375"/>
      <c r="AR10" s="375"/>
      <c r="AS10" s="375"/>
      <c r="AT10" s="375"/>
      <c r="AU10" s="375"/>
      <c r="AV10" s="375"/>
      <c r="AW10" s="375"/>
      <c r="AX10" s="375"/>
      <c r="AY10" s="375"/>
      <c r="AZ10" s="375"/>
      <c r="BA10" s="375"/>
      <c r="BB10" s="375" t="str">
        <f t="shared" si="3"/>
        <v/>
      </c>
    </row>
    <row r="11" spans="1:55">
      <c r="A11" s="186">
        <f t="shared" si="0"/>
        <v>44682</v>
      </c>
      <c r="B11" s="183"/>
      <c r="C11" s="443"/>
      <c r="D11" s="443"/>
      <c r="E11" s="443"/>
      <c r="F11" s="443"/>
      <c r="G11" s="443"/>
      <c r="H11" s="443"/>
      <c r="I11" s="443" t="e">
        <f t="shared" si="1"/>
        <v>#DIV/0!</v>
      </c>
      <c r="J11" s="443"/>
      <c r="K11" s="443"/>
      <c r="L11" s="184"/>
      <c r="M11" s="375">
        <f t="shared" si="2"/>
        <v>0</v>
      </c>
      <c r="N11" s="443"/>
      <c r="O11" s="443"/>
      <c r="P11" s="443"/>
      <c r="Q11" s="443"/>
      <c r="R11" s="443"/>
      <c r="S11" s="447"/>
      <c r="T11" s="375"/>
      <c r="U11" s="375"/>
      <c r="V11" s="375"/>
      <c r="W11" s="375"/>
      <c r="X11" s="375"/>
      <c r="Y11" s="375"/>
      <c r="Z11" s="375"/>
      <c r="AA11" s="375"/>
      <c r="AB11" s="375"/>
      <c r="AC11" s="375"/>
      <c r="AD11" s="375"/>
      <c r="AE11" s="375"/>
      <c r="AF11" s="375"/>
      <c r="AG11" s="375"/>
      <c r="AH11" s="375"/>
      <c r="AI11" s="375"/>
      <c r="AJ11" s="375"/>
      <c r="AK11" s="375"/>
      <c r="AL11" s="375"/>
      <c r="AM11" s="375"/>
      <c r="AN11" s="375"/>
      <c r="AO11" s="375"/>
      <c r="AP11" s="375"/>
      <c r="AQ11" s="375"/>
      <c r="AR11" s="375"/>
      <c r="AS11" s="375"/>
      <c r="AT11" s="375"/>
      <c r="AU11" s="375"/>
      <c r="AV11" s="375"/>
      <c r="AW11" s="375"/>
      <c r="AX11" s="375"/>
      <c r="AY11" s="375"/>
      <c r="AZ11" s="375"/>
      <c r="BA11" s="375"/>
      <c r="BB11" s="375" t="str">
        <f t="shared" si="3"/>
        <v/>
      </c>
    </row>
    <row r="12" spans="1:55">
      <c r="A12" s="186">
        <f t="shared" si="0"/>
        <v>44713</v>
      </c>
      <c r="B12" s="183"/>
      <c r="C12" s="443"/>
      <c r="D12" s="443"/>
      <c r="E12" s="443"/>
      <c r="F12" s="443"/>
      <c r="G12" s="443"/>
      <c r="H12" s="443"/>
      <c r="I12" s="443" t="e">
        <f t="shared" si="1"/>
        <v>#DIV/0!</v>
      </c>
      <c r="J12" s="443"/>
      <c r="K12" s="443"/>
      <c r="L12" s="184"/>
      <c r="M12" s="375">
        <f t="shared" si="2"/>
        <v>0</v>
      </c>
      <c r="N12" s="443"/>
      <c r="O12" s="443"/>
      <c r="P12" s="443"/>
      <c r="Q12" s="443"/>
      <c r="R12" s="443"/>
      <c r="S12" s="447"/>
      <c r="T12" s="375"/>
      <c r="U12" s="375"/>
      <c r="V12" s="375"/>
      <c r="W12" s="375"/>
      <c r="X12" s="375"/>
      <c r="Y12" s="375"/>
      <c r="Z12" s="375"/>
      <c r="AA12" s="375"/>
      <c r="AB12" s="375"/>
      <c r="AC12" s="375"/>
      <c r="AD12" s="375"/>
      <c r="AE12" s="375"/>
      <c r="AF12" s="375"/>
      <c r="AG12" s="375"/>
      <c r="AH12" s="375"/>
      <c r="AI12" s="375"/>
      <c r="AJ12" s="375"/>
      <c r="AK12" s="375"/>
      <c r="AL12" s="375"/>
      <c r="AM12" s="375"/>
      <c r="AN12" s="375"/>
      <c r="AO12" s="375"/>
      <c r="AP12" s="375"/>
      <c r="AQ12" s="375"/>
      <c r="AR12" s="375"/>
      <c r="AS12" s="375"/>
      <c r="AT12" s="375"/>
      <c r="AU12" s="375"/>
      <c r="AV12" s="375"/>
      <c r="AW12" s="375"/>
      <c r="AX12" s="375"/>
      <c r="AY12" s="375"/>
      <c r="AZ12" s="375"/>
      <c r="BA12" s="375"/>
      <c r="BB12" s="375" t="str">
        <f t="shared" si="3"/>
        <v/>
      </c>
    </row>
    <row r="13" spans="1:55">
      <c r="A13" s="186">
        <f t="shared" si="0"/>
        <v>44743</v>
      </c>
      <c r="B13" s="183"/>
      <c r="C13" s="443"/>
      <c r="D13" s="443"/>
      <c r="E13" s="443"/>
      <c r="F13" s="443"/>
      <c r="G13" s="443"/>
      <c r="H13" s="443"/>
      <c r="I13" s="443" t="e">
        <f t="shared" si="1"/>
        <v>#DIV/0!</v>
      </c>
      <c r="J13" s="443"/>
      <c r="K13" s="443"/>
      <c r="L13" s="184"/>
      <c r="M13" s="375">
        <f t="shared" si="2"/>
        <v>0</v>
      </c>
      <c r="N13" s="443"/>
      <c r="O13" s="443"/>
      <c r="P13" s="443"/>
      <c r="Q13" s="443"/>
      <c r="R13" s="443"/>
      <c r="S13" s="447"/>
      <c r="T13" s="375"/>
      <c r="U13" s="375"/>
      <c r="V13" s="375"/>
      <c r="W13" s="375"/>
      <c r="X13" s="375"/>
      <c r="Y13" s="375"/>
      <c r="Z13" s="375"/>
      <c r="AA13" s="375"/>
      <c r="AB13" s="375"/>
      <c r="AC13" s="375"/>
      <c r="AD13" s="375"/>
      <c r="AE13" s="375"/>
      <c r="AF13" s="375"/>
      <c r="AG13" s="375"/>
      <c r="AH13" s="375"/>
      <c r="AI13" s="375"/>
      <c r="AJ13" s="375"/>
      <c r="AK13" s="375"/>
      <c r="AL13" s="375"/>
      <c r="AM13" s="375"/>
      <c r="AN13" s="375"/>
      <c r="AO13" s="375"/>
      <c r="AP13" s="375"/>
      <c r="AQ13" s="375"/>
      <c r="AR13" s="375"/>
      <c r="AS13" s="375"/>
      <c r="AT13" s="375"/>
      <c r="AU13" s="375"/>
      <c r="AV13" s="375"/>
      <c r="AW13" s="375"/>
      <c r="AX13" s="375"/>
      <c r="AY13" s="375"/>
      <c r="AZ13" s="375"/>
      <c r="BA13" s="375"/>
      <c r="BB13" s="375" t="str">
        <f t="shared" si="3"/>
        <v/>
      </c>
    </row>
    <row r="14" spans="1:55">
      <c r="A14" s="186">
        <f t="shared" si="0"/>
        <v>44774</v>
      </c>
      <c r="B14" s="183"/>
      <c r="C14" s="443"/>
      <c r="D14" s="443"/>
      <c r="E14" s="443"/>
      <c r="F14" s="443"/>
      <c r="G14" s="443"/>
      <c r="H14" s="443"/>
      <c r="I14" s="443" t="e">
        <f t="shared" si="1"/>
        <v>#DIV/0!</v>
      </c>
      <c r="J14" s="443"/>
      <c r="K14" s="443"/>
      <c r="L14" s="184"/>
      <c r="M14" s="375">
        <f t="shared" si="2"/>
        <v>0</v>
      </c>
      <c r="N14" s="443"/>
      <c r="O14" s="443"/>
      <c r="P14" s="443"/>
      <c r="Q14" s="443"/>
      <c r="R14" s="443"/>
      <c r="S14" s="447"/>
      <c r="T14" s="375"/>
      <c r="U14" s="375"/>
      <c r="V14" s="375"/>
      <c r="W14" s="375"/>
      <c r="X14" s="375"/>
      <c r="Y14" s="375"/>
      <c r="Z14" s="375"/>
      <c r="AA14" s="375"/>
      <c r="AB14" s="375"/>
      <c r="AC14" s="375"/>
      <c r="AD14" s="375"/>
      <c r="AE14" s="375"/>
      <c r="AF14" s="375"/>
      <c r="AG14" s="375"/>
      <c r="AH14" s="375"/>
      <c r="AI14" s="375"/>
      <c r="AJ14" s="375"/>
      <c r="AK14" s="375"/>
      <c r="AL14" s="375"/>
      <c r="AM14" s="375"/>
      <c r="AN14" s="375"/>
      <c r="AO14" s="375"/>
      <c r="AP14" s="375"/>
      <c r="AQ14" s="375"/>
      <c r="AR14" s="375"/>
      <c r="AS14" s="375"/>
      <c r="AT14" s="375"/>
      <c r="AU14" s="375"/>
      <c r="AV14" s="375"/>
      <c r="AW14" s="375"/>
      <c r="AX14" s="375"/>
      <c r="AY14" s="375"/>
      <c r="AZ14" s="375"/>
      <c r="BA14" s="375"/>
      <c r="BB14" s="375" t="str">
        <f t="shared" si="3"/>
        <v/>
      </c>
    </row>
    <row r="15" spans="1:55">
      <c r="A15" s="186">
        <f>EDATE(A16,-1)</f>
        <v>44805</v>
      </c>
      <c r="B15" s="183"/>
      <c r="C15" s="443"/>
      <c r="D15" s="443"/>
      <c r="E15" s="443"/>
      <c r="F15" s="443"/>
      <c r="G15" s="443"/>
      <c r="H15" s="443"/>
      <c r="I15" s="443" t="e">
        <f t="shared" si="1"/>
        <v>#DIV/0!</v>
      </c>
      <c r="J15" s="443"/>
      <c r="K15" s="443"/>
      <c r="L15" s="184"/>
      <c r="M15" s="375">
        <f t="shared" si="2"/>
        <v>0</v>
      </c>
      <c r="N15" s="443"/>
      <c r="O15" s="443"/>
      <c r="P15" s="443"/>
      <c r="Q15" s="443"/>
      <c r="R15" s="443"/>
      <c r="S15" s="447"/>
      <c r="T15" s="375"/>
      <c r="U15" s="375"/>
      <c r="V15" s="375"/>
      <c r="W15" s="375"/>
      <c r="X15" s="375"/>
      <c r="Y15" s="375"/>
      <c r="Z15" s="375"/>
      <c r="AA15" s="375"/>
      <c r="AB15" s="375"/>
      <c r="AC15" s="375"/>
      <c r="AD15" s="375"/>
      <c r="AE15" s="375"/>
      <c r="AF15" s="375"/>
      <c r="AG15" s="375"/>
      <c r="AH15" s="375"/>
      <c r="AI15" s="375"/>
      <c r="AJ15" s="375"/>
      <c r="AK15" s="375"/>
      <c r="AL15" s="375"/>
      <c r="AM15" s="375"/>
      <c r="AN15" s="375"/>
      <c r="AO15" s="375"/>
      <c r="AP15" s="375"/>
      <c r="AQ15" s="375"/>
      <c r="AR15" s="375"/>
      <c r="AS15" s="375"/>
      <c r="AT15" s="375"/>
      <c r="AU15" s="375"/>
      <c r="AV15" s="375"/>
      <c r="AW15" s="375"/>
      <c r="AX15" s="375"/>
      <c r="AY15" s="375"/>
      <c r="AZ15" s="375"/>
      <c r="BA15" s="375"/>
      <c r="BB15" s="375" t="str">
        <f t="shared" si="3"/>
        <v/>
      </c>
    </row>
    <row r="16" spans="1:55" ht="15.75" thickBot="1">
      <c r="A16" s="186">
        <v>44835</v>
      </c>
      <c r="B16" s="183"/>
      <c r="C16" s="443"/>
      <c r="D16" s="443"/>
      <c r="E16" s="443"/>
      <c r="F16" s="443"/>
      <c r="G16" s="443"/>
      <c r="H16" s="443"/>
      <c r="I16" s="443" t="e">
        <f t="shared" si="1"/>
        <v>#DIV/0!</v>
      </c>
      <c r="J16" s="443"/>
      <c r="K16" s="443"/>
      <c r="L16" s="184"/>
      <c r="M16" s="375">
        <f t="shared" si="2"/>
        <v>0</v>
      </c>
      <c r="N16" s="443"/>
      <c r="O16" s="443"/>
      <c r="P16" s="443"/>
      <c r="Q16" s="443"/>
      <c r="R16" s="443"/>
      <c r="S16" s="447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 t="str">
        <f t="shared" si="3"/>
        <v/>
      </c>
    </row>
    <row r="17" spans="1:54" ht="15.75" thickBot="1">
      <c r="A17" s="188" t="s">
        <v>1008</v>
      </c>
      <c r="B17" s="189">
        <f>SUM(B5:B16)</f>
        <v>0</v>
      </c>
      <c r="C17" s="189">
        <f>SUM(C5:C16)</f>
        <v>0</v>
      </c>
      <c r="D17" s="189">
        <f>SUM(D5:D16)</f>
        <v>0</v>
      </c>
      <c r="E17" s="190" t="e">
        <f t="shared" ref="E17:AY17" si="4">AVERAGE(E5:E16)</f>
        <v>#DIV/0!</v>
      </c>
      <c r="F17" s="190" t="e">
        <f t="shared" si="4"/>
        <v>#DIV/0!</v>
      </c>
      <c r="G17" s="190" t="e">
        <f t="shared" si="4"/>
        <v>#DIV/0!</v>
      </c>
      <c r="H17" s="190" t="e">
        <f t="shared" si="4"/>
        <v>#DIV/0!</v>
      </c>
      <c r="I17" s="190" t="e">
        <f>AVERAGE(I5:I16)</f>
        <v>#DIV/0!</v>
      </c>
      <c r="J17" s="189">
        <f>SUM(J5:J16)</f>
        <v>0</v>
      </c>
      <c r="K17" s="189" t="e">
        <f t="shared" si="4"/>
        <v>#DIV/0!</v>
      </c>
      <c r="L17" s="189" t="e">
        <f t="shared" si="4"/>
        <v>#DIV/0!</v>
      </c>
      <c r="M17" s="189">
        <f t="shared" si="4"/>
        <v>0</v>
      </c>
      <c r="N17" s="189" t="e">
        <f t="shared" si="4"/>
        <v>#DIV/0!</v>
      </c>
      <c r="O17" s="189" t="e">
        <f t="shared" si="4"/>
        <v>#DIV/0!</v>
      </c>
      <c r="P17" s="189" t="e">
        <f t="shared" si="4"/>
        <v>#DIV/0!</v>
      </c>
      <c r="Q17" s="189" t="e">
        <f>AVERAGE(Q5:Q16)</f>
        <v>#DIV/0!</v>
      </c>
      <c r="R17" s="189" t="e">
        <f>AVERAGE(R5:R16)</f>
        <v>#DIV/0!</v>
      </c>
      <c r="S17" s="189" t="e">
        <f>AVERAGE(S5:S16)</f>
        <v>#DIV/0!</v>
      </c>
      <c r="T17" s="189" t="e">
        <f>AVERAGE(T5:T16)</f>
        <v>#DIV/0!</v>
      </c>
      <c r="U17" s="189" t="e">
        <f t="shared" si="4"/>
        <v>#DIV/0!</v>
      </c>
      <c r="V17" s="189" t="e">
        <f t="shared" si="4"/>
        <v>#DIV/0!</v>
      </c>
      <c r="W17" s="189" t="e">
        <f t="shared" si="4"/>
        <v>#DIV/0!</v>
      </c>
      <c r="X17" s="189" t="e">
        <f t="shared" si="4"/>
        <v>#DIV/0!</v>
      </c>
      <c r="Y17" s="189" t="e">
        <f t="shared" si="4"/>
        <v>#DIV/0!</v>
      </c>
      <c r="Z17" s="189" t="e">
        <f t="shared" si="4"/>
        <v>#DIV/0!</v>
      </c>
      <c r="AA17" s="189" t="e">
        <f t="shared" si="4"/>
        <v>#DIV/0!</v>
      </c>
      <c r="AB17" s="189" t="e">
        <f>AVERAGE(AB5:AB16)</f>
        <v>#DIV/0!</v>
      </c>
      <c r="AC17" s="189" t="e">
        <f>AVERAGE(AC5:AC16)</f>
        <v>#DIV/0!</v>
      </c>
      <c r="AD17" s="189" t="e">
        <f>AVERAGE(AD5:AD16)</f>
        <v>#DIV/0!</v>
      </c>
      <c r="AE17" s="189" t="e">
        <f>AVERAGE(AE5:AE16)</f>
        <v>#DIV/0!</v>
      </c>
      <c r="AF17" s="189" t="e">
        <f>AVERAGE(AF5:AF16)</f>
        <v>#DIV/0!</v>
      </c>
      <c r="AG17" s="189" t="e">
        <f t="shared" si="4"/>
        <v>#DIV/0!</v>
      </c>
      <c r="AH17" s="189" t="e">
        <f t="shared" si="4"/>
        <v>#DIV/0!</v>
      </c>
      <c r="AI17" s="189" t="e">
        <f t="shared" si="4"/>
        <v>#DIV/0!</v>
      </c>
      <c r="AJ17" s="189" t="e">
        <f t="shared" si="4"/>
        <v>#DIV/0!</v>
      </c>
      <c r="AK17" s="189" t="e">
        <f t="shared" si="4"/>
        <v>#DIV/0!</v>
      </c>
      <c r="AL17" s="189" t="e">
        <f t="shared" si="4"/>
        <v>#DIV/0!</v>
      </c>
      <c r="AM17" s="189" t="e">
        <f t="shared" si="4"/>
        <v>#DIV/0!</v>
      </c>
      <c r="AN17" s="189" t="e">
        <f>AVERAGE(AN5:AN16)</f>
        <v>#DIV/0!</v>
      </c>
      <c r="AO17" s="189" t="e">
        <f>AVERAGE(AO5:AO16)</f>
        <v>#DIV/0!</v>
      </c>
      <c r="AP17" s="189" t="e">
        <f>AVERAGE(AP5:AP16)</f>
        <v>#DIV/0!</v>
      </c>
      <c r="AQ17" s="189" t="e">
        <f>AVERAGE(AQ5:AQ16)</f>
        <v>#DIV/0!</v>
      </c>
      <c r="AR17" s="189" t="e">
        <f>AVERAGE(AR5:AR16)</f>
        <v>#DIV/0!</v>
      </c>
      <c r="AS17" s="189" t="e">
        <f t="shared" si="4"/>
        <v>#DIV/0!</v>
      </c>
      <c r="AT17" s="189" t="e">
        <f t="shared" si="4"/>
        <v>#DIV/0!</v>
      </c>
      <c r="AU17" s="189" t="e">
        <f t="shared" si="4"/>
        <v>#DIV/0!</v>
      </c>
      <c r="AV17" s="189" t="e">
        <f t="shared" si="4"/>
        <v>#DIV/0!</v>
      </c>
      <c r="AW17" s="189" t="e">
        <f t="shared" si="4"/>
        <v>#DIV/0!</v>
      </c>
      <c r="AX17" s="189" t="e">
        <f t="shared" si="4"/>
        <v>#DIV/0!</v>
      </c>
      <c r="AY17" s="189" t="e">
        <f t="shared" si="4"/>
        <v>#DIV/0!</v>
      </c>
      <c r="AZ17" s="189" t="e">
        <f>AVERAGE(AZ5:AZ16)</f>
        <v>#DIV/0!</v>
      </c>
      <c r="BA17" s="189" t="e">
        <f>AVERAGE(BA5:BA16)</f>
        <v>#DIV/0!</v>
      </c>
      <c r="BB17" s="434" t="str">
        <f t="shared" si="3"/>
        <v/>
      </c>
    </row>
    <row r="19" spans="1:54">
      <c r="C19" s="183" t="s">
        <v>1239</v>
      </c>
      <c r="J19" s="184" t="s">
        <v>1240</v>
      </c>
    </row>
  </sheetData>
  <pageMargins left="0.70866141732283472" right="0.70866141732283472" top="0.74803149606299213" bottom="0.74803149606299213" header="0.31496062992125984" footer="0.31496062992125984"/>
  <pageSetup scale="1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88CC-A6AA-4BDF-B9E2-271DC312404E}">
  <sheetPr codeName="Sheet21">
    <pageSetUpPr fitToPage="1"/>
  </sheetPr>
  <dimension ref="A1:BC19"/>
  <sheetViews>
    <sheetView zoomScale="120" zoomScaleNormal="120" workbookViewId="0"/>
  </sheetViews>
  <sheetFormatPr defaultColWidth="9.140625" defaultRowHeight="15"/>
  <cols>
    <col min="1" max="2" width="9.140625" style="182"/>
    <col min="3" max="3" width="29.42578125" style="182" bestFit="1" customWidth="1"/>
    <col min="4" max="4" width="9.5703125" style="182" bestFit="1" customWidth="1"/>
    <col min="5" max="6" width="9.140625" style="182"/>
    <col min="7" max="7" width="14" style="182" bestFit="1" customWidth="1"/>
    <col min="8" max="16384" width="9.140625" style="182"/>
  </cols>
  <sheetData>
    <row r="1" spans="1:55" ht="23.25">
      <c r="A1" s="176" t="s">
        <v>1133</v>
      </c>
      <c r="B1" s="176" t="s">
        <v>1134</v>
      </c>
      <c r="C1" s="176" t="s">
        <v>1135</v>
      </c>
      <c r="D1" s="176" t="s">
        <v>1136</v>
      </c>
      <c r="E1" s="176" t="s">
        <v>1137</v>
      </c>
      <c r="F1" s="176" t="s">
        <v>1138</v>
      </c>
      <c r="G1" s="177" t="s">
        <v>1139</v>
      </c>
      <c r="H1" s="178" t="s">
        <v>1140</v>
      </c>
      <c r="I1" s="179" t="s">
        <v>1141</v>
      </c>
      <c r="J1" s="179" t="s">
        <v>1142</v>
      </c>
      <c r="K1" s="179" t="s">
        <v>1143</v>
      </c>
      <c r="L1" s="179" t="s">
        <v>1144</v>
      </c>
      <c r="M1" s="179" t="s">
        <v>1145</v>
      </c>
      <c r="N1" s="180" t="s">
        <v>1146</v>
      </c>
      <c r="O1" s="191"/>
      <c r="P1" s="19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</row>
    <row r="2" spans="1:55">
      <c r="A2" s="183"/>
      <c r="B2" s="375"/>
      <c r="C2" s="445"/>
      <c r="D2" s="445"/>
      <c r="E2" s="445"/>
      <c r="F2" s="445"/>
      <c r="G2" s="448"/>
      <c r="H2" s="446"/>
      <c r="I2" s="383"/>
      <c r="J2" s="384"/>
      <c r="K2" s="435"/>
      <c r="L2" s="435"/>
      <c r="M2" s="384"/>
      <c r="N2" s="385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R2" s="386"/>
      <c r="AS2" s="386"/>
      <c r="AT2" s="386"/>
      <c r="AU2" s="386"/>
      <c r="AV2" s="386"/>
      <c r="AW2" s="386"/>
      <c r="AX2" s="386"/>
      <c r="AY2" s="386"/>
      <c r="AZ2" s="386"/>
      <c r="BA2" s="386"/>
      <c r="BB2" s="386"/>
      <c r="BC2" s="181"/>
    </row>
    <row r="3" spans="1:55"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</row>
    <row r="4" spans="1:55" s="392" customFormat="1" ht="45">
      <c r="A4" s="185" t="s">
        <v>1116</v>
      </c>
      <c r="B4" s="388" t="s">
        <v>1117</v>
      </c>
      <c r="C4" s="388" t="s">
        <v>1118</v>
      </c>
      <c r="D4" s="388" t="s">
        <v>1119</v>
      </c>
      <c r="E4" s="444">
        <v>5</v>
      </c>
      <c r="F4" s="444">
        <v>15</v>
      </c>
      <c r="G4" s="444">
        <v>20</v>
      </c>
      <c r="H4" s="444">
        <v>25</v>
      </c>
      <c r="I4" s="388" t="s">
        <v>1120</v>
      </c>
      <c r="J4" s="388" t="s">
        <v>1121</v>
      </c>
      <c r="K4" s="388" t="s">
        <v>1122</v>
      </c>
      <c r="L4" s="388" t="s">
        <v>1123</v>
      </c>
      <c r="M4" s="390" t="s">
        <v>1124</v>
      </c>
      <c r="N4" s="388" t="s">
        <v>1125</v>
      </c>
      <c r="O4" s="388" t="s">
        <v>1130</v>
      </c>
      <c r="P4" s="388" t="s">
        <v>1131</v>
      </c>
      <c r="Q4" s="388" t="s">
        <v>1132</v>
      </c>
      <c r="R4" s="388" t="s">
        <v>1126</v>
      </c>
      <c r="S4" s="388" t="s">
        <v>1127</v>
      </c>
      <c r="T4" s="390" t="s">
        <v>1238</v>
      </c>
      <c r="U4" s="390" t="s">
        <v>1128</v>
      </c>
      <c r="V4" s="390" t="s">
        <v>1129</v>
      </c>
      <c r="W4" s="391">
        <v>1</v>
      </c>
      <c r="X4" s="391">
        <v>2</v>
      </c>
      <c r="Y4" s="391">
        <v>3</v>
      </c>
      <c r="Z4" s="391">
        <v>4</v>
      </c>
      <c r="AA4" s="391">
        <v>5</v>
      </c>
      <c r="AB4" s="391">
        <v>6</v>
      </c>
      <c r="AC4" s="391">
        <v>7</v>
      </c>
      <c r="AD4" s="391">
        <v>8</v>
      </c>
      <c r="AE4" s="391">
        <v>9</v>
      </c>
      <c r="AF4" s="391">
        <v>10</v>
      </c>
      <c r="AG4" s="391">
        <v>11</v>
      </c>
      <c r="AH4" s="391">
        <v>12</v>
      </c>
      <c r="AI4" s="391">
        <v>13</v>
      </c>
      <c r="AJ4" s="391">
        <v>14</v>
      </c>
      <c r="AK4" s="391">
        <v>15</v>
      </c>
      <c r="AL4" s="391">
        <v>16</v>
      </c>
      <c r="AM4" s="391">
        <v>17</v>
      </c>
      <c r="AN4" s="391">
        <v>18</v>
      </c>
      <c r="AO4" s="391">
        <v>19</v>
      </c>
      <c r="AP4" s="391">
        <v>20</v>
      </c>
      <c r="AQ4" s="391">
        <v>21</v>
      </c>
      <c r="AR4" s="391">
        <v>22</v>
      </c>
      <c r="AS4" s="391">
        <v>23</v>
      </c>
      <c r="AT4" s="391">
        <v>24</v>
      </c>
      <c r="AU4" s="391">
        <v>25</v>
      </c>
      <c r="AV4" s="391">
        <v>26</v>
      </c>
      <c r="AW4" s="391">
        <v>27</v>
      </c>
      <c r="AX4" s="391">
        <v>28</v>
      </c>
      <c r="AY4" s="391">
        <v>29</v>
      </c>
      <c r="AZ4" s="391">
        <v>30</v>
      </c>
      <c r="BA4" s="391">
        <v>31</v>
      </c>
      <c r="BB4" s="391" t="s">
        <v>1120</v>
      </c>
    </row>
    <row r="5" spans="1:55">
      <c r="A5" s="186">
        <f t="shared" ref="A5:A14" si="0">EDATE(A6,-1)</f>
        <v>44501</v>
      </c>
      <c r="B5" s="183"/>
      <c r="C5" s="443"/>
      <c r="D5" s="443"/>
      <c r="E5" s="443"/>
      <c r="F5" s="443"/>
      <c r="G5" s="443"/>
      <c r="H5" s="443"/>
      <c r="I5" s="443" t="e">
        <f>+AVERAGE(E5:H5)</f>
        <v>#DIV/0!</v>
      </c>
      <c r="J5" s="443"/>
      <c r="K5" s="443"/>
      <c r="L5" s="184"/>
      <c r="M5" s="375">
        <f>C5-J5</f>
        <v>0</v>
      </c>
      <c r="N5" s="443"/>
      <c r="O5" s="443"/>
      <c r="P5" s="443"/>
      <c r="Q5" s="443"/>
      <c r="R5" s="443"/>
      <c r="S5" s="447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375"/>
      <c r="AO5" s="375"/>
      <c r="AP5" s="375"/>
      <c r="AQ5" s="375"/>
      <c r="AR5" s="375"/>
      <c r="AS5" s="375"/>
      <c r="AT5" s="375"/>
      <c r="AU5" s="375"/>
      <c r="AV5" s="375"/>
      <c r="AW5" s="375"/>
      <c r="AX5" s="375"/>
      <c r="AY5" s="375"/>
      <c r="AZ5" s="375"/>
      <c r="BA5" s="375"/>
      <c r="BB5" s="375" t="str">
        <f>IFERROR(AVERAGE(W5:BA5),"")</f>
        <v/>
      </c>
    </row>
    <row r="6" spans="1:55">
      <c r="A6" s="186">
        <f t="shared" si="0"/>
        <v>44531</v>
      </c>
      <c r="B6" s="183"/>
      <c r="C6" s="443"/>
      <c r="D6" s="443"/>
      <c r="E6" s="443"/>
      <c r="F6" s="443"/>
      <c r="G6" s="443"/>
      <c r="H6" s="443"/>
      <c r="I6" s="443" t="e">
        <f t="shared" ref="I6:I16" si="1">+AVERAGE(E6:H6)</f>
        <v>#DIV/0!</v>
      </c>
      <c r="J6" s="443"/>
      <c r="K6" s="443"/>
      <c r="L6" s="184"/>
      <c r="M6" s="375">
        <f t="shared" ref="M6:M16" si="2">C6-J6</f>
        <v>0</v>
      </c>
      <c r="N6" s="443"/>
      <c r="O6" s="443"/>
      <c r="P6" s="443"/>
      <c r="Q6" s="443"/>
      <c r="R6" s="443"/>
      <c r="S6" s="447"/>
      <c r="T6" s="375"/>
      <c r="U6" s="375"/>
      <c r="V6" s="375"/>
      <c r="W6" s="375"/>
      <c r="X6" s="375"/>
      <c r="Y6" s="375"/>
      <c r="Z6" s="375"/>
      <c r="AA6" s="375"/>
      <c r="AB6" s="375"/>
      <c r="AC6" s="375"/>
      <c r="AD6" s="375"/>
      <c r="AE6" s="375"/>
      <c r="AF6" s="375"/>
      <c r="AG6" s="375"/>
      <c r="AH6" s="375"/>
      <c r="AI6" s="375"/>
      <c r="AJ6" s="375"/>
      <c r="AK6" s="375"/>
      <c r="AL6" s="375"/>
      <c r="AM6" s="375"/>
      <c r="AN6" s="375"/>
      <c r="AO6" s="375"/>
      <c r="AP6" s="375"/>
      <c r="AQ6" s="375"/>
      <c r="AR6" s="375"/>
      <c r="AS6" s="375"/>
      <c r="AT6" s="375"/>
      <c r="AU6" s="375"/>
      <c r="AV6" s="375"/>
      <c r="AW6" s="375"/>
      <c r="AX6" s="375"/>
      <c r="AY6" s="375"/>
      <c r="AZ6" s="375"/>
      <c r="BA6" s="375"/>
      <c r="BB6" s="375" t="str">
        <f t="shared" ref="BB6:BB17" si="3">IFERROR(AVERAGE(W6:BA6),"")</f>
        <v/>
      </c>
    </row>
    <row r="7" spans="1:55">
      <c r="A7" s="186">
        <f t="shared" si="0"/>
        <v>44562</v>
      </c>
      <c r="B7" s="183"/>
      <c r="C7" s="443"/>
      <c r="D7" s="443"/>
      <c r="E7" s="443"/>
      <c r="F7" s="443"/>
      <c r="G7" s="443"/>
      <c r="H7" s="443"/>
      <c r="I7" s="443" t="e">
        <f t="shared" si="1"/>
        <v>#DIV/0!</v>
      </c>
      <c r="J7" s="443"/>
      <c r="K7" s="443"/>
      <c r="L7" s="184"/>
      <c r="M7" s="375">
        <f t="shared" si="2"/>
        <v>0</v>
      </c>
      <c r="N7" s="443"/>
      <c r="O7" s="443"/>
      <c r="P7" s="443"/>
      <c r="Q7" s="443"/>
      <c r="R7" s="443"/>
      <c r="S7" s="447"/>
      <c r="T7" s="375"/>
      <c r="U7" s="375"/>
      <c r="V7" s="375"/>
      <c r="W7" s="375"/>
      <c r="X7" s="375"/>
      <c r="Y7" s="375"/>
      <c r="Z7" s="375"/>
      <c r="AA7" s="375"/>
      <c r="AB7" s="375"/>
      <c r="AC7" s="375"/>
      <c r="AD7" s="375"/>
      <c r="AE7" s="375"/>
      <c r="AF7" s="375"/>
      <c r="AG7" s="375"/>
      <c r="AH7" s="375"/>
      <c r="AI7" s="375"/>
      <c r="AJ7" s="375"/>
      <c r="AK7" s="375"/>
      <c r="AL7" s="375"/>
      <c r="AM7" s="375"/>
      <c r="AN7" s="375"/>
      <c r="AO7" s="375"/>
      <c r="AP7" s="375"/>
      <c r="AQ7" s="375"/>
      <c r="AR7" s="375"/>
      <c r="AS7" s="375"/>
      <c r="AT7" s="375"/>
      <c r="AU7" s="375"/>
      <c r="AV7" s="375"/>
      <c r="AW7" s="375"/>
      <c r="AX7" s="375"/>
      <c r="AY7" s="375"/>
      <c r="AZ7" s="375"/>
      <c r="BA7" s="375"/>
      <c r="BB7" s="375" t="str">
        <f t="shared" si="3"/>
        <v/>
      </c>
    </row>
    <row r="8" spans="1:55">
      <c r="A8" s="186">
        <f t="shared" si="0"/>
        <v>44593</v>
      </c>
      <c r="B8" s="183"/>
      <c r="C8" s="443"/>
      <c r="D8" s="443"/>
      <c r="E8" s="443"/>
      <c r="F8" s="443"/>
      <c r="G8" s="443"/>
      <c r="H8" s="443"/>
      <c r="I8" s="443" t="e">
        <f t="shared" si="1"/>
        <v>#DIV/0!</v>
      </c>
      <c r="J8" s="443"/>
      <c r="K8" s="443"/>
      <c r="L8" s="184"/>
      <c r="M8" s="375">
        <f t="shared" si="2"/>
        <v>0</v>
      </c>
      <c r="N8" s="443"/>
      <c r="O8" s="443"/>
      <c r="P8" s="443"/>
      <c r="Q8" s="443"/>
      <c r="R8" s="443"/>
      <c r="S8" s="447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5"/>
      <c r="AH8" s="375"/>
      <c r="AI8" s="375"/>
      <c r="AJ8" s="375"/>
      <c r="AK8" s="375"/>
      <c r="AL8" s="375"/>
      <c r="AM8" s="375"/>
      <c r="AN8" s="375"/>
      <c r="AO8" s="375"/>
      <c r="AP8" s="375"/>
      <c r="AQ8" s="375"/>
      <c r="AR8" s="375"/>
      <c r="AS8" s="375"/>
      <c r="AT8" s="375"/>
      <c r="AU8" s="375"/>
      <c r="AV8" s="375"/>
      <c r="AW8" s="375"/>
      <c r="AX8" s="375"/>
      <c r="AY8" s="375"/>
      <c r="AZ8" s="375"/>
      <c r="BA8" s="375"/>
      <c r="BB8" s="375" t="str">
        <f t="shared" si="3"/>
        <v/>
      </c>
    </row>
    <row r="9" spans="1:55" ht="14.25" customHeight="1">
      <c r="A9" s="186">
        <f t="shared" si="0"/>
        <v>44621</v>
      </c>
      <c r="B9" s="183"/>
      <c r="C9" s="443"/>
      <c r="D9" s="443"/>
      <c r="E9" s="443"/>
      <c r="F9" s="443"/>
      <c r="G9" s="443"/>
      <c r="H9" s="443"/>
      <c r="I9" s="443" t="e">
        <f t="shared" si="1"/>
        <v>#DIV/0!</v>
      </c>
      <c r="J9" s="443"/>
      <c r="K9" s="443"/>
      <c r="L9" s="184"/>
      <c r="M9" s="375">
        <f t="shared" si="2"/>
        <v>0</v>
      </c>
      <c r="N9" s="443"/>
      <c r="O9" s="443"/>
      <c r="P9" s="443"/>
      <c r="Q9" s="443"/>
      <c r="R9" s="443"/>
      <c r="S9" s="447"/>
      <c r="T9" s="375"/>
      <c r="U9" s="375"/>
      <c r="V9" s="375"/>
      <c r="W9" s="375"/>
      <c r="X9" s="375"/>
      <c r="Y9" s="375"/>
      <c r="Z9" s="375"/>
      <c r="AA9" s="375"/>
      <c r="AB9" s="375"/>
      <c r="AC9" s="375"/>
      <c r="AD9" s="375"/>
      <c r="AE9" s="375"/>
      <c r="AF9" s="375"/>
      <c r="AG9" s="375"/>
      <c r="AH9" s="375"/>
      <c r="AI9" s="375"/>
      <c r="AJ9" s="375"/>
      <c r="AK9" s="375"/>
      <c r="AL9" s="375"/>
      <c r="AM9" s="375"/>
      <c r="AN9" s="375"/>
      <c r="AO9" s="375"/>
      <c r="AP9" s="375"/>
      <c r="AQ9" s="375"/>
      <c r="AR9" s="375"/>
      <c r="AS9" s="375"/>
      <c r="AT9" s="375"/>
      <c r="AU9" s="375"/>
      <c r="AV9" s="375"/>
      <c r="AW9" s="375"/>
      <c r="AX9" s="375"/>
      <c r="AY9" s="375"/>
      <c r="AZ9" s="375"/>
      <c r="BA9" s="375"/>
      <c r="BB9" s="375" t="str">
        <f t="shared" si="3"/>
        <v/>
      </c>
    </row>
    <row r="10" spans="1:55">
      <c r="A10" s="186">
        <f t="shared" si="0"/>
        <v>44652</v>
      </c>
      <c r="B10" s="183"/>
      <c r="C10" s="443"/>
      <c r="D10" s="443"/>
      <c r="E10" s="443"/>
      <c r="F10" s="443"/>
      <c r="G10" s="443"/>
      <c r="H10" s="443"/>
      <c r="I10" s="443" t="e">
        <f t="shared" si="1"/>
        <v>#DIV/0!</v>
      </c>
      <c r="J10" s="443"/>
      <c r="K10" s="443"/>
      <c r="L10" s="184"/>
      <c r="M10" s="375">
        <f t="shared" si="2"/>
        <v>0</v>
      </c>
      <c r="N10" s="443"/>
      <c r="O10" s="443"/>
      <c r="P10" s="443"/>
      <c r="Q10" s="443"/>
      <c r="R10" s="443"/>
      <c r="S10" s="447"/>
      <c r="T10" s="375"/>
      <c r="U10" s="375"/>
      <c r="V10" s="375"/>
      <c r="W10" s="375"/>
      <c r="X10" s="375"/>
      <c r="Y10" s="375"/>
      <c r="Z10" s="375"/>
      <c r="AA10" s="375"/>
      <c r="AB10" s="375"/>
      <c r="AC10" s="375"/>
      <c r="AD10" s="375"/>
      <c r="AE10" s="375"/>
      <c r="AF10" s="375"/>
      <c r="AG10" s="375"/>
      <c r="AH10" s="375"/>
      <c r="AI10" s="375"/>
      <c r="AJ10" s="375"/>
      <c r="AK10" s="375"/>
      <c r="AL10" s="375"/>
      <c r="AM10" s="375"/>
      <c r="AN10" s="375"/>
      <c r="AO10" s="375"/>
      <c r="AP10" s="375"/>
      <c r="AQ10" s="375"/>
      <c r="AR10" s="375"/>
      <c r="AS10" s="375"/>
      <c r="AT10" s="375"/>
      <c r="AU10" s="375"/>
      <c r="AV10" s="375"/>
      <c r="AW10" s="375"/>
      <c r="AX10" s="375"/>
      <c r="AY10" s="375"/>
      <c r="AZ10" s="375"/>
      <c r="BA10" s="375"/>
      <c r="BB10" s="375" t="str">
        <f t="shared" si="3"/>
        <v/>
      </c>
    </row>
    <row r="11" spans="1:55">
      <c r="A11" s="186">
        <f t="shared" si="0"/>
        <v>44682</v>
      </c>
      <c r="B11" s="183"/>
      <c r="C11" s="443"/>
      <c r="D11" s="443"/>
      <c r="E11" s="443"/>
      <c r="F11" s="443"/>
      <c r="G11" s="443"/>
      <c r="H11" s="443"/>
      <c r="I11" s="443" t="e">
        <f t="shared" si="1"/>
        <v>#DIV/0!</v>
      </c>
      <c r="J11" s="443"/>
      <c r="K11" s="443"/>
      <c r="L11" s="184"/>
      <c r="M11" s="375">
        <f t="shared" si="2"/>
        <v>0</v>
      </c>
      <c r="N11" s="443"/>
      <c r="O11" s="443"/>
      <c r="P11" s="443"/>
      <c r="Q11" s="443"/>
      <c r="R11" s="443"/>
      <c r="S11" s="447"/>
      <c r="T11" s="375"/>
      <c r="U11" s="375"/>
      <c r="V11" s="375"/>
      <c r="W11" s="375"/>
      <c r="X11" s="375"/>
      <c r="Y11" s="375"/>
      <c r="Z11" s="375"/>
      <c r="AA11" s="375"/>
      <c r="AB11" s="375"/>
      <c r="AC11" s="375"/>
      <c r="AD11" s="375"/>
      <c r="AE11" s="375"/>
      <c r="AF11" s="375"/>
      <c r="AG11" s="375"/>
      <c r="AH11" s="375"/>
      <c r="AI11" s="375"/>
      <c r="AJ11" s="375"/>
      <c r="AK11" s="375"/>
      <c r="AL11" s="375"/>
      <c r="AM11" s="375"/>
      <c r="AN11" s="375"/>
      <c r="AO11" s="375"/>
      <c r="AP11" s="375"/>
      <c r="AQ11" s="375"/>
      <c r="AR11" s="375"/>
      <c r="AS11" s="375"/>
      <c r="AT11" s="375"/>
      <c r="AU11" s="375"/>
      <c r="AV11" s="375"/>
      <c r="AW11" s="375"/>
      <c r="AX11" s="375"/>
      <c r="AY11" s="375"/>
      <c r="AZ11" s="375"/>
      <c r="BA11" s="375"/>
      <c r="BB11" s="375" t="str">
        <f t="shared" si="3"/>
        <v/>
      </c>
    </row>
    <row r="12" spans="1:55">
      <c r="A12" s="186">
        <f t="shared" si="0"/>
        <v>44713</v>
      </c>
      <c r="B12" s="183"/>
      <c r="C12" s="443"/>
      <c r="D12" s="443"/>
      <c r="E12" s="443"/>
      <c r="F12" s="443"/>
      <c r="G12" s="443"/>
      <c r="H12" s="443"/>
      <c r="I12" s="443" t="e">
        <f t="shared" si="1"/>
        <v>#DIV/0!</v>
      </c>
      <c r="J12" s="443"/>
      <c r="K12" s="443"/>
      <c r="L12" s="184"/>
      <c r="M12" s="375">
        <f t="shared" si="2"/>
        <v>0</v>
      </c>
      <c r="N12" s="443"/>
      <c r="O12" s="443"/>
      <c r="P12" s="443"/>
      <c r="Q12" s="443"/>
      <c r="R12" s="443"/>
      <c r="S12" s="447"/>
      <c r="T12" s="375"/>
      <c r="U12" s="375"/>
      <c r="V12" s="375"/>
      <c r="W12" s="375"/>
      <c r="X12" s="375"/>
      <c r="Y12" s="375"/>
      <c r="Z12" s="375"/>
      <c r="AA12" s="375"/>
      <c r="AB12" s="375"/>
      <c r="AC12" s="375"/>
      <c r="AD12" s="375"/>
      <c r="AE12" s="375"/>
      <c r="AF12" s="375"/>
      <c r="AG12" s="375"/>
      <c r="AH12" s="375"/>
      <c r="AI12" s="375"/>
      <c r="AJ12" s="375"/>
      <c r="AK12" s="375"/>
      <c r="AL12" s="375"/>
      <c r="AM12" s="375"/>
      <c r="AN12" s="375"/>
      <c r="AO12" s="375"/>
      <c r="AP12" s="375"/>
      <c r="AQ12" s="375"/>
      <c r="AR12" s="375"/>
      <c r="AS12" s="375"/>
      <c r="AT12" s="375"/>
      <c r="AU12" s="375"/>
      <c r="AV12" s="375"/>
      <c r="AW12" s="375"/>
      <c r="AX12" s="375"/>
      <c r="AY12" s="375"/>
      <c r="AZ12" s="375"/>
      <c r="BA12" s="375"/>
      <c r="BB12" s="375" t="str">
        <f t="shared" si="3"/>
        <v/>
      </c>
    </row>
    <row r="13" spans="1:55">
      <c r="A13" s="186">
        <f t="shared" si="0"/>
        <v>44743</v>
      </c>
      <c r="B13" s="183"/>
      <c r="C13" s="443"/>
      <c r="D13" s="443"/>
      <c r="E13" s="443"/>
      <c r="F13" s="443"/>
      <c r="G13" s="443"/>
      <c r="H13" s="443"/>
      <c r="I13" s="443" t="e">
        <f t="shared" si="1"/>
        <v>#DIV/0!</v>
      </c>
      <c r="J13" s="443"/>
      <c r="K13" s="443"/>
      <c r="L13" s="184"/>
      <c r="M13" s="375">
        <f t="shared" si="2"/>
        <v>0</v>
      </c>
      <c r="N13" s="443"/>
      <c r="O13" s="443"/>
      <c r="P13" s="443"/>
      <c r="Q13" s="443"/>
      <c r="R13" s="443"/>
      <c r="S13" s="447"/>
      <c r="T13" s="375"/>
      <c r="U13" s="375"/>
      <c r="V13" s="375"/>
      <c r="W13" s="375"/>
      <c r="X13" s="375"/>
      <c r="Y13" s="375"/>
      <c r="Z13" s="375"/>
      <c r="AA13" s="375"/>
      <c r="AB13" s="375"/>
      <c r="AC13" s="375"/>
      <c r="AD13" s="375"/>
      <c r="AE13" s="375"/>
      <c r="AF13" s="375"/>
      <c r="AG13" s="375"/>
      <c r="AH13" s="375"/>
      <c r="AI13" s="375"/>
      <c r="AJ13" s="375"/>
      <c r="AK13" s="375"/>
      <c r="AL13" s="375"/>
      <c r="AM13" s="375"/>
      <c r="AN13" s="375"/>
      <c r="AO13" s="375"/>
      <c r="AP13" s="375"/>
      <c r="AQ13" s="375"/>
      <c r="AR13" s="375"/>
      <c r="AS13" s="375"/>
      <c r="AT13" s="375"/>
      <c r="AU13" s="375"/>
      <c r="AV13" s="375"/>
      <c r="AW13" s="375"/>
      <c r="AX13" s="375"/>
      <c r="AY13" s="375"/>
      <c r="AZ13" s="375"/>
      <c r="BA13" s="375"/>
      <c r="BB13" s="375" t="str">
        <f t="shared" si="3"/>
        <v/>
      </c>
    </row>
    <row r="14" spans="1:55">
      <c r="A14" s="186">
        <f t="shared" si="0"/>
        <v>44774</v>
      </c>
      <c r="B14" s="183"/>
      <c r="C14" s="443"/>
      <c r="D14" s="443"/>
      <c r="E14" s="443"/>
      <c r="F14" s="443"/>
      <c r="G14" s="443"/>
      <c r="H14" s="443"/>
      <c r="I14" s="443" t="e">
        <f t="shared" si="1"/>
        <v>#DIV/0!</v>
      </c>
      <c r="J14" s="443"/>
      <c r="K14" s="443"/>
      <c r="L14" s="184"/>
      <c r="M14" s="375">
        <f t="shared" si="2"/>
        <v>0</v>
      </c>
      <c r="N14" s="443"/>
      <c r="O14" s="443"/>
      <c r="P14" s="443"/>
      <c r="Q14" s="443"/>
      <c r="R14" s="443"/>
      <c r="S14" s="447"/>
      <c r="T14" s="375"/>
      <c r="U14" s="375"/>
      <c r="V14" s="375"/>
      <c r="W14" s="375"/>
      <c r="X14" s="375"/>
      <c r="Y14" s="375"/>
      <c r="Z14" s="375"/>
      <c r="AA14" s="375"/>
      <c r="AB14" s="375"/>
      <c r="AC14" s="375"/>
      <c r="AD14" s="375"/>
      <c r="AE14" s="375"/>
      <c r="AF14" s="375"/>
      <c r="AG14" s="375"/>
      <c r="AH14" s="375"/>
      <c r="AI14" s="375"/>
      <c r="AJ14" s="375"/>
      <c r="AK14" s="375"/>
      <c r="AL14" s="375"/>
      <c r="AM14" s="375"/>
      <c r="AN14" s="375"/>
      <c r="AO14" s="375"/>
      <c r="AP14" s="375"/>
      <c r="AQ14" s="375"/>
      <c r="AR14" s="375"/>
      <c r="AS14" s="375"/>
      <c r="AT14" s="375"/>
      <c r="AU14" s="375"/>
      <c r="AV14" s="375"/>
      <c r="AW14" s="375"/>
      <c r="AX14" s="375"/>
      <c r="AY14" s="375"/>
      <c r="AZ14" s="375"/>
      <c r="BA14" s="375"/>
      <c r="BB14" s="375" t="str">
        <f t="shared" si="3"/>
        <v/>
      </c>
    </row>
    <row r="15" spans="1:55">
      <c r="A15" s="186">
        <f>EDATE(A16,-1)</f>
        <v>44805</v>
      </c>
      <c r="B15" s="183"/>
      <c r="C15" s="443"/>
      <c r="D15" s="443"/>
      <c r="E15" s="443"/>
      <c r="F15" s="443"/>
      <c r="G15" s="443"/>
      <c r="H15" s="443"/>
      <c r="I15" s="443" t="e">
        <f t="shared" si="1"/>
        <v>#DIV/0!</v>
      </c>
      <c r="J15" s="443"/>
      <c r="K15" s="443"/>
      <c r="L15" s="184"/>
      <c r="M15" s="375">
        <f t="shared" si="2"/>
        <v>0</v>
      </c>
      <c r="N15" s="443"/>
      <c r="O15" s="443"/>
      <c r="P15" s="443"/>
      <c r="Q15" s="443"/>
      <c r="R15" s="443"/>
      <c r="S15" s="447"/>
      <c r="T15" s="375"/>
      <c r="U15" s="375"/>
      <c r="V15" s="375"/>
      <c r="W15" s="375"/>
      <c r="X15" s="375"/>
      <c r="Y15" s="375"/>
      <c r="Z15" s="375"/>
      <c r="AA15" s="375"/>
      <c r="AB15" s="375"/>
      <c r="AC15" s="375"/>
      <c r="AD15" s="375"/>
      <c r="AE15" s="375"/>
      <c r="AF15" s="375"/>
      <c r="AG15" s="375"/>
      <c r="AH15" s="375"/>
      <c r="AI15" s="375"/>
      <c r="AJ15" s="375"/>
      <c r="AK15" s="375"/>
      <c r="AL15" s="375"/>
      <c r="AM15" s="375"/>
      <c r="AN15" s="375"/>
      <c r="AO15" s="375"/>
      <c r="AP15" s="375"/>
      <c r="AQ15" s="375"/>
      <c r="AR15" s="375"/>
      <c r="AS15" s="375"/>
      <c r="AT15" s="375"/>
      <c r="AU15" s="375"/>
      <c r="AV15" s="375"/>
      <c r="AW15" s="375"/>
      <c r="AX15" s="375"/>
      <c r="AY15" s="375"/>
      <c r="AZ15" s="375"/>
      <c r="BA15" s="375"/>
      <c r="BB15" s="375" t="str">
        <f t="shared" si="3"/>
        <v/>
      </c>
    </row>
    <row r="16" spans="1:55" ht="15.75" thickBot="1">
      <c r="A16" s="186">
        <v>44835</v>
      </c>
      <c r="B16" s="183"/>
      <c r="C16" s="443"/>
      <c r="D16" s="443"/>
      <c r="E16" s="443"/>
      <c r="F16" s="443"/>
      <c r="G16" s="443"/>
      <c r="H16" s="443"/>
      <c r="I16" s="443" t="e">
        <f t="shared" si="1"/>
        <v>#DIV/0!</v>
      </c>
      <c r="J16" s="443"/>
      <c r="K16" s="443"/>
      <c r="L16" s="184"/>
      <c r="M16" s="375">
        <f t="shared" si="2"/>
        <v>0</v>
      </c>
      <c r="N16" s="443"/>
      <c r="O16" s="443"/>
      <c r="P16" s="443"/>
      <c r="Q16" s="443"/>
      <c r="R16" s="443"/>
      <c r="S16" s="447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 t="str">
        <f t="shared" si="3"/>
        <v/>
      </c>
    </row>
    <row r="17" spans="1:54" ht="15.75" thickBot="1">
      <c r="A17" s="188" t="s">
        <v>1008</v>
      </c>
      <c r="B17" s="189">
        <f>SUM(B5:B16)</f>
        <v>0</v>
      </c>
      <c r="C17" s="189">
        <f>SUM(C5:C16)</f>
        <v>0</v>
      </c>
      <c r="D17" s="189">
        <f>SUM(D5:D16)</f>
        <v>0</v>
      </c>
      <c r="E17" s="190" t="e">
        <f t="shared" ref="E17:AY17" si="4">AVERAGE(E5:E16)</f>
        <v>#DIV/0!</v>
      </c>
      <c r="F17" s="190" t="e">
        <f t="shared" si="4"/>
        <v>#DIV/0!</v>
      </c>
      <c r="G17" s="190" t="e">
        <f t="shared" si="4"/>
        <v>#DIV/0!</v>
      </c>
      <c r="H17" s="190" t="e">
        <f t="shared" si="4"/>
        <v>#DIV/0!</v>
      </c>
      <c r="I17" s="190" t="e">
        <f>AVERAGE(I5:I16)</f>
        <v>#DIV/0!</v>
      </c>
      <c r="J17" s="189">
        <f>SUM(J5:J16)</f>
        <v>0</v>
      </c>
      <c r="K17" s="189" t="e">
        <f t="shared" si="4"/>
        <v>#DIV/0!</v>
      </c>
      <c r="L17" s="189" t="e">
        <f t="shared" si="4"/>
        <v>#DIV/0!</v>
      </c>
      <c r="M17" s="189">
        <f t="shared" si="4"/>
        <v>0</v>
      </c>
      <c r="N17" s="189" t="e">
        <f t="shared" si="4"/>
        <v>#DIV/0!</v>
      </c>
      <c r="O17" s="189" t="e">
        <f t="shared" si="4"/>
        <v>#DIV/0!</v>
      </c>
      <c r="P17" s="189" t="e">
        <f t="shared" si="4"/>
        <v>#DIV/0!</v>
      </c>
      <c r="Q17" s="189" t="e">
        <f>AVERAGE(Q5:Q16)</f>
        <v>#DIV/0!</v>
      </c>
      <c r="R17" s="189" t="e">
        <f>AVERAGE(R5:R16)</f>
        <v>#DIV/0!</v>
      </c>
      <c r="S17" s="189" t="e">
        <f>AVERAGE(S5:S16)</f>
        <v>#DIV/0!</v>
      </c>
      <c r="T17" s="189" t="e">
        <f>AVERAGE(T5:T16)</f>
        <v>#DIV/0!</v>
      </c>
      <c r="U17" s="189" t="e">
        <f t="shared" si="4"/>
        <v>#DIV/0!</v>
      </c>
      <c r="V17" s="189" t="e">
        <f t="shared" si="4"/>
        <v>#DIV/0!</v>
      </c>
      <c r="W17" s="189" t="e">
        <f t="shared" si="4"/>
        <v>#DIV/0!</v>
      </c>
      <c r="X17" s="189" t="e">
        <f t="shared" si="4"/>
        <v>#DIV/0!</v>
      </c>
      <c r="Y17" s="189" t="e">
        <f t="shared" si="4"/>
        <v>#DIV/0!</v>
      </c>
      <c r="Z17" s="189" t="e">
        <f t="shared" si="4"/>
        <v>#DIV/0!</v>
      </c>
      <c r="AA17" s="189" t="e">
        <f t="shared" si="4"/>
        <v>#DIV/0!</v>
      </c>
      <c r="AB17" s="189" t="e">
        <f>AVERAGE(AB5:AB16)</f>
        <v>#DIV/0!</v>
      </c>
      <c r="AC17" s="189" t="e">
        <f>AVERAGE(AC5:AC16)</f>
        <v>#DIV/0!</v>
      </c>
      <c r="AD17" s="189" t="e">
        <f>AVERAGE(AD5:AD16)</f>
        <v>#DIV/0!</v>
      </c>
      <c r="AE17" s="189" t="e">
        <f>AVERAGE(AE5:AE16)</f>
        <v>#DIV/0!</v>
      </c>
      <c r="AF17" s="189" t="e">
        <f>AVERAGE(AF5:AF16)</f>
        <v>#DIV/0!</v>
      </c>
      <c r="AG17" s="189" t="e">
        <f t="shared" si="4"/>
        <v>#DIV/0!</v>
      </c>
      <c r="AH17" s="189" t="e">
        <f t="shared" si="4"/>
        <v>#DIV/0!</v>
      </c>
      <c r="AI17" s="189" t="e">
        <f t="shared" si="4"/>
        <v>#DIV/0!</v>
      </c>
      <c r="AJ17" s="189" t="e">
        <f t="shared" si="4"/>
        <v>#DIV/0!</v>
      </c>
      <c r="AK17" s="189" t="e">
        <f t="shared" si="4"/>
        <v>#DIV/0!</v>
      </c>
      <c r="AL17" s="189" t="e">
        <f t="shared" si="4"/>
        <v>#DIV/0!</v>
      </c>
      <c r="AM17" s="189" t="e">
        <f t="shared" si="4"/>
        <v>#DIV/0!</v>
      </c>
      <c r="AN17" s="189" t="e">
        <f>AVERAGE(AN5:AN16)</f>
        <v>#DIV/0!</v>
      </c>
      <c r="AO17" s="189" t="e">
        <f>AVERAGE(AO5:AO16)</f>
        <v>#DIV/0!</v>
      </c>
      <c r="AP17" s="189" t="e">
        <f>AVERAGE(AP5:AP16)</f>
        <v>#DIV/0!</v>
      </c>
      <c r="AQ17" s="189" t="e">
        <f>AVERAGE(AQ5:AQ16)</f>
        <v>#DIV/0!</v>
      </c>
      <c r="AR17" s="189" t="e">
        <f>AVERAGE(AR5:AR16)</f>
        <v>#DIV/0!</v>
      </c>
      <c r="AS17" s="189" t="e">
        <f t="shared" si="4"/>
        <v>#DIV/0!</v>
      </c>
      <c r="AT17" s="189" t="e">
        <f t="shared" si="4"/>
        <v>#DIV/0!</v>
      </c>
      <c r="AU17" s="189" t="e">
        <f t="shared" si="4"/>
        <v>#DIV/0!</v>
      </c>
      <c r="AV17" s="189" t="e">
        <f t="shared" si="4"/>
        <v>#DIV/0!</v>
      </c>
      <c r="AW17" s="189" t="e">
        <f t="shared" si="4"/>
        <v>#DIV/0!</v>
      </c>
      <c r="AX17" s="189" t="e">
        <f t="shared" si="4"/>
        <v>#DIV/0!</v>
      </c>
      <c r="AY17" s="189" t="e">
        <f t="shared" si="4"/>
        <v>#DIV/0!</v>
      </c>
      <c r="AZ17" s="189" t="e">
        <f>AVERAGE(AZ5:AZ16)</f>
        <v>#DIV/0!</v>
      </c>
      <c r="BA17" s="189" t="e">
        <f>AVERAGE(BA5:BA16)</f>
        <v>#DIV/0!</v>
      </c>
      <c r="BB17" s="434" t="str">
        <f t="shared" si="3"/>
        <v/>
      </c>
    </row>
    <row r="19" spans="1:54">
      <c r="C19" s="183" t="s">
        <v>1239</v>
      </c>
      <c r="J19" s="184" t="s">
        <v>1240</v>
      </c>
    </row>
  </sheetData>
  <pageMargins left="0.70866141732283472" right="0.70866141732283472" top="0.74803149606299213" bottom="0.74803149606299213" header="0.31496062992125984" footer="0.31496062992125984"/>
  <pageSetup scale="1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2C8F-9595-4054-986A-9F0A6FE931BD}">
  <sheetPr codeName="Sheet22">
    <pageSetUpPr fitToPage="1"/>
  </sheetPr>
  <dimension ref="A1:BC19"/>
  <sheetViews>
    <sheetView zoomScale="120" zoomScaleNormal="120" workbookViewId="0"/>
  </sheetViews>
  <sheetFormatPr defaultColWidth="9.140625" defaultRowHeight="15"/>
  <cols>
    <col min="1" max="2" width="9.140625" style="182"/>
    <col min="3" max="3" width="29.42578125" style="182" bestFit="1" customWidth="1"/>
    <col min="4" max="4" width="9.5703125" style="182" bestFit="1" customWidth="1"/>
    <col min="5" max="6" width="9.140625" style="182"/>
    <col min="7" max="7" width="14" style="182" bestFit="1" customWidth="1"/>
    <col min="8" max="16384" width="9.140625" style="182"/>
  </cols>
  <sheetData>
    <row r="1" spans="1:55" ht="23.25">
      <c r="A1" s="176" t="s">
        <v>1133</v>
      </c>
      <c r="B1" s="176" t="s">
        <v>1134</v>
      </c>
      <c r="C1" s="176" t="s">
        <v>1135</v>
      </c>
      <c r="D1" s="176" t="s">
        <v>1136</v>
      </c>
      <c r="E1" s="176" t="s">
        <v>1137</v>
      </c>
      <c r="F1" s="176" t="s">
        <v>1138</v>
      </c>
      <c r="G1" s="177" t="s">
        <v>1139</v>
      </c>
      <c r="H1" s="178" t="s">
        <v>1140</v>
      </c>
      <c r="I1" s="179" t="s">
        <v>1141</v>
      </c>
      <c r="J1" s="179" t="s">
        <v>1142</v>
      </c>
      <c r="K1" s="179" t="s">
        <v>1143</v>
      </c>
      <c r="L1" s="179" t="s">
        <v>1144</v>
      </c>
      <c r="M1" s="179" t="s">
        <v>1145</v>
      </c>
      <c r="N1" s="180" t="s">
        <v>1146</v>
      </c>
      <c r="O1" s="191"/>
      <c r="P1" s="19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</row>
    <row r="2" spans="1:55">
      <c r="A2" s="183"/>
      <c r="B2" s="375"/>
      <c r="C2" s="445"/>
      <c r="D2" s="445"/>
      <c r="E2" s="445"/>
      <c r="F2" s="445"/>
      <c r="G2" s="448"/>
      <c r="H2" s="446"/>
      <c r="I2" s="383"/>
      <c r="J2" s="384"/>
      <c r="K2" s="384"/>
      <c r="L2" s="384"/>
      <c r="M2" s="384"/>
      <c r="N2" s="385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R2" s="386"/>
      <c r="AS2" s="386"/>
      <c r="AT2" s="386"/>
      <c r="AU2" s="386"/>
      <c r="AV2" s="386"/>
      <c r="AW2" s="386"/>
      <c r="AX2" s="386"/>
      <c r="AY2" s="386"/>
      <c r="AZ2" s="386"/>
      <c r="BA2" s="386"/>
      <c r="BB2" s="386"/>
      <c r="BC2" s="181"/>
    </row>
    <row r="3" spans="1:55"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</row>
    <row r="4" spans="1:55" s="392" customFormat="1" ht="45">
      <c r="A4" s="185" t="s">
        <v>1116</v>
      </c>
      <c r="B4" s="388" t="s">
        <v>1117</v>
      </c>
      <c r="C4" s="388" t="s">
        <v>1118</v>
      </c>
      <c r="D4" s="388" t="s">
        <v>1119</v>
      </c>
      <c r="E4" s="444">
        <v>5</v>
      </c>
      <c r="F4" s="444">
        <v>15</v>
      </c>
      <c r="G4" s="444">
        <v>20</v>
      </c>
      <c r="H4" s="444">
        <v>25</v>
      </c>
      <c r="I4" s="388" t="s">
        <v>1120</v>
      </c>
      <c r="J4" s="388" t="s">
        <v>1121</v>
      </c>
      <c r="K4" s="388" t="s">
        <v>1122</v>
      </c>
      <c r="L4" s="388" t="s">
        <v>1123</v>
      </c>
      <c r="M4" s="390" t="s">
        <v>1124</v>
      </c>
      <c r="N4" s="388" t="s">
        <v>1125</v>
      </c>
      <c r="O4" s="388" t="s">
        <v>1130</v>
      </c>
      <c r="P4" s="388" t="s">
        <v>1131</v>
      </c>
      <c r="Q4" s="388" t="s">
        <v>1132</v>
      </c>
      <c r="R4" s="388" t="s">
        <v>1126</v>
      </c>
      <c r="S4" s="388" t="s">
        <v>1127</v>
      </c>
      <c r="T4" s="390" t="s">
        <v>1238</v>
      </c>
      <c r="U4" s="390" t="s">
        <v>1128</v>
      </c>
      <c r="V4" s="390" t="s">
        <v>1129</v>
      </c>
      <c r="W4" s="391">
        <v>1</v>
      </c>
      <c r="X4" s="391">
        <v>2</v>
      </c>
      <c r="Y4" s="391">
        <v>3</v>
      </c>
      <c r="Z4" s="391">
        <v>4</v>
      </c>
      <c r="AA4" s="391">
        <v>5</v>
      </c>
      <c r="AB4" s="391">
        <v>6</v>
      </c>
      <c r="AC4" s="391">
        <v>7</v>
      </c>
      <c r="AD4" s="391">
        <v>8</v>
      </c>
      <c r="AE4" s="391">
        <v>9</v>
      </c>
      <c r="AF4" s="391">
        <v>10</v>
      </c>
      <c r="AG4" s="391">
        <v>11</v>
      </c>
      <c r="AH4" s="391">
        <v>12</v>
      </c>
      <c r="AI4" s="391">
        <v>13</v>
      </c>
      <c r="AJ4" s="391">
        <v>14</v>
      </c>
      <c r="AK4" s="391">
        <v>15</v>
      </c>
      <c r="AL4" s="391">
        <v>16</v>
      </c>
      <c r="AM4" s="391">
        <v>17</v>
      </c>
      <c r="AN4" s="391">
        <v>18</v>
      </c>
      <c r="AO4" s="391">
        <v>19</v>
      </c>
      <c r="AP4" s="391">
        <v>20</v>
      </c>
      <c r="AQ4" s="391">
        <v>21</v>
      </c>
      <c r="AR4" s="391">
        <v>22</v>
      </c>
      <c r="AS4" s="391">
        <v>23</v>
      </c>
      <c r="AT4" s="391">
        <v>24</v>
      </c>
      <c r="AU4" s="391">
        <v>25</v>
      </c>
      <c r="AV4" s="391">
        <v>26</v>
      </c>
      <c r="AW4" s="391">
        <v>27</v>
      </c>
      <c r="AX4" s="391">
        <v>28</v>
      </c>
      <c r="AY4" s="391">
        <v>29</v>
      </c>
      <c r="AZ4" s="391">
        <v>30</v>
      </c>
      <c r="BA4" s="391">
        <v>31</v>
      </c>
      <c r="BB4" s="391" t="s">
        <v>1120</v>
      </c>
    </row>
    <row r="5" spans="1:55">
      <c r="A5" s="186">
        <f t="shared" ref="A5:A14" si="0">EDATE(A6,-1)</f>
        <v>44378</v>
      </c>
      <c r="B5" s="183"/>
      <c r="C5" s="443"/>
      <c r="D5" s="443"/>
      <c r="E5" s="443"/>
      <c r="F5" s="443"/>
      <c r="G5" s="443"/>
      <c r="H5" s="443"/>
      <c r="I5" s="443" t="e">
        <f>+AVERAGE(E5:H5)</f>
        <v>#DIV/0!</v>
      </c>
      <c r="J5" s="443"/>
      <c r="K5" s="443"/>
      <c r="L5" s="184"/>
      <c r="M5" s="375">
        <f>C5-J5</f>
        <v>0</v>
      </c>
      <c r="N5" s="443"/>
      <c r="O5" s="443"/>
      <c r="P5" s="443"/>
      <c r="Q5" s="443"/>
      <c r="R5" s="443"/>
      <c r="S5" s="447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375"/>
      <c r="AO5" s="375"/>
      <c r="AP5" s="375"/>
      <c r="AQ5" s="375"/>
      <c r="AR5" s="375"/>
      <c r="AS5" s="375"/>
      <c r="AT5" s="375"/>
      <c r="AU5" s="375"/>
      <c r="AV5" s="375"/>
      <c r="AW5" s="375"/>
      <c r="AX5" s="375"/>
      <c r="AY5" s="375"/>
      <c r="AZ5" s="375"/>
      <c r="BA5" s="375"/>
      <c r="BB5" s="375" t="str">
        <f>IFERROR(AVERAGE(W5:BA5),"")</f>
        <v/>
      </c>
    </row>
    <row r="6" spans="1:55">
      <c r="A6" s="186">
        <f t="shared" si="0"/>
        <v>44409</v>
      </c>
      <c r="B6" s="183"/>
      <c r="C6" s="443"/>
      <c r="D6" s="443"/>
      <c r="E6" s="443"/>
      <c r="F6" s="443"/>
      <c r="G6" s="443"/>
      <c r="H6" s="443"/>
      <c r="I6" s="443" t="e">
        <f t="shared" ref="I6:I16" si="1">+AVERAGE(E6:H6)</f>
        <v>#DIV/0!</v>
      </c>
      <c r="J6" s="443"/>
      <c r="K6" s="443"/>
      <c r="L6" s="184"/>
      <c r="M6" s="375">
        <f t="shared" ref="M6:M16" si="2">C6-J6</f>
        <v>0</v>
      </c>
      <c r="N6" s="443"/>
      <c r="O6" s="443"/>
      <c r="P6" s="443"/>
      <c r="Q6" s="443"/>
      <c r="R6" s="443"/>
      <c r="S6" s="447"/>
      <c r="T6" s="375"/>
      <c r="U6" s="375"/>
      <c r="V6" s="375"/>
      <c r="W6" s="375"/>
      <c r="X6" s="375"/>
      <c r="Y6" s="375"/>
      <c r="Z6" s="375"/>
      <c r="AA6" s="375"/>
      <c r="AB6" s="375"/>
      <c r="AC6" s="375"/>
      <c r="AD6" s="375"/>
      <c r="AE6" s="375"/>
      <c r="AF6" s="375"/>
      <c r="AG6" s="375"/>
      <c r="AH6" s="375"/>
      <c r="AI6" s="375"/>
      <c r="AJ6" s="375"/>
      <c r="AK6" s="375"/>
      <c r="AL6" s="375"/>
      <c r="AM6" s="375"/>
      <c r="AN6" s="375"/>
      <c r="AO6" s="375"/>
      <c r="AP6" s="375"/>
      <c r="AQ6" s="375"/>
      <c r="AR6" s="375"/>
      <c r="AS6" s="375"/>
      <c r="AT6" s="375"/>
      <c r="AU6" s="375"/>
      <c r="AV6" s="375"/>
      <c r="AW6" s="375"/>
      <c r="AX6" s="375"/>
      <c r="AY6" s="375"/>
      <c r="AZ6" s="375"/>
      <c r="BA6" s="375"/>
      <c r="BB6" s="375" t="str">
        <f t="shared" ref="BB6:BB17" si="3">IFERROR(AVERAGE(W6:BA6),"")</f>
        <v/>
      </c>
    </row>
    <row r="7" spans="1:55">
      <c r="A7" s="186">
        <f t="shared" si="0"/>
        <v>44440</v>
      </c>
      <c r="B7" s="183"/>
      <c r="C7" s="443"/>
      <c r="D7" s="443"/>
      <c r="E7" s="443"/>
      <c r="F7" s="443"/>
      <c r="G7" s="443"/>
      <c r="H7" s="443"/>
      <c r="I7" s="443" t="e">
        <f t="shared" si="1"/>
        <v>#DIV/0!</v>
      </c>
      <c r="J7" s="443"/>
      <c r="K7" s="443"/>
      <c r="L7" s="184"/>
      <c r="M7" s="375">
        <f t="shared" si="2"/>
        <v>0</v>
      </c>
      <c r="N7" s="443"/>
      <c r="O7" s="443"/>
      <c r="P7" s="443"/>
      <c r="Q7" s="443"/>
      <c r="R7" s="443"/>
      <c r="S7" s="447"/>
      <c r="T7" s="375"/>
      <c r="U7" s="375"/>
      <c r="V7" s="375"/>
      <c r="W7" s="375"/>
      <c r="X7" s="375"/>
      <c r="Y7" s="375"/>
      <c r="Z7" s="375"/>
      <c r="AA7" s="375"/>
      <c r="AB7" s="375"/>
      <c r="AC7" s="375"/>
      <c r="AD7" s="375"/>
      <c r="AE7" s="375"/>
      <c r="AF7" s="375"/>
      <c r="AG7" s="375"/>
      <c r="AH7" s="375"/>
      <c r="AI7" s="375"/>
      <c r="AJ7" s="375"/>
      <c r="AK7" s="375"/>
      <c r="AL7" s="375"/>
      <c r="AM7" s="375"/>
      <c r="AN7" s="375"/>
      <c r="AO7" s="375"/>
      <c r="AP7" s="375"/>
      <c r="AQ7" s="375"/>
      <c r="AR7" s="375"/>
      <c r="AS7" s="375"/>
      <c r="AT7" s="375"/>
      <c r="AU7" s="375"/>
      <c r="AV7" s="375"/>
      <c r="AW7" s="375"/>
      <c r="AX7" s="375"/>
      <c r="AY7" s="375"/>
      <c r="AZ7" s="375"/>
      <c r="BA7" s="375"/>
      <c r="BB7" s="375" t="str">
        <f t="shared" si="3"/>
        <v/>
      </c>
    </row>
    <row r="8" spans="1:55">
      <c r="A8" s="186">
        <f t="shared" si="0"/>
        <v>44470</v>
      </c>
      <c r="B8" s="183"/>
      <c r="C8" s="443"/>
      <c r="D8" s="443"/>
      <c r="E8" s="443"/>
      <c r="F8" s="443"/>
      <c r="G8" s="443"/>
      <c r="H8" s="443"/>
      <c r="I8" s="443" t="e">
        <f t="shared" si="1"/>
        <v>#DIV/0!</v>
      </c>
      <c r="J8" s="443"/>
      <c r="K8" s="443"/>
      <c r="L8" s="184"/>
      <c r="M8" s="375">
        <f t="shared" si="2"/>
        <v>0</v>
      </c>
      <c r="N8" s="443"/>
      <c r="O8" s="443"/>
      <c r="P8" s="443"/>
      <c r="Q8" s="443"/>
      <c r="R8" s="443"/>
      <c r="S8" s="447"/>
      <c r="T8" s="375"/>
      <c r="U8" s="375"/>
      <c r="V8" s="375"/>
      <c r="W8" s="375"/>
      <c r="X8" s="375"/>
      <c r="Y8" s="375"/>
      <c r="Z8" s="375"/>
      <c r="AA8" s="375"/>
      <c r="AB8" s="375"/>
      <c r="AC8" s="375"/>
      <c r="AD8" s="375"/>
      <c r="AE8" s="375"/>
      <c r="AF8" s="375"/>
      <c r="AG8" s="375"/>
      <c r="AH8" s="375"/>
      <c r="AI8" s="375"/>
      <c r="AJ8" s="375"/>
      <c r="AK8" s="375"/>
      <c r="AL8" s="375"/>
      <c r="AM8" s="375"/>
      <c r="AN8" s="375"/>
      <c r="AO8" s="375"/>
      <c r="AP8" s="375"/>
      <c r="AQ8" s="375"/>
      <c r="AR8" s="375"/>
      <c r="AS8" s="375"/>
      <c r="AT8" s="375"/>
      <c r="AU8" s="375"/>
      <c r="AV8" s="375"/>
      <c r="AW8" s="375"/>
      <c r="AX8" s="375"/>
      <c r="AY8" s="375"/>
      <c r="AZ8" s="375"/>
      <c r="BA8" s="375"/>
      <c r="BB8" s="375" t="str">
        <f t="shared" si="3"/>
        <v/>
      </c>
    </row>
    <row r="9" spans="1:55" ht="14.25" customHeight="1">
      <c r="A9" s="186">
        <f t="shared" si="0"/>
        <v>44501</v>
      </c>
      <c r="B9" s="183"/>
      <c r="C9" s="443"/>
      <c r="D9" s="443"/>
      <c r="E9" s="443"/>
      <c r="F9" s="443"/>
      <c r="G9" s="443"/>
      <c r="H9" s="443"/>
      <c r="I9" s="443" t="e">
        <f t="shared" si="1"/>
        <v>#DIV/0!</v>
      </c>
      <c r="J9" s="443"/>
      <c r="K9" s="443"/>
      <c r="L9" s="184"/>
      <c r="M9" s="375">
        <f t="shared" si="2"/>
        <v>0</v>
      </c>
      <c r="N9" s="443"/>
      <c r="O9" s="443"/>
      <c r="P9" s="443"/>
      <c r="Q9" s="443"/>
      <c r="R9" s="443"/>
      <c r="S9" s="447"/>
      <c r="T9" s="375"/>
      <c r="U9" s="375"/>
      <c r="V9" s="375"/>
      <c r="W9" s="375"/>
      <c r="X9" s="375"/>
      <c r="Y9" s="375"/>
      <c r="Z9" s="375"/>
      <c r="AA9" s="375"/>
      <c r="AB9" s="375"/>
      <c r="AC9" s="375"/>
      <c r="AD9" s="375"/>
      <c r="AE9" s="375"/>
      <c r="AF9" s="375"/>
      <c r="AG9" s="375"/>
      <c r="AH9" s="375"/>
      <c r="AI9" s="375"/>
      <c r="AJ9" s="375"/>
      <c r="AK9" s="375"/>
      <c r="AL9" s="375"/>
      <c r="AM9" s="375"/>
      <c r="AN9" s="375"/>
      <c r="AO9" s="375"/>
      <c r="AP9" s="375"/>
      <c r="AQ9" s="375"/>
      <c r="AR9" s="375"/>
      <c r="AS9" s="375"/>
      <c r="AT9" s="375"/>
      <c r="AU9" s="375"/>
      <c r="AV9" s="375"/>
      <c r="AW9" s="375"/>
      <c r="AX9" s="375"/>
      <c r="AY9" s="375"/>
      <c r="AZ9" s="375"/>
      <c r="BA9" s="375"/>
      <c r="BB9" s="375" t="str">
        <f t="shared" si="3"/>
        <v/>
      </c>
    </row>
    <row r="10" spans="1:55">
      <c r="A10" s="186">
        <f t="shared" si="0"/>
        <v>44531</v>
      </c>
      <c r="B10" s="183"/>
      <c r="C10" s="443"/>
      <c r="D10" s="443"/>
      <c r="E10" s="443"/>
      <c r="F10" s="443"/>
      <c r="G10" s="443"/>
      <c r="H10" s="443"/>
      <c r="I10" s="443" t="e">
        <f t="shared" si="1"/>
        <v>#DIV/0!</v>
      </c>
      <c r="J10" s="443"/>
      <c r="K10" s="443"/>
      <c r="L10" s="184"/>
      <c r="M10" s="375">
        <f t="shared" si="2"/>
        <v>0</v>
      </c>
      <c r="N10" s="443"/>
      <c r="O10" s="443"/>
      <c r="P10" s="443"/>
      <c r="Q10" s="443"/>
      <c r="R10" s="443"/>
      <c r="S10" s="447"/>
      <c r="T10" s="375"/>
      <c r="U10" s="375"/>
      <c r="V10" s="375"/>
      <c r="W10" s="375"/>
      <c r="X10" s="375"/>
      <c r="Y10" s="375"/>
      <c r="Z10" s="375"/>
      <c r="AA10" s="375"/>
      <c r="AB10" s="375"/>
      <c r="AC10" s="375"/>
      <c r="AD10" s="375"/>
      <c r="AE10" s="375"/>
      <c r="AF10" s="375"/>
      <c r="AG10" s="375"/>
      <c r="AH10" s="375"/>
      <c r="AI10" s="375"/>
      <c r="AJ10" s="375"/>
      <c r="AK10" s="375"/>
      <c r="AL10" s="375"/>
      <c r="AM10" s="375"/>
      <c r="AN10" s="375"/>
      <c r="AO10" s="375"/>
      <c r="AP10" s="375"/>
      <c r="AQ10" s="375"/>
      <c r="AR10" s="375"/>
      <c r="AS10" s="375"/>
      <c r="AT10" s="375"/>
      <c r="AU10" s="375"/>
      <c r="AV10" s="375"/>
      <c r="AW10" s="375"/>
      <c r="AX10" s="375"/>
      <c r="AY10" s="375"/>
      <c r="AZ10" s="375"/>
      <c r="BA10" s="375"/>
      <c r="BB10" s="375" t="str">
        <f t="shared" si="3"/>
        <v/>
      </c>
    </row>
    <row r="11" spans="1:55">
      <c r="A11" s="186">
        <f t="shared" si="0"/>
        <v>44562</v>
      </c>
      <c r="B11" s="183"/>
      <c r="C11" s="443"/>
      <c r="D11" s="443"/>
      <c r="E11" s="443"/>
      <c r="F11" s="443"/>
      <c r="G11" s="443"/>
      <c r="H11" s="443"/>
      <c r="I11" s="443" t="e">
        <f t="shared" si="1"/>
        <v>#DIV/0!</v>
      </c>
      <c r="J11" s="443"/>
      <c r="K11" s="443"/>
      <c r="L11" s="184"/>
      <c r="M11" s="375">
        <f t="shared" si="2"/>
        <v>0</v>
      </c>
      <c r="N11" s="443"/>
      <c r="O11" s="443"/>
      <c r="P11" s="443"/>
      <c r="Q11" s="443"/>
      <c r="R11" s="443"/>
      <c r="S11" s="447"/>
      <c r="T11" s="375"/>
      <c r="U11" s="375"/>
      <c r="V11" s="375"/>
      <c r="W11" s="375"/>
      <c r="X11" s="375"/>
      <c r="Y11" s="375"/>
      <c r="Z11" s="375"/>
      <c r="AA11" s="375"/>
      <c r="AB11" s="375"/>
      <c r="AC11" s="375"/>
      <c r="AD11" s="375"/>
      <c r="AE11" s="375"/>
      <c r="AF11" s="375"/>
      <c r="AG11" s="375"/>
      <c r="AH11" s="375"/>
      <c r="AI11" s="375"/>
      <c r="AJ11" s="375"/>
      <c r="AK11" s="375"/>
      <c r="AL11" s="375"/>
      <c r="AM11" s="375"/>
      <c r="AN11" s="375"/>
      <c r="AO11" s="375"/>
      <c r="AP11" s="375"/>
      <c r="AQ11" s="375"/>
      <c r="AR11" s="375"/>
      <c r="AS11" s="375"/>
      <c r="AT11" s="375"/>
      <c r="AU11" s="375"/>
      <c r="AV11" s="375"/>
      <c r="AW11" s="375"/>
      <c r="AX11" s="375"/>
      <c r="AY11" s="375"/>
      <c r="AZ11" s="375"/>
      <c r="BA11" s="375"/>
      <c r="BB11" s="375" t="str">
        <f t="shared" si="3"/>
        <v/>
      </c>
    </row>
    <row r="12" spans="1:55">
      <c r="A12" s="186">
        <f t="shared" si="0"/>
        <v>44593</v>
      </c>
      <c r="B12" s="183"/>
      <c r="C12" s="443"/>
      <c r="D12" s="443"/>
      <c r="E12" s="443"/>
      <c r="F12" s="443"/>
      <c r="G12" s="443"/>
      <c r="H12" s="443"/>
      <c r="I12" s="443" t="e">
        <f t="shared" si="1"/>
        <v>#DIV/0!</v>
      </c>
      <c r="J12" s="443"/>
      <c r="K12" s="443"/>
      <c r="L12" s="184"/>
      <c r="M12" s="375">
        <f t="shared" si="2"/>
        <v>0</v>
      </c>
      <c r="N12" s="443"/>
      <c r="O12" s="443"/>
      <c r="P12" s="443"/>
      <c r="Q12" s="443"/>
      <c r="R12" s="443"/>
      <c r="S12" s="447"/>
      <c r="T12" s="375"/>
      <c r="U12" s="375"/>
      <c r="V12" s="375"/>
      <c r="W12" s="375"/>
      <c r="X12" s="375"/>
      <c r="Y12" s="375"/>
      <c r="Z12" s="375"/>
      <c r="AA12" s="375"/>
      <c r="AB12" s="375"/>
      <c r="AC12" s="375"/>
      <c r="AD12" s="375"/>
      <c r="AE12" s="375"/>
      <c r="AF12" s="375"/>
      <c r="AG12" s="375"/>
      <c r="AH12" s="375"/>
      <c r="AI12" s="375"/>
      <c r="AJ12" s="375"/>
      <c r="AK12" s="375"/>
      <c r="AL12" s="375"/>
      <c r="AM12" s="375"/>
      <c r="AN12" s="375"/>
      <c r="AO12" s="375"/>
      <c r="AP12" s="375"/>
      <c r="AQ12" s="375"/>
      <c r="AR12" s="375"/>
      <c r="AS12" s="375"/>
      <c r="AT12" s="375"/>
      <c r="AU12" s="375"/>
      <c r="AV12" s="375"/>
      <c r="AW12" s="375"/>
      <c r="AX12" s="375"/>
      <c r="AY12" s="375"/>
      <c r="AZ12" s="375"/>
      <c r="BA12" s="375"/>
      <c r="BB12" s="375" t="str">
        <f t="shared" si="3"/>
        <v/>
      </c>
    </row>
    <row r="13" spans="1:55">
      <c r="A13" s="186">
        <f t="shared" si="0"/>
        <v>44621</v>
      </c>
      <c r="B13" s="183"/>
      <c r="C13" s="443"/>
      <c r="D13" s="443"/>
      <c r="E13" s="443"/>
      <c r="F13" s="443"/>
      <c r="G13" s="443"/>
      <c r="H13" s="443"/>
      <c r="I13" s="443" t="e">
        <f t="shared" si="1"/>
        <v>#DIV/0!</v>
      </c>
      <c r="J13" s="443"/>
      <c r="K13" s="443"/>
      <c r="L13" s="184"/>
      <c r="M13" s="375">
        <f t="shared" si="2"/>
        <v>0</v>
      </c>
      <c r="N13" s="443"/>
      <c r="O13" s="443"/>
      <c r="P13" s="443"/>
      <c r="Q13" s="443"/>
      <c r="R13" s="443"/>
      <c r="S13" s="447"/>
      <c r="T13" s="375"/>
      <c r="U13" s="375"/>
      <c r="V13" s="375"/>
      <c r="W13" s="375"/>
      <c r="X13" s="375"/>
      <c r="Y13" s="375"/>
      <c r="Z13" s="375"/>
      <c r="AA13" s="375"/>
      <c r="AB13" s="375"/>
      <c r="AC13" s="375"/>
      <c r="AD13" s="375"/>
      <c r="AE13" s="375"/>
      <c r="AF13" s="375"/>
      <c r="AG13" s="375"/>
      <c r="AH13" s="375"/>
      <c r="AI13" s="375"/>
      <c r="AJ13" s="375"/>
      <c r="AK13" s="375"/>
      <c r="AL13" s="375"/>
      <c r="AM13" s="375"/>
      <c r="AN13" s="375"/>
      <c r="AO13" s="375"/>
      <c r="AP13" s="375"/>
      <c r="AQ13" s="375"/>
      <c r="AR13" s="375"/>
      <c r="AS13" s="375"/>
      <c r="AT13" s="375"/>
      <c r="AU13" s="375"/>
      <c r="AV13" s="375"/>
      <c r="AW13" s="375"/>
      <c r="AX13" s="375"/>
      <c r="AY13" s="375"/>
      <c r="AZ13" s="375"/>
      <c r="BA13" s="375"/>
      <c r="BB13" s="375" t="str">
        <f t="shared" si="3"/>
        <v/>
      </c>
    </row>
    <row r="14" spans="1:55">
      <c r="A14" s="186">
        <f t="shared" si="0"/>
        <v>44652</v>
      </c>
      <c r="B14" s="183"/>
      <c r="C14" s="443"/>
      <c r="D14" s="443"/>
      <c r="E14" s="443"/>
      <c r="F14" s="443"/>
      <c r="G14" s="443"/>
      <c r="H14" s="443"/>
      <c r="I14" s="443" t="e">
        <f t="shared" si="1"/>
        <v>#DIV/0!</v>
      </c>
      <c r="J14" s="443"/>
      <c r="K14" s="443"/>
      <c r="L14" s="184"/>
      <c r="M14" s="375">
        <f t="shared" si="2"/>
        <v>0</v>
      </c>
      <c r="N14" s="443"/>
      <c r="O14" s="443"/>
      <c r="P14" s="443"/>
      <c r="Q14" s="443"/>
      <c r="R14" s="443"/>
      <c r="S14" s="447"/>
      <c r="T14" s="375"/>
      <c r="U14" s="375"/>
      <c r="V14" s="375"/>
      <c r="W14" s="375"/>
      <c r="X14" s="375"/>
      <c r="Y14" s="375"/>
      <c r="Z14" s="375"/>
      <c r="AA14" s="375"/>
      <c r="AB14" s="375"/>
      <c r="AC14" s="375"/>
      <c r="AD14" s="375"/>
      <c r="AE14" s="375"/>
      <c r="AF14" s="375"/>
      <c r="AG14" s="375"/>
      <c r="AH14" s="375"/>
      <c r="AI14" s="375"/>
      <c r="AJ14" s="375"/>
      <c r="AK14" s="375"/>
      <c r="AL14" s="375"/>
      <c r="AM14" s="375"/>
      <c r="AN14" s="375"/>
      <c r="AO14" s="375"/>
      <c r="AP14" s="375"/>
      <c r="AQ14" s="375"/>
      <c r="AR14" s="375"/>
      <c r="AS14" s="375"/>
      <c r="AT14" s="375"/>
      <c r="AU14" s="375"/>
      <c r="AV14" s="375"/>
      <c r="AW14" s="375"/>
      <c r="AX14" s="375"/>
      <c r="AY14" s="375"/>
      <c r="AZ14" s="375"/>
      <c r="BA14" s="375"/>
      <c r="BB14" s="375" t="str">
        <f t="shared" si="3"/>
        <v/>
      </c>
    </row>
    <row r="15" spans="1:55">
      <c r="A15" s="186">
        <f>EDATE(A16,-1)</f>
        <v>44682</v>
      </c>
      <c r="B15" s="183"/>
      <c r="C15" s="443"/>
      <c r="D15" s="443"/>
      <c r="E15" s="443"/>
      <c r="F15" s="443"/>
      <c r="G15" s="443"/>
      <c r="H15" s="443"/>
      <c r="I15" s="443" t="e">
        <f t="shared" si="1"/>
        <v>#DIV/0!</v>
      </c>
      <c r="J15" s="443"/>
      <c r="K15" s="443"/>
      <c r="L15" s="184"/>
      <c r="M15" s="375">
        <f t="shared" si="2"/>
        <v>0</v>
      </c>
      <c r="N15" s="443"/>
      <c r="O15" s="443"/>
      <c r="P15" s="443"/>
      <c r="Q15" s="443"/>
      <c r="R15" s="443"/>
      <c r="S15" s="447"/>
      <c r="T15" s="375"/>
      <c r="U15" s="375"/>
      <c r="V15" s="375"/>
      <c r="W15" s="375"/>
      <c r="X15" s="375"/>
      <c r="Y15" s="375"/>
      <c r="Z15" s="375"/>
      <c r="AA15" s="375"/>
      <c r="AB15" s="375"/>
      <c r="AC15" s="375"/>
      <c r="AD15" s="375"/>
      <c r="AE15" s="375"/>
      <c r="AF15" s="375"/>
      <c r="AG15" s="375"/>
      <c r="AH15" s="375"/>
      <c r="AI15" s="375"/>
      <c r="AJ15" s="375"/>
      <c r="AK15" s="375"/>
      <c r="AL15" s="375"/>
      <c r="AM15" s="375"/>
      <c r="AN15" s="375"/>
      <c r="AO15" s="375"/>
      <c r="AP15" s="375"/>
      <c r="AQ15" s="375"/>
      <c r="AR15" s="375"/>
      <c r="AS15" s="375"/>
      <c r="AT15" s="375"/>
      <c r="AU15" s="375"/>
      <c r="AV15" s="375"/>
      <c r="AW15" s="375"/>
      <c r="AX15" s="375"/>
      <c r="AY15" s="375"/>
      <c r="AZ15" s="375"/>
      <c r="BA15" s="375"/>
      <c r="BB15" s="375" t="str">
        <f t="shared" si="3"/>
        <v/>
      </c>
    </row>
    <row r="16" spans="1:55" ht="15.75" thickBot="1">
      <c r="A16" s="186">
        <v>44713</v>
      </c>
      <c r="B16" s="183"/>
      <c r="C16" s="443"/>
      <c r="D16" s="443"/>
      <c r="E16" s="443"/>
      <c r="F16" s="443"/>
      <c r="G16" s="443"/>
      <c r="H16" s="443"/>
      <c r="I16" s="443" t="e">
        <f t="shared" si="1"/>
        <v>#DIV/0!</v>
      </c>
      <c r="J16" s="443"/>
      <c r="K16" s="443"/>
      <c r="L16" s="184"/>
      <c r="M16" s="375">
        <f t="shared" si="2"/>
        <v>0</v>
      </c>
      <c r="N16" s="443"/>
      <c r="O16" s="443"/>
      <c r="P16" s="443"/>
      <c r="Q16" s="443"/>
      <c r="R16" s="443"/>
      <c r="S16" s="447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 t="str">
        <f t="shared" si="3"/>
        <v/>
      </c>
    </row>
    <row r="17" spans="1:54" ht="15.75" thickBot="1">
      <c r="A17" s="188" t="s">
        <v>1008</v>
      </c>
      <c r="B17" s="189">
        <f>SUM(B5:B16)</f>
        <v>0</v>
      </c>
      <c r="C17" s="189">
        <f>SUM(C5:C16)</f>
        <v>0</v>
      </c>
      <c r="D17" s="189">
        <f>SUM(D5:D16)</f>
        <v>0</v>
      </c>
      <c r="E17" s="190" t="e">
        <f t="shared" ref="E17:AY17" si="4">AVERAGE(E5:E16)</f>
        <v>#DIV/0!</v>
      </c>
      <c r="F17" s="190" t="e">
        <f t="shared" si="4"/>
        <v>#DIV/0!</v>
      </c>
      <c r="G17" s="190" t="e">
        <f t="shared" si="4"/>
        <v>#DIV/0!</v>
      </c>
      <c r="H17" s="190" t="e">
        <f t="shared" si="4"/>
        <v>#DIV/0!</v>
      </c>
      <c r="I17" s="190" t="e">
        <f>AVERAGE(I5:I16)</f>
        <v>#DIV/0!</v>
      </c>
      <c r="J17" s="189">
        <f>SUM(J5:J16)</f>
        <v>0</v>
      </c>
      <c r="K17" s="189" t="e">
        <f t="shared" si="4"/>
        <v>#DIV/0!</v>
      </c>
      <c r="L17" s="189" t="e">
        <f t="shared" si="4"/>
        <v>#DIV/0!</v>
      </c>
      <c r="M17" s="189">
        <f t="shared" si="4"/>
        <v>0</v>
      </c>
      <c r="N17" s="189" t="e">
        <f t="shared" si="4"/>
        <v>#DIV/0!</v>
      </c>
      <c r="O17" s="189" t="e">
        <f t="shared" si="4"/>
        <v>#DIV/0!</v>
      </c>
      <c r="P17" s="189" t="e">
        <f t="shared" si="4"/>
        <v>#DIV/0!</v>
      </c>
      <c r="Q17" s="189" t="e">
        <f>AVERAGE(Q5:Q16)</f>
        <v>#DIV/0!</v>
      </c>
      <c r="R17" s="189" t="e">
        <f>AVERAGE(R5:R16)</f>
        <v>#DIV/0!</v>
      </c>
      <c r="S17" s="189" t="e">
        <f>AVERAGE(S5:S16)</f>
        <v>#DIV/0!</v>
      </c>
      <c r="T17" s="189" t="e">
        <f>AVERAGE(T5:T16)</f>
        <v>#DIV/0!</v>
      </c>
      <c r="U17" s="189" t="e">
        <f t="shared" si="4"/>
        <v>#DIV/0!</v>
      </c>
      <c r="V17" s="189" t="e">
        <f t="shared" si="4"/>
        <v>#DIV/0!</v>
      </c>
      <c r="W17" s="189" t="e">
        <f t="shared" si="4"/>
        <v>#DIV/0!</v>
      </c>
      <c r="X17" s="189" t="e">
        <f t="shared" si="4"/>
        <v>#DIV/0!</v>
      </c>
      <c r="Y17" s="189" t="e">
        <f t="shared" si="4"/>
        <v>#DIV/0!</v>
      </c>
      <c r="Z17" s="189" t="e">
        <f t="shared" si="4"/>
        <v>#DIV/0!</v>
      </c>
      <c r="AA17" s="189" t="e">
        <f t="shared" si="4"/>
        <v>#DIV/0!</v>
      </c>
      <c r="AB17" s="189" t="e">
        <f>AVERAGE(AB5:AB16)</f>
        <v>#DIV/0!</v>
      </c>
      <c r="AC17" s="189" t="e">
        <f>AVERAGE(AC5:AC16)</f>
        <v>#DIV/0!</v>
      </c>
      <c r="AD17" s="189" t="e">
        <f>AVERAGE(AD5:AD16)</f>
        <v>#DIV/0!</v>
      </c>
      <c r="AE17" s="189" t="e">
        <f>AVERAGE(AE5:AE16)</f>
        <v>#DIV/0!</v>
      </c>
      <c r="AF17" s="189" t="e">
        <f>AVERAGE(AF5:AF16)</f>
        <v>#DIV/0!</v>
      </c>
      <c r="AG17" s="189" t="e">
        <f t="shared" si="4"/>
        <v>#DIV/0!</v>
      </c>
      <c r="AH17" s="189" t="e">
        <f t="shared" si="4"/>
        <v>#DIV/0!</v>
      </c>
      <c r="AI17" s="189" t="e">
        <f t="shared" si="4"/>
        <v>#DIV/0!</v>
      </c>
      <c r="AJ17" s="189" t="e">
        <f t="shared" si="4"/>
        <v>#DIV/0!</v>
      </c>
      <c r="AK17" s="189" t="e">
        <f t="shared" si="4"/>
        <v>#DIV/0!</v>
      </c>
      <c r="AL17" s="189" t="e">
        <f t="shared" si="4"/>
        <v>#DIV/0!</v>
      </c>
      <c r="AM17" s="189" t="e">
        <f t="shared" si="4"/>
        <v>#DIV/0!</v>
      </c>
      <c r="AN17" s="189" t="e">
        <f>AVERAGE(AN5:AN16)</f>
        <v>#DIV/0!</v>
      </c>
      <c r="AO17" s="189" t="e">
        <f>AVERAGE(AO5:AO16)</f>
        <v>#DIV/0!</v>
      </c>
      <c r="AP17" s="189" t="e">
        <f>AVERAGE(AP5:AP16)</f>
        <v>#DIV/0!</v>
      </c>
      <c r="AQ17" s="189" t="e">
        <f>AVERAGE(AQ5:AQ16)</f>
        <v>#DIV/0!</v>
      </c>
      <c r="AR17" s="189" t="e">
        <f>AVERAGE(AR5:AR16)</f>
        <v>#DIV/0!</v>
      </c>
      <c r="AS17" s="189" t="e">
        <f t="shared" si="4"/>
        <v>#DIV/0!</v>
      </c>
      <c r="AT17" s="189" t="e">
        <f t="shared" si="4"/>
        <v>#DIV/0!</v>
      </c>
      <c r="AU17" s="189" t="e">
        <f t="shared" si="4"/>
        <v>#DIV/0!</v>
      </c>
      <c r="AV17" s="189" t="e">
        <f t="shared" si="4"/>
        <v>#DIV/0!</v>
      </c>
      <c r="AW17" s="189" t="e">
        <f t="shared" si="4"/>
        <v>#DIV/0!</v>
      </c>
      <c r="AX17" s="189" t="e">
        <f t="shared" si="4"/>
        <v>#DIV/0!</v>
      </c>
      <c r="AY17" s="189" t="e">
        <f t="shared" si="4"/>
        <v>#DIV/0!</v>
      </c>
      <c r="AZ17" s="189" t="e">
        <f>AVERAGE(AZ5:AZ16)</f>
        <v>#DIV/0!</v>
      </c>
      <c r="BA17" s="189" t="e">
        <f>AVERAGE(BA5:BA16)</f>
        <v>#DIV/0!</v>
      </c>
      <c r="BB17" s="434" t="str">
        <f t="shared" si="3"/>
        <v/>
      </c>
    </row>
    <row r="19" spans="1:54">
      <c r="C19" s="183" t="s">
        <v>1239</v>
      </c>
      <c r="J19" s="184" t="s">
        <v>1240</v>
      </c>
    </row>
  </sheetData>
  <pageMargins left="0.70866141732283472" right="0.70866141732283472" top="0.74803149606299213" bottom="0.74803149606299213" header="0.31496062992125984" footer="0.31496062992125984"/>
  <pageSetup scale="1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32A0-83F7-41A3-A602-A7B18EC93EBE}">
  <sheetPr codeName="Sheet23">
    <tabColor theme="3" tint="-0.499984740745262"/>
  </sheetPr>
  <dimension ref="A1:BD48"/>
  <sheetViews>
    <sheetView topLeftCell="B1" zoomScale="90" zoomScaleNormal="90" workbookViewId="0">
      <selection activeCell="E8" sqref="E8:G8"/>
    </sheetView>
  </sheetViews>
  <sheetFormatPr defaultColWidth="9.140625" defaultRowHeight="15" customHeight="1" outlineLevelRow="1"/>
  <cols>
    <col min="1" max="1" width="1.7109375" style="395" customWidth="1"/>
    <col min="2" max="2" width="4.5703125" style="396" customWidth="1"/>
    <col min="3" max="3" width="22.5703125" style="396" customWidth="1"/>
    <col min="4" max="4" width="20.7109375" style="396" customWidth="1"/>
    <col min="5" max="5" width="14.140625" style="396" customWidth="1"/>
    <col min="6" max="7" width="11.7109375" style="396" customWidth="1"/>
    <col min="8" max="8" width="11.140625" style="396" customWidth="1"/>
    <col min="9" max="9" width="14.140625" style="396" customWidth="1"/>
    <col min="10" max="11" width="7.7109375" style="396" customWidth="1"/>
    <col min="12" max="12" width="4" style="396" customWidth="1"/>
    <col min="13" max="13" width="9.7109375" style="396" customWidth="1"/>
    <col min="14" max="14" width="12" style="396" customWidth="1"/>
    <col min="15" max="15" width="5.7109375" style="396" customWidth="1"/>
    <col min="16" max="16" width="7.28515625" style="396" customWidth="1"/>
    <col min="17" max="17" width="9.7109375" style="396" customWidth="1"/>
    <col min="18" max="18" width="13.7109375" style="396" customWidth="1"/>
    <col min="19" max="19" width="5.140625" style="396" customWidth="1"/>
    <col min="20" max="20" width="9.7109375" style="396" customWidth="1"/>
    <col min="21" max="21" width="12.5703125" style="396" customWidth="1"/>
    <col min="22" max="22" width="5.140625" style="396" customWidth="1"/>
    <col min="23" max="23" width="9.7109375" style="396" customWidth="1"/>
    <col min="24" max="24" width="12.7109375" style="396" customWidth="1"/>
    <col min="25" max="25" width="5.140625" style="396" customWidth="1"/>
    <col min="26" max="26" width="9.7109375" style="396" customWidth="1"/>
    <col min="27" max="27" width="12.7109375" style="396" customWidth="1"/>
    <col min="28" max="28" width="5.140625" style="396" customWidth="1"/>
    <col min="29" max="29" width="9.7109375" style="396" customWidth="1"/>
    <col min="30" max="30" width="12.7109375" style="396" customWidth="1"/>
    <col min="31" max="31" width="5.140625" style="396" customWidth="1"/>
    <col min="32" max="32" width="9.7109375" style="396" customWidth="1"/>
    <col min="33" max="33" width="12.7109375" style="396" customWidth="1"/>
    <col min="34" max="34" width="5.140625" style="396" customWidth="1"/>
    <col min="35" max="35" width="9.7109375" style="396" customWidth="1"/>
    <col min="36" max="36" width="12.7109375" style="396" customWidth="1"/>
    <col min="37" max="37" width="5.140625" style="396" customWidth="1"/>
    <col min="38" max="38" width="9.7109375" style="396" customWidth="1"/>
    <col min="39" max="39" width="12.7109375" style="396" customWidth="1"/>
    <col min="40" max="40" width="5.140625" style="396" customWidth="1"/>
    <col min="41" max="41" width="9.7109375" style="396" customWidth="1"/>
    <col min="42" max="42" width="12.7109375" style="396" customWidth="1"/>
    <col min="43" max="43" width="5.140625" style="396" customWidth="1"/>
    <col min="44" max="44" width="9.7109375" style="396" customWidth="1"/>
    <col min="45" max="45" width="12.7109375" style="396" customWidth="1"/>
    <col min="46" max="46" width="5.140625" style="396" customWidth="1"/>
    <col min="47" max="47" width="9.7109375" style="396" customWidth="1"/>
    <col min="48" max="48" width="12.7109375" style="396" customWidth="1"/>
    <col min="49" max="49" width="5.140625" style="396" customWidth="1"/>
    <col min="50" max="50" width="9.7109375" style="396" customWidth="1"/>
    <col min="51" max="51" width="12.7109375" style="396" customWidth="1"/>
    <col min="52" max="52" width="5.140625" style="396" customWidth="1"/>
    <col min="53" max="53" width="9.7109375" style="396" customWidth="1"/>
    <col min="54" max="54" width="12.7109375" style="396" customWidth="1"/>
    <col min="55" max="55" width="37.7109375" style="396" customWidth="1"/>
    <col min="56" max="56" width="9.140625" style="396"/>
    <col min="57" max="16384" width="9.140625" style="397"/>
  </cols>
  <sheetData>
    <row r="1" spans="1:56" ht="13.5" thickBot="1">
      <c r="A1" s="395">
        <v>130</v>
      </c>
    </row>
    <row r="2" spans="1:56" ht="18.75" customHeight="1" outlineLevel="1" thickBot="1">
      <c r="B2" s="643" t="s">
        <v>1356</v>
      </c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5"/>
      <c r="BC2" s="397"/>
      <c r="BD2" s="397"/>
    </row>
    <row r="3" spans="1:56" s="400" customFormat="1" ht="17.25" customHeight="1" outlineLevel="1">
      <c r="A3" s="398"/>
      <c r="B3" s="646" t="s">
        <v>1357</v>
      </c>
      <c r="C3" s="647"/>
      <c r="D3" s="647"/>
      <c r="E3" s="648" t="s">
        <v>1358</v>
      </c>
      <c r="F3" s="648"/>
      <c r="G3" s="648"/>
      <c r="H3" s="648" t="s">
        <v>1359</v>
      </c>
      <c r="I3" s="648"/>
      <c r="J3" s="648"/>
      <c r="K3" s="648" t="s">
        <v>1360</v>
      </c>
      <c r="L3" s="648"/>
      <c r="M3" s="648"/>
      <c r="N3" s="648"/>
      <c r="O3" s="648" t="s">
        <v>1361</v>
      </c>
      <c r="P3" s="648"/>
      <c r="Q3" s="648"/>
      <c r="R3" s="648"/>
      <c r="S3" s="648" t="s">
        <v>1362</v>
      </c>
      <c r="T3" s="648"/>
      <c r="U3" s="648"/>
      <c r="V3" s="648"/>
      <c r="W3" s="648" t="s">
        <v>1363</v>
      </c>
      <c r="X3" s="648"/>
      <c r="Y3" s="648"/>
      <c r="Z3" s="64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399"/>
      <c r="AQ3" s="399"/>
      <c r="AR3" s="399"/>
      <c r="AS3" s="399"/>
      <c r="AT3" s="399"/>
      <c r="AU3" s="399"/>
      <c r="AV3" s="399"/>
      <c r="AW3" s="399"/>
      <c r="AX3" s="399"/>
      <c r="AY3" s="399"/>
      <c r="AZ3" s="399"/>
      <c r="BA3" s="399"/>
      <c r="BB3" s="399"/>
    </row>
    <row r="4" spans="1:56" ht="15" customHeight="1" outlineLevel="1">
      <c r="B4" s="652" t="s">
        <v>1364</v>
      </c>
      <c r="C4" s="653"/>
      <c r="D4" s="653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1"/>
      <c r="BA4" s="397"/>
      <c r="BB4" s="397"/>
      <c r="BC4" s="397"/>
      <c r="BD4" s="397"/>
    </row>
    <row r="5" spans="1:56" ht="15" customHeight="1" outlineLevel="1">
      <c r="B5" s="652" t="s">
        <v>1278</v>
      </c>
      <c r="C5" s="653"/>
      <c r="D5" s="653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1"/>
      <c r="BA5" s="397"/>
      <c r="BB5" s="397"/>
      <c r="BC5" s="397"/>
      <c r="BD5" s="397"/>
    </row>
    <row r="6" spans="1:56" ht="15" customHeight="1" outlineLevel="1">
      <c r="B6" s="652" t="s">
        <v>1365</v>
      </c>
      <c r="C6" s="653"/>
      <c r="D6" s="653"/>
      <c r="E6" s="654"/>
      <c r="F6" s="654"/>
      <c r="G6" s="654"/>
      <c r="H6" s="654"/>
      <c r="I6" s="654"/>
      <c r="J6" s="654"/>
      <c r="K6" s="654"/>
      <c r="L6" s="654"/>
      <c r="M6" s="654"/>
      <c r="N6" s="654"/>
      <c r="O6" s="654"/>
      <c r="P6" s="654"/>
      <c r="Q6" s="654"/>
      <c r="R6" s="654"/>
      <c r="S6" s="654"/>
      <c r="T6" s="654"/>
      <c r="U6" s="654"/>
      <c r="V6" s="654"/>
      <c r="W6" s="654"/>
      <c r="X6" s="654"/>
      <c r="Y6" s="654"/>
      <c r="Z6" s="655"/>
      <c r="BA6" s="397"/>
      <c r="BB6" s="397"/>
      <c r="BC6" s="397"/>
      <c r="BD6" s="397"/>
    </row>
    <row r="7" spans="1:56" ht="15" customHeight="1" outlineLevel="1">
      <c r="B7" s="652" t="s">
        <v>1366</v>
      </c>
      <c r="C7" s="653"/>
      <c r="D7" s="653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1"/>
      <c r="BA7" s="397"/>
      <c r="BB7" s="397"/>
      <c r="BC7" s="397"/>
      <c r="BD7" s="397"/>
    </row>
    <row r="8" spans="1:56" s="403" customFormat="1" ht="21" customHeight="1" outlineLevel="1">
      <c r="A8" s="401"/>
      <c r="B8" s="652" t="s">
        <v>1367</v>
      </c>
      <c r="C8" s="653"/>
      <c r="D8" s="653"/>
      <c r="E8" s="656"/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/>
      <c r="S8" s="656"/>
      <c r="T8" s="656"/>
      <c r="U8" s="656"/>
      <c r="V8" s="656"/>
      <c r="W8" s="656"/>
      <c r="X8" s="656"/>
      <c r="Y8" s="656"/>
      <c r="Z8" s="657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</row>
    <row r="9" spans="1:56" ht="15" customHeight="1" outlineLevel="1">
      <c r="B9" s="652" t="s">
        <v>1368</v>
      </c>
      <c r="C9" s="653"/>
      <c r="D9" s="653"/>
      <c r="E9" s="650"/>
      <c r="F9" s="650"/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/>
      <c r="S9" s="650"/>
      <c r="T9" s="650"/>
      <c r="U9" s="650"/>
      <c r="V9" s="650"/>
      <c r="W9" s="650"/>
      <c r="X9" s="650"/>
      <c r="Y9" s="650"/>
      <c r="Z9" s="651"/>
      <c r="BA9" s="397"/>
      <c r="BB9" s="397"/>
      <c r="BC9" s="397"/>
      <c r="BD9" s="397"/>
    </row>
    <row r="10" spans="1:56" ht="15" customHeight="1" outlineLevel="1">
      <c r="B10" s="652" t="s">
        <v>1369</v>
      </c>
      <c r="C10" s="653"/>
      <c r="D10" s="653"/>
      <c r="E10" s="650"/>
      <c r="F10" s="650"/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/>
      <c r="S10" s="650"/>
      <c r="T10" s="650"/>
      <c r="U10" s="650"/>
      <c r="V10" s="650"/>
      <c r="W10" s="650"/>
      <c r="X10" s="650"/>
      <c r="Y10" s="650"/>
      <c r="Z10" s="651"/>
      <c r="BA10" s="397"/>
      <c r="BB10" s="397"/>
      <c r="BC10" s="397"/>
      <c r="BD10" s="397"/>
    </row>
    <row r="11" spans="1:56" ht="15" customHeight="1" outlineLevel="1">
      <c r="B11" s="652" t="s">
        <v>1370</v>
      </c>
      <c r="C11" s="653"/>
      <c r="D11" s="653"/>
      <c r="E11" s="658"/>
      <c r="F11" s="658"/>
      <c r="G11" s="658"/>
      <c r="H11" s="658"/>
      <c r="I11" s="658"/>
      <c r="J11" s="658"/>
      <c r="K11" s="658"/>
      <c r="L11" s="658"/>
      <c r="M11" s="658"/>
      <c r="N11" s="658"/>
      <c r="O11" s="658"/>
      <c r="P11" s="658"/>
      <c r="Q11" s="658"/>
      <c r="R11" s="658"/>
      <c r="S11" s="658"/>
      <c r="T11" s="658"/>
      <c r="U11" s="658"/>
      <c r="V11" s="658"/>
      <c r="W11" s="658"/>
      <c r="X11" s="658"/>
      <c r="Y11" s="658"/>
      <c r="Z11" s="659"/>
      <c r="BA11" s="397"/>
      <c r="BB11" s="397"/>
      <c r="BC11" s="397"/>
      <c r="BD11" s="397"/>
    </row>
    <row r="12" spans="1:56" ht="15" customHeight="1" outlineLevel="1">
      <c r="B12" s="652" t="s">
        <v>1371</v>
      </c>
      <c r="C12" s="653"/>
      <c r="D12" s="653"/>
      <c r="E12" s="658"/>
      <c r="F12" s="658"/>
      <c r="G12" s="658"/>
      <c r="H12" s="658"/>
      <c r="I12" s="658"/>
      <c r="J12" s="658"/>
      <c r="K12" s="658"/>
      <c r="L12" s="658"/>
      <c r="M12" s="658"/>
      <c r="N12" s="658"/>
      <c r="O12" s="658"/>
      <c r="P12" s="658"/>
      <c r="Q12" s="658"/>
      <c r="R12" s="658"/>
      <c r="S12" s="658"/>
      <c r="T12" s="658"/>
      <c r="U12" s="658"/>
      <c r="V12" s="658"/>
      <c r="W12" s="658"/>
      <c r="X12" s="658"/>
      <c r="Y12" s="658"/>
      <c r="Z12" s="659"/>
      <c r="BA12" s="397"/>
      <c r="BB12" s="397"/>
      <c r="BC12" s="397"/>
      <c r="BD12" s="397"/>
    </row>
    <row r="13" spans="1:56" ht="15" customHeight="1" outlineLevel="1">
      <c r="B13" s="652" t="s">
        <v>1372</v>
      </c>
      <c r="C13" s="653"/>
      <c r="D13" s="653"/>
      <c r="E13" s="660" t="str">
        <f>IFERROR(E11/E12,"")</f>
        <v/>
      </c>
      <c r="F13" s="660" t="str">
        <f>IFERROR(F11/F12,"")</f>
        <v/>
      </c>
      <c r="G13" s="660" t="str">
        <f>IFERROR(G11/G12,"")</f>
        <v/>
      </c>
      <c r="H13" s="660" t="str">
        <f>IFERROR(H11/H12,"")</f>
        <v/>
      </c>
      <c r="I13" s="660"/>
      <c r="J13" s="660"/>
      <c r="K13" s="660" t="str">
        <f>IFERROR(K11/K12,"")</f>
        <v/>
      </c>
      <c r="L13" s="660"/>
      <c r="M13" s="660"/>
      <c r="N13" s="660"/>
      <c r="O13" s="660" t="str">
        <f>IFERROR(O11/O12,"")</f>
        <v/>
      </c>
      <c r="P13" s="660"/>
      <c r="Q13" s="660"/>
      <c r="R13" s="660"/>
      <c r="S13" s="660" t="str">
        <f>IFERROR(S11/S12,"")</f>
        <v/>
      </c>
      <c r="T13" s="660"/>
      <c r="U13" s="660"/>
      <c r="V13" s="660"/>
      <c r="W13" s="660" t="str">
        <f>IFERROR(W11/W12,"")</f>
        <v/>
      </c>
      <c r="X13" s="660"/>
      <c r="Y13" s="660"/>
      <c r="Z13" s="661"/>
      <c r="BA13" s="397"/>
      <c r="BB13" s="397"/>
      <c r="BC13" s="397"/>
      <c r="BD13" s="397"/>
    </row>
    <row r="14" spans="1:56" ht="15" customHeight="1" outlineLevel="1">
      <c r="B14" s="652" t="s">
        <v>1373</v>
      </c>
      <c r="C14" s="653"/>
      <c r="D14" s="653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/>
      <c r="S14" s="650"/>
      <c r="T14" s="650"/>
      <c r="U14" s="650"/>
      <c r="V14" s="650"/>
      <c r="W14" s="650"/>
      <c r="X14" s="650"/>
      <c r="Y14" s="650"/>
      <c r="Z14" s="651"/>
      <c r="BA14" s="397"/>
      <c r="BB14" s="397"/>
      <c r="BC14" s="397"/>
      <c r="BD14" s="397"/>
    </row>
    <row r="15" spans="1:56" ht="15" customHeight="1" outlineLevel="1">
      <c r="B15" s="652" t="s">
        <v>1374</v>
      </c>
      <c r="C15" s="653"/>
      <c r="D15" s="653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/>
      <c r="S15" s="650"/>
      <c r="T15" s="650"/>
      <c r="U15" s="650"/>
      <c r="V15" s="650"/>
      <c r="W15" s="650"/>
      <c r="X15" s="650"/>
      <c r="Y15" s="650"/>
      <c r="Z15" s="651"/>
      <c r="BA15" s="397"/>
      <c r="BB15" s="397"/>
      <c r="BC15" s="397"/>
      <c r="BD15" s="397"/>
    </row>
    <row r="16" spans="1:56" ht="15" customHeight="1" outlineLevel="1">
      <c r="B16" s="652" t="s">
        <v>1375</v>
      </c>
      <c r="C16" s="653"/>
      <c r="D16" s="653"/>
      <c r="E16" s="662"/>
      <c r="F16" s="662"/>
      <c r="G16" s="662"/>
      <c r="H16" s="662"/>
      <c r="I16" s="662"/>
      <c r="J16" s="662"/>
      <c r="K16" s="662"/>
      <c r="L16" s="662"/>
      <c r="M16" s="662"/>
      <c r="N16" s="662"/>
      <c r="O16" s="662"/>
      <c r="P16" s="662"/>
      <c r="Q16" s="662"/>
      <c r="R16" s="662"/>
      <c r="S16" s="662"/>
      <c r="T16" s="662"/>
      <c r="U16" s="662"/>
      <c r="V16" s="662"/>
      <c r="W16" s="662"/>
      <c r="X16" s="662"/>
      <c r="Y16" s="662"/>
      <c r="Z16" s="663"/>
      <c r="BA16" s="397"/>
      <c r="BB16" s="397"/>
      <c r="BC16" s="397"/>
      <c r="BD16" s="397"/>
    </row>
    <row r="17" spans="1:56" ht="15" customHeight="1" outlineLevel="1">
      <c r="B17" s="652" t="s">
        <v>1376</v>
      </c>
      <c r="C17" s="653"/>
      <c r="D17" s="653"/>
      <c r="E17" s="662"/>
      <c r="F17" s="662"/>
      <c r="G17" s="662"/>
      <c r="H17" s="662"/>
      <c r="I17" s="662"/>
      <c r="J17" s="662"/>
      <c r="K17" s="662"/>
      <c r="L17" s="662"/>
      <c r="M17" s="662"/>
      <c r="N17" s="662"/>
      <c r="O17" s="662"/>
      <c r="P17" s="662"/>
      <c r="Q17" s="662"/>
      <c r="R17" s="662"/>
      <c r="S17" s="662"/>
      <c r="T17" s="662"/>
      <c r="U17" s="662"/>
      <c r="V17" s="662"/>
      <c r="W17" s="662"/>
      <c r="X17" s="662"/>
      <c r="Y17" s="662"/>
      <c r="Z17" s="663"/>
      <c r="BA17" s="397"/>
      <c r="BB17" s="397"/>
      <c r="BC17" s="397"/>
      <c r="BD17" s="397"/>
    </row>
    <row r="18" spans="1:56" ht="15" customHeight="1" outlineLevel="1">
      <c r="B18" s="652" t="s">
        <v>1377</v>
      </c>
      <c r="C18" s="653"/>
      <c r="D18" s="653"/>
      <c r="E18" s="662"/>
      <c r="F18" s="662"/>
      <c r="G18" s="662"/>
      <c r="H18" s="662"/>
      <c r="I18" s="662"/>
      <c r="J18" s="662"/>
      <c r="K18" s="662"/>
      <c r="L18" s="662"/>
      <c r="M18" s="662"/>
      <c r="N18" s="662"/>
      <c r="O18" s="662"/>
      <c r="P18" s="662"/>
      <c r="Q18" s="662"/>
      <c r="R18" s="662"/>
      <c r="S18" s="662"/>
      <c r="T18" s="662"/>
      <c r="U18" s="662"/>
      <c r="V18" s="662"/>
      <c r="W18" s="662"/>
      <c r="X18" s="662"/>
      <c r="Y18" s="662"/>
      <c r="Z18" s="663"/>
      <c r="BA18" s="397"/>
      <c r="BB18" s="397"/>
      <c r="BC18" s="397"/>
      <c r="BD18" s="397"/>
    </row>
    <row r="19" spans="1:56" ht="15" customHeight="1" outlineLevel="1">
      <c r="B19" s="652" t="s">
        <v>1378</v>
      </c>
      <c r="C19" s="653"/>
      <c r="D19" s="653"/>
      <c r="E19" s="662"/>
      <c r="F19" s="662"/>
      <c r="G19" s="662"/>
      <c r="H19" s="662"/>
      <c r="I19" s="662"/>
      <c r="J19" s="662"/>
      <c r="K19" s="662"/>
      <c r="L19" s="662"/>
      <c r="M19" s="662"/>
      <c r="N19" s="662"/>
      <c r="O19" s="662"/>
      <c r="P19" s="662"/>
      <c r="Q19" s="662"/>
      <c r="R19" s="662"/>
      <c r="S19" s="662"/>
      <c r="T19" s="662"/>
      <c r="U19" s="662"/>
      <c r="V19" s="662"/>
      <c r="W19" s="662"/>
      <c r="X19" s="662"/>
      <c r="Y19" s="662"/>
      <c r="Z19" s="663"/>
      <c r="BA19" s="397"/>
      <c r="BB19" s="397"/>
      <c r="BC19" s="397"/>
      <c r="BD19" s="397"/>
    </row>
    <row r="20" spans="1:56" ht="12.75" outlineLevel="1">
      <c r="B20" s="652" t="s">
        <v>1379</v>
      </c>
      <c r="C20" s="653"/>
      <c r="D20" s="653"/>
      <c r="E20" s="662"/>
      <c r="F20" s="662"/>
      <c r="G20" s="662"/>
      <c r="H20" s="662"/>
      <c r="I20" s="662"/>
      <c r="J20" s="662"/>
      <c r="K20" s="662"/>
      <c r="L20" s="662"/>
      <c r="M20" s="662"/>
      <c r="N20" s="662"/>
      <c r="O20" s="662"/>
      <c r="P20" s="662"/>
      <c r="Q20" s="662"/>
      <c r="R20" s="662"/>
      <c r="S20" s="662"/>
      <c r="T20" s="662"/>
      <c r="U20" s="662"/>
      <c r="V20" s="662"/>
      <c r="W20" s="662"/>
      <c r="X20" s="662"/>
      <c r="Y20" s="662"/>
      <c r="Z20" s="663"/>
      <c r="BA20" s="397"/>
      <c r="BB20" s="397"/>
      <c r="BC20" s="397"/>
      <c r="BD20" s="397"/>
    </row>
    <row r="21" spans="1:56" ht="15" customHeight="1" outlineLevel="1" thickBot="1">
      <c r="B21" s="667" t="s">
        <v>1226</v>
      </c>
      <c r="C21" s="668"/>
      <c r="D21" s="668"/>
      <c r="E21" s="669"/>
      <c r="F21" s="669"/>
      <c r="G21" s="669"/>
      <c r="H21" s="669"/>
      <c r="I21" s="669"/>
      <c r="J21" s="669"/>
      <c r="K21" s="669"/>
      <c r="L21" s="669"/>
      <c r="M21" s="669"/>
      <c r="N21" s="669"/>
      <c r="O21" s="669"/>
      <c r="P21" s="669"/>
      <c r="Q21" s="669"/>
      <c r="R21" s="669"/>
      <c r="S21" s="669"/>
      <c r="T21" s="669"/>
      <c r="U21" s="669"/>
      <c r="V21" s="669"/>
      <c r="W21" s="669"/>
      <c r="X21" s="669"/>
      <c r="Y21" s="669"/>
      <c r="Z21" s="670"/>
      <c r="BA21" s="397"/>
      <c r="BB21" s="397"/>
      <c r="BC21" s="397"/>
      <c r="BD21" s="397"/>
    </row>
    <row r="22" spans="1:56" ht="13.5" outlineLevel="1" thickBot="1"/>
    <row r="23" spans="1:56" ht="15" customHeight="1" thickBot="1">
      <c r="A23" s="396"/>
      <c r="B23" s="664" t="s">
        <v>1264</v>
      </c>
      <c r="C23" s="665"/>
      <c r="D23" s="665"/>
      <c r="E23" s="665"/>
      <c r="F23" s="665"/>
      <c r="G23" s="665"/>
      <c r="H23" s="665"/>
      <c r="I23" s="665"/>
      <c r="J23" s="665"/>
      <c r="K23" s="665"/>
      <c r="L23" s="665"/>
      <c r="M23" s="665"/>
      <c r="N23" s="666"/>
      <c r="O23" s="664" t="s">
        <v>1405</v>
      </c>
      <c r="P23" s="665"/>
      <c r="Q23" s="665"/>
      <c r="R23" s="665"/>
      <c r="S23" s="665"/>
      <c r="T23" s="665"/>
      <c r="U23" s="665"/>
      <c r="V23" s="665"/>
      <c r="W23" s="665"/>
      <c r="X23" s="665"/>
      <c r="Y23" s="665"/>
      <c r="Z23" s="665"/>
      <c r="AA23" s="665"/>
      <c r="AB23" s="665"/>
      <c r="AC23" s="665"/>
      <c r="AD23" s="665"/>
      <c r="AE23" s="665"/>
      <c r="AF23" s="665"/>
      <c r="AG23" s="665"/>
      <c r="AH23" s="665"/>
      <c r="AI23" s="665"/>
      <c r="AJ23" s="665"/>
      <c r="AK23" s="665"/>
      <c r="AL23" s="665"/>
      <c r="AM23" s="665"/>
      <c r="AN23" s="665"/>
      <c r="AO23" s="665"/>
      <c r="AP23" s="665"/>
      <c r="AQ23" s="665"/>
      <c r="AR23" s="665"/>
      <c r="AS23" s="665"/>
      <c r="AT23" s="665"/>
      <c r="AU23" s="665"/>
      <c r="AV23" s="665"/>
      <c r="AW23" s="665"/>
      <c r="AX23" s="665"/>
      <c r="AY23" s="665"/>
      <c r="AZ23" s="665"/>
      <c r="BA23" s="665"/>
      <c r="BB23" s="665"/>
      <c r="BC23" s="666"/>
    </row>
    <row r="24" spans="1:56" s="400" customFormat="1">
      <c r="A24" s="399"/>
      <c r="B24" s="671" t="s">
        <v>1268</v>
      </c>
      <c r="C24" s="673" t="s">
        <v>1406</v>
      </c>
      <c r="D24" s="673" t="s">
        <v>1407</v>
      </c>
      <c r="E24" s="675" t="s">
        <v>1408</v>
      </c>
      <c r="F24" s="677" t="s">
        <v>1409</v>
      </c>
      <c r="G24" s="677" t="s">
        <v>998</v>
      </c>
      <c r="H24" s="673" t="s">
        <v>1410</v>
      </c>
      <c r="I24" s="679" t="s">
        <v>1411</v>
      </c>
      <c r="J24" s="673" t="s">
        <v>1149</v>
      </c>
      <c r="K24" s="675" t="s">
        <v>1412</v>
      </c>
      <c r="L24" s="684" t="s">
        <v>1413</v>
      </c>
      <c r="M24" s="685"/>
      <c r="N24" s="686" t="s">
        <v>1414</v>
      </c>
      <c r="O24" s="688" t="s">
        <v>1415</v>
      </c>
      <c r="P24" s="688"/>
      <c r="Q24" s="689"/>
      <c r="R24" s="690"/>
      <c r="S24" s="691"/>
      <c r="T24" s="682"/>
      <c r="U24" s="683"/>
      <c r="V24" s="681" t="e">
        <f>EDATE(S24,-1)</f>
        <v>#NUM!</v>
      </c>
      <c r="W24" s="682"/>
      <c r="X24" s="683"/>
      <c r="Y24" s="681" t="e">
        <f>EDATE(V24,-1)</f>
        <v>#NUM!</v>
      </c>
      <c r="Z24" s="682"/>
      <c r="AA24" s="683"/>
      <c r="AB24" s="681" t="e">
        <f>EDATE(Y24,-1)</f>
        <v>#NUM!</v>
      </c>
      <c r="AC24" s="682"/>
      <c r="AD24" s="683"/>
      <c r="AE24" s="681" t="e">
        <f>EDATE(AB24,-1)</f>
        <v>#NUM!</v>
      </c>
      <c r="AF24" s="682"/>
      <c r="AG24" s="683"/>
      <c r="AH24" s="681" t="e">
        <f>EDATE(AE24,-1)</f>
        <v>#NUM!</v>
      </c>
      <c r="AI24" s="682"/>
      <c r="AJ24" s="683"/>
      <c r="AK24" s="681" t="e">
        <f>EDATE(AH24,-1)</f>
        <v>#NUM!</v>
      </c>
      <c r="AL24" s="682"/>
      <c r="AM24" s="683"/>
      <c r="AN24" s="681" t="e">
        <f>EDATE(AK24,-1)</f>
        <v>#NUM!</v>
      </c>
      <c r="AO24" s="682"/>
      <c r="AP24" s="683"/>
      <c r="AQ24" s="681" t="e">
        <f>EDATE(AN24,-1)</f>
        <v>#NUM!</v>
      </c>
      <c r="AR24" s="682"/>
      <c r="AS24" s="683"/>
      <c r="AT24" s="681" t="e">
        <f>EDATE(AQ24,-1)</f>
        <v>#NUM!</v>
      </c>
      <c r="AU24" s="682"/>
      <c r="AV24" s="683"/>
      <c r="AW24" s="681" t="e">
        <f>EDATE(AT24,-1)</f>
        <v>#NUM!</v>
      </c>
      <c r="AX24" s="682"/>
      <c r="AY24" s="683"/>
      <c r="AZ24" s="681" t="e">
        <f>EDATE(AW24,-1)</f>
        <v>#NUM!</v>
      </c>
      <c r="BA24" s="682"/>
      <c r="BB24" s="683"/>
      <c r="BC24" s="692" t="s">
        <v>1416</v>
      </c>
      <c r="BD24" s="399"/>
    </row>
    <row r="25" spans="1:56" s="400" customFormat="1" ht="45">
      <c r="A25" s="399"/>
      <c r="B25" s="672"/>
      <c r="C25" s="674"/>
      <c r="D25" s="674"/>
      <c r="E25" s="676"/>
      <c r="F25" s="678"/>
      <c r="G25" s="678"/>
      <c r="H25" s="674"/>
      <c r="I25" s="680"/>
      <c r="J25" s="674"/>
      <c r="K25" s="676"/>
      <c r="L25" s="684"/>
      <c r="M25" s="685"/>
      <c r="N25" s="687"/>
      <c r="O25" s="404" t="s">
        <v>1417</v>
      </c>
      <c r="P25" s="404" t="s">
        <v>1418</v>
      </c>
      <c r="Q25" s="405" t="s">
        <v>1419</v>
      </c>
      <c r="R25" s="406" t="s">
        <v>1420</v>
      </c>
      <c r="S25" s="407" t="s">
        <v>986</v>
      </c>
      <c r="T25" s="408" t="s">
        <v>998</v>
      </c>
      <c r="U25" s="406" t="s">
        <v>1421</v>
      </c>
      <c r="V25" s="409" t="s">
        <v>986</v>
      </c>
      <c r="W25" s="408" t="s">
        <v>998</v>
      </c>
      <c r="X25" s="406" t="s">
        <v>1421</v>
      </c>
      <c r="Y25" s="409" t="s">
        <v>986</v>
      </c>
      <c r="Z25" s="408" t="s">
        <v>998</v>
      </c>
      <c r="AA25" s="406" t="s">
        <v>1421</v>
      </c>
      <c r="AB25" s="409" t="s">
        <v>986</v>
      </c>
      <c r="AC25" s="408" t="s">
        <v>998</v>
      </c>
      <c r="AD25" s="406" t="s">
        <v>1421</v>
      </c>
      <c r="AE25" s="409" t="s">
        <v>986</v>
      </c>
      <c r="AF25" s="408" t="s">
        <v>998</v>
      </c>
      <c r="AG25" s="410" t="s">
        <v>1422</v>
      </c>
      <c r="AH25" s="409" t="s">
        <v>986</v>
      </c>
      <c r="AI25" s="408" t="s">
        <v>998</v>
      </c>
      <c r="AJ25" s="406" t="s">
        <v>1421</v>
      </c>
      <c r="AK25" s="409" t="s">
        <v>986</v>
      </c>
      <c r="AL25" s="408" t="s">
        <v>998</v>
      </c>
      <c r="AM25" s="406" t="s">
        <v>1421</v>
      </c>
      <c r="AN25" s="409" t="s">
        <v>986</v>
      </c>
      <c r="AO25" s="408" t="s">
        <v>998</v>
      </c>
      <c r="AP25" s="406" t="s">
        <v>1421</v>
      </c>
      <c r="AQ25" s="409" t="s">
        <v>986</v>
      </c>
      <c r="AR25" s="408" t="s">
        <v>998</v>
      </c>
      <c r="AS25" s="406" t="s">
        <v>1421</v>
      </c>
      <c r="AT25" s="409" t="s">
        <v>986</v>
      </c>
      <c r="AU25" s="408" t="s">
        <v>998</v>
      </c>
      <c r="AV25" s="406" t="s">
        <v>1421</v>
      </c>
      <c r="AW25" s="409" t="s">
        <v>986</v>
      </c>
      <c r="AX25" s="408" t="s">
        <v>998</v>
      </c>
      <c r="AY25" s="406" t="s">
        <v>1421</v>
      </c>
      <c r="AZ25" s="409" t="s">
        <v>986</v>
      </c>
      <c r="BA25" s="408" t="s">
        <v>998</v>
      </c>
      <c r="BB25" s="406" t="s">
        <v>1421</v>
      </c>
      <c r="BC25" s="692"/>
      <c r="BD25" s="399"/>
    </row>
    <row r="26" spans="1:56" ht="15" customHeight="1">
      <c r="B26" s="411"/>
      <c r="C26" s="436"/>
      <c r="D26" s="412"/>
      <c r="E26" s="437"/>
      <c r="F26" s="438"/>
      <c r="G26" s="420"/>
      <c r="H26" s="439"/>
      <c r="I26" s="440"/>
      <c r="J26" s="419"/>
      <c r="K26" s="414" t="str">
        <f ca="1">IFERROR(IF(J26&lt;(TODAY()-H26)/30,"",J26-((TODAY()-H26)/30)+1),"")</f>
        <v/>
      </c>
      <c r="L26" s="423"/>
      <c r="M26" s="415" t="str">
        <f ca="1">IF(OR(L26="Yes",AND(K26&gt;1,K26&lt;&gt;"")),G26,"")</f>
        <v/>
      </c>
      <c r="N26" s="419"/>
      <c r="O26" s="441" t="str">
        <f t="shared" ref="O26" si="0">IF($G26&lt;&gt;"",COUNT($S26,$V26,$Y26,$AB26,$AE26,$AH26,$AK26,$AN26,$AQ26,$AT26,$AW26,$AZ26),"")</f>
        <v/>
      </c>
      <c r="P26" s="441"/>
      <c r="Q26" s="442" t="str">
        <f t="shared" ref="Q26" si="1">IF($G26&lt;&gt;"",SUM($T26,$W26,$Z26,$AC26,$AF26,$AI26,$AL26,$AO26,$AR26,$AU26,$AX26,$BA26),"")</f>
        <v/>
      </c>
      <c r="R26" s="442" t="str">
        <f t="shared" ref="R26" si="2">IF($G26&lt;&gt;"",IFERROR(AVERAGE($U26,$X26,$AA26,$AD26,$AG26,$AJ26,$AM26,$AP26,$AS26,$AV26,$AY26,$BB26),""),"")</f>
        <v/>
      </c>
      <c r="S26" s="412"/>
      <c r="T26" s="413"/>
      <c r="U26" s="418"/>
      <c r="V26" s="412"/>
      <c r="W26" s="413"/>
      <c r="X26" s="417"/>
      <c r="Y26" s="412"/>
      <c r="Z26" s="413"/>
      <c r="AA26" s="417"/>
      <c r="AB26" s="412"/>
      <c r="AC26" s="413"/>
      <c r="AD26" s="417"/>
      <c r="AE26" s="412"/>
      <c r="AF26" s="413"/>
      <c r="AG26" s="417"/>
      <c r="AH26" s="412"/>
      <c r="AI26" s="413"/>
      <c r="AJ26" s="417"/>
      <c r="AK26" s="412"/>
      <c r="AL26" s="413"/>
      <c r="AM26" s="417"/>
      <c r="AN26" s="412"/>
      <c r="AO26" s="413"/>
      <c r="AP26" s="417"/>
      <c r="AQ26" s="412"/>
      <c r="AR26" s="413"/>
      <c r="AS26" s="417"/>
      <c r="AT26" s="412"/>
      <c r="AU26" s="413"/>
      <c r="AV26" s="417"/>
      <c r="AW26" s="412"/>
      <c r="AX26" s="413"/>
      <c r="AY26" s="417"/>
      <c r="AZ26" s="412"/>
      <c r="BA26" s="413"/>
      <c r="BB26" s="417"/>
      <c r="BC26" s="424"/>
    </row>
    <row r="27" spans="1:56" ht="15" customHeight="1">
      <c r="B27" s="425"/>
      <c r="C27" s="426"/>
      <c r="D27" s="425"/>
      <c r="E27" s="427"/>
      <c r="F27" s="427"/>
      <c r="G27" s="420"/>
      <c r="H27" s="421"/>
      <c r="I27" s="422"/>
      <c r="J27" s="419"/>
      <c r="K27" s="414" t="str">
        <f t="shared" ref="K27:K29" ca="1" si="3">IFERROR(IF(J27&lt;(TODAY()-H27)/30,"",J27-((TODAY()-H27)/30)+1),"")</f>
        <v/>
      </c>
      <c r="L27" s="423"/>
      <c r="M27" s="415" t="str">
        <f t="shared" ref="M27:M29" ca="1" si="4">IF(OR(L27="Yes",AND(K27&gt;1,K27&lt;&gt;"")),G27,"")</f>
        <v/>
      </c>
      <c r="N27" s="419"/>
      <c r="O27" s="416" t="str">
        <f t="shared" ref="O27:O29" si="5">IF($G27&lt;&gt;"",COUNT($S27,$V27,$Y27,$AB27,$AE27,$AH27,$AK27,$AN27,$AQ27,$AT27,$AW27,$AZ27),"")</f>
        <v/>
      </c>
      <c r="P27" s="416"/>
      <c r="Q27" s="417" t="str">
        <f t="shared" ref="Q27:Q29" si="6">IF($G27&lt;&gt;"",SUM($T27,$W27,$Z27,$AC27,$AF27,$AI27,$AL27,$AO27,$AR27,$AU27,$AX27,$BA27),"")</f>
        <v/>
      </c>
      <c r="R27" s="417" t="str">
        <f t="shared" ref="R27:R29" si="7">IF($G27&lt;&gt;"",IFERROR(AVERAGE($U27,$X27,$AA27,$AD27,$AG27,$AJ27,$AM27,$AP27,$AS27,$AV27,$AY27,$BB27),""),"")</f>
        <v/>
      </c>
      <c r="S27" s="412"/>
      <c r="T27" s="413"/>
      <c r="U27" s="418"/>
      <c r="V27" s="412"/>
      <c r="W27" s="413"/>
      <c r="X27" s="417"/>
      <c r="Y27" s="412"/>
      <c r="Z27" s="413"/>
      <c r="AA27" s="417"/>
      <c r="AB27" s="412"/>
      <c r="AC27" s="413"/>
      <c r="AD27" s="417"/>
      <c r="AE27" s="412"/>
      <c r="AF27" s="413"/>
      <c r="AG27" s="417"/>
      <c r="AH27" s="412"/>
      <c r="AI27" s="413"/>
      <c r="AJ27" s="417"/>
      <c r="AK27" s="412"/>
      <c r="AL27" s="413"/>
      <c r="AM27" s="417"/>
      <c r="AN27" s="412"/>
      <c r="AO27" s="413"/>
      <c r="AP27" s="417"/>
      <c r="AQ27" s="412"/>
      <c r="AR27" s="413"/>
      <c r="AS27" s="417"/>
      <c r="AT27" s="412"/>
      <c r="AU27" s="413"/>
      <c r="AV27" s="417"/>
      <c r="AW27" s="412"/>
      <c r="AX27" s="413"/>
      <c r="AY27" s="417"/>
      <c r="AZ27" s="412"/>
      <c r="BA27" s="413"/>
      <c r="BB27" s="417"/>
      <c r="BC27" s="424"/>
    </row>
    <row r="28" spans="1:56" ht="15" customHeight="1">
      <c r="B28" s="425"/>
      <c r="C28" s="426"/>
      <c r="D28" s="425"/>
      <c r="E28" s="427"/>
      <c r="F28" s="427"/>
      <c r="G28" s="420"/>
      <c r="H28" s="421"/>
      <c r="I28" s="422"/>
      <c r="J28" s="419"/>
      <c r="K28" s="414" t="str">
        <f t="shared" ca="1" si="3"/>
        <v/>
      </c>
      <c r="L28" s="423"/>
      <c r="M28" s="415" t="str">
        <f t="shared" ca="1" si="4"/>
        <v/>
      </c>
      <c r="N28" s="419"/>
      <c r="O28" s="416" t="str">
        <f t="shared" si="5"/>
        <v/>
      </c>
      <c r="P28" s="416"/>
      <c r="Q28" s="417" t="str">
        <f t="shared" si="6"/>
        <v/>
      </c>
      <c r="R28" s="417" t="str">
        <f t="shared" si="7"/>
        <v/>
      </c>
      <c r="S28" s="412"/>
      <c r="T28" s="413"/>
      <c r="U28" s="418"/>
      <c r="V28" s="412"/>
      <c r="W28" s="413"/>
      <c r="X28" s="417"/>
      <c r="Y28" s="412"/>
      <c r="Z28" s="413"/>
      <c r="AA28" s="417"/>
      <c r="AB28" s="412"/>
      <c r="AC28" s="413"/>
      <c r="AD28" s="417"/>
      <c r="AE28" s="412"/>
      <c r="AF28" s="413"/>
      <c r="AG28" s="417"/>
      <c r="AH28" s="412"/>
      <c r="AI28" s="413"/>
      <c r="AJ28" s="417"/>
      <c r="AK28" s="412"/>
      <c r="AL28" s="413"/>
      <c r="AM28" s="417"/>
      <c r="AN28" s="412"/>
      <c r="AO28" s="413"/>
      <c r="AP28" s="417"/>
      <c r="AQ28" s="412"/>
      <c r="AR28" s="413"/>
      <c r="AS28" s="417"/>
      <c r="AT28" s="412"/>
      <c r="AU28" s="413"/>
      <c r="AV28" s="417"/>
      <c r="AW28" s="412"/>
      <c r="AX28" s="413"/>
      <c r="AY28" s="417"/>
      <c r="AZ28" s="412"/>
      <c r="BA28" s="413"/>
      <c r="BB28" s="417"/>
      <c r="BC28" s="424"/>
    </row>
    <row r="29" spans="1:56" ht="15" customHeight="1" thickBot="1">
      <c r="B29" s="425"/>
      <c r="C29" s="426"/>
      <c r="D29" s="425"/>
      <c r="E29" s="427"/>
      <c r="F29" s="427"/>
      <c r="G29" s="420"/>
      <c r="H29" s="421"/>
      <c r="I29" s="422"/>
      <c r="J29" s="419"/>
      <c r="K29" s="414" t="str">
        <f t="shared" ca="1" si="3"/>
        <v/>
      </c>
      <c r="L29" s="423"/>
      <c r="M29" s="415" t="str">
        <f t="shared" ca="1" si="4"/>
        <v/>
      </c>
      <c r="N29" s="419"/>
      <c r="O29" s="416" t="str">
        <f t="shared" si="5"/>
        <v/>
      </c>
      <c r="P29" s="416"/>
      <c r="Q29" s="417" t="str">
        <f t="shared" si="6"/>
        <v/>
      </c>
      <c r="R29" s="417" t="str">
        <f t="shared" si="7"/>
        <v/>
      </c>
      <c r="S29" s="412"/>
      <c r="T29" s="413"/>
      <c r="U29" s="418"/>
      <c r="V29" s="412"/>
      <c r="W29" s="413"/>
      <c r="X29" s="417"/>
      <c r="Y29" s="412"/>
      <c r="Z29" s="413"/>
      <c r="AA29" s="417"/>
      <c r="AB29" s="412"/>
      <c r="AC29" s="413"/>
      <c r="AD29" s="417"/>
      <c r="AE29" s="412"/>
      <c r="AF29" s="413"/>
      <c r="AG29" s="417"/>
      <c r="AH29" s="412"/>
      <c r="AI29" s="413"/>
      <c r="AJ29" s="417"/>
      <c r="AK29" s="412"/>
      <c r="AL29" s="413"/>
      <c r="AM29" s="417"/>
      <c r="AN29" s="412"/>
      <c r="AO29" s="413"/>
      <c r="AP29" s="417"/>
      <c r="AQ29" s="412"/>
      <c r="AR29" s="413"/>
      <c r="AS29" s="417"/>
      <c r="AT29" s="412"/>
      <c r="AU29" s="413"/>
      <c r="AV29" s="417"/>
      <c r="AW29" s="412"/>
      <c r="AX29" s="413"/>
      <c r="AY29" s="417"/>
      <c r="AZ29" s="412"/>
      <c r="BA29" s="413"/>
      <c r="BB29" s="417"/>
      <c r="BC29" s="424"/>
    </row>
    <row r="30" spans="1:56" ht="15" customHeight="1" thickBot="1">
      <c r="B30" s="428" t="s">
        <v>1008</v>
      </c>
      <c r="C30" s="429"/>
      <c r="D30" s="430">
        <f>SUBTOTAL(103,LoanTrack[Column3])</f>
        <v>0</v>
      </c>
      <c r="E30" s="431">
        <f>SUBTOTAL(109,LoanTrack[Column4])</f>
        <v>0</v>
      </c>
      <c r="F30" s="431">
        <f>SUBTOTAL(109,LoanTrack[Column52])</f>
        <v>0</v>
      </c>
      <c r="G30" s="432">
        <f>SUBTOTAL(109,LoanTrack[Column5])</f>
        <v>0</v>
      </c>
      <c r="H30" s="429"/>
      <c r="I30" s="431">
        <f>SUBTOTAL(109,LoanTrack[Column54])</f>
        <v>0</v>
      </c>
      <c r="J30" s="429"/>
      <c r="K30" s="429"/>
      <c r="L30" s="429">
        <f>COUNTIF(L26:L29,"Yes")</f>
        <v>0</v>
      </c>
      <c r="M30" s="431">
        <f ca="1">SUBTOTAL(109,LoanTrack[Column10])</f>
        <v>0</v>
      </c>
      <c r="N30" s="430">
        <f>SUMPRODUCT((N26:N29&lt;&gt;"")/COUNTIF(N26:N29,N26:N29&amp;""))</f>
        <v>0</v>
      </c>
      <c r="O30" s="431">
        <f>SUBTOTAL(109,LoanTrack[Column51])</f>
        <v>0</v>
      </c>
      <c r="P30" s="431">
        <f>SUBTOTAL(109,LoanTrack[Column53])</f>
        <v>0</v>
      </c>
      <c r="Q30" s="431">
        <f>SUBTOTAL(109,LoanTrack[Column50])</f>
        <v>0</v>
      </c>
      <c r="R30" s="431" t="str">
        <f>IFERROR(SUBTOTAL(101,R26:R29),"")</f>
        <v/>
      </c>
      <c r="S30" s="431">
        <f>SUBTOTAL(103,LoanTrack[Column12])</f>
        <v>0</v>
      </c>
      <c r="T30" s="431">
        <f>SUBTOTAL(109,LoanTrack[Column13])</f>
        <v>0</v>
      </c>
      <c r="U30" s="431" t="str">
        <f>IFERROR(SUBTOTAL(101,U26:U29),"")</f>
        <v/>
      </c>
      <c r="V30" s="431">
        <f>SUBTOTAL(103,LoanTrack[Column15])</f>
        <v>0</v>
      </c>
      <c r="W30" s="431">
        <f>SUBTOTAL(109,LoanTrack[Column16])</f>
        <v>0</v>
      </c>
      <c r="X30" s="431" t="str">
        <f>IFERROR(SUBTOTAL(101,X26:X29),"")</f>
        <v/>
      </c>
      <c r="Y30" s="431">
        <f>SUBTOTAL(103,LoanTrack[Column18])</f>
        <v>0</v>
      </c>
      <c r="Z30" s="431">
        <f>SUBTOTAL(109,LoanTrack[Column19])</f>
        <v>0</v>
      </c>
      <c r="AA30" s="431" t="str">
        <f>IFERROR(SUBTOTAL(101,AA26:AA29),"")</f>
        <v/>
      </c>
      <c r="AB30" s="431">
        <f>SUBTOTAL(103,LoanTrack[Column21])</f>
        <v>0</v>
      </c>
      <c r="AC30" s="431">
        <f>SUBTOTAL(109,LoanTrack[Column22])</f>
        <v>0</v>
      </c>
      <c r="AD30" s="431" t="str">
        <f>IFERROR(SUBTOTAL(101,AD26:AD29),"")</f>
        <v/>
      </c>
      <c r="AE30" s="431">
        <f>SUBTOTAL(103,LoanTrack[Column24])</f>
        <v>0</v>
      </c>
      <c r="AF30" s="431">
        <f>SUBTOTAL(109,LoanTrack[Column25])</f>
        <v>0</v>
      </c>
      <c r="AG30" s="431" t="str">
        <f>IFERROR(SUBTOTAL(101,AG26:AG29),"")</f>
        <v/>
      </c>
      <c r="AH30" s="431">
        <f>SUBTOTAL(103,LoanTrack[Column27])</f>
        <v>0</v>
      </c>
      <c r="AI30" s="431">
        <f>SUBTOTAL(109,LoanTrack[Column28])</f>
        <v>0</v>
      </c>
      <c r="AJ30" s="431" t="str">
        <f>IFERROR(SUBTOTAL(101,AJ26:AJ29),"")</f>
        <v/>
      </c>
      <c r="AK30" s="431">
        <f>SUBTOTAL(103,LoanTrack[Column30])</f>
        <v>0</v>
      </c>
      <c r="AL30" s="431">
        <f>SUBTOTAL(109,LoanTrack[Column31])</f>
        <v>0</v>
      </c>
      <c r="AM30" s="431" t="str">
        <f>IFERROR(SUBTOTAL(101,AM26:AM29),"")</f>
        <v/>
      </c>
      <c r="AN30" s="431">
        <f>SUBTOTAL(103,LoanTrack[Column33])</f>
        <v>0</v>
      </c>
      <c r="AO30" s="431">
        <f>SUBTOTAL(109,LoanTrack[Column34])</f>
        <v>0</v>
      </c>
      <c r="AP30" s="431" t="str">
        <f>IFERROR(SUBTOTAL(101,AP26:AP29),"")</f>
        <v/>
      </c>
      <c r="AQ30" s="431">
        <f>SUBTOTAL(103,LoanTrack[Column36])</f>
        <v>0</v>
      </c>
      <c r="AR30" s="431">
        <f>SUBTOTAL(109,LoanTrack[Column37])</f>
        <v>0</v>
      </c>
      <c r="AS30" s="431" t="str">
        <f>IFERROR(SUBTOTAL(101,AS26:AS29),"")</f>
        <v/>
      </c>
      <c r="AT30" s="431">
        <f>SUBTOTAL(103,LoanTrack[Column39])</f>
        <v>0</v>
      </c>
      <c r="AU30" s="431">
        <f>SUBTOTAL(109,LoanTrack[Column40])</f>
        <v>0</v>
      </c>
      <c r="AV30" s="431" t="str">
        <f>IFERROR(SUBTOTAL(101,AV26:AV29),"")</f>
        <v/>
      </c>
      <c r="AW30" s="431">
        <f>SUBTOTAL(103,LoanTrack[Column42])</f>
        <v>0</v>
      </c>
      <c r="AX30" s="431">
        <f>SUBTOTAL(109,LoanTrack[Column43])</f>
        <v>0</v>
      </c>
      <c r="AY30" s="431" t="str">
        <f>IFERROR(SUBTOTAL(101,AY26:AY29),"")</f>
        <v/>
      </c>
      <c r="AZ30" s="431">
        <f>SUBTOTAL(103,LoanTrack[Column45])</f>
        <v>0</v>
      </c>
      <c r="BA30" s="431">
        <f>SUBTOTAL(109,LoanTrack[Column46])</f>
        <v>0</v>
      </c>
      <c r="BB30" s="431" t="str">
        <f>IFERROR(SUBTOTAL(101,BB26:BB29),"")</f>
        <v/>
      </c>
      <c r="BC30" s="433">
        <f>SUBTOTAL(103,LoanTrack[Column48])</f>
        <v>0</v>
      </c>
    </row>
    <row r="45" ht="16.5" customHeight="1"/>
    <row r="46" ht="12.75"/>
    <row r="47" ht="12.75"/>
    <row r="48" ht="12.75"/>
  </sheetData>
  <mergeCells count="162">
    <mergeCell ref="AQ24:AS24"/>
    <mergeCell ref="AT24:AV24"/>
    <mergeCell ref="AW24:AY24"/>
    <mergeCell ref="AZ24:BB24"/>
    <mergeCell ref="BC24:BC25"/>
    <mergeCell ref="V24:X24"/>
    <mergeCell ref="Y24:AA24"/>
    <mergeCell ref="AB24:AD24"/>
    <mergeCell ref="AE24:AG24"/>
    <mergeCell ref="AN24:AP24"/>
    <mergeCell ref="AH24:AJ24"/>
    <mergeCell ref="AK24:AM24"/>
    <mergeCell ref="J24:J25"/>
    <mergeCell ref="K24:K25"/>
    <mergeCell ref="L24:M25"/>
    <mergeCell ref="N24:N25"/>
    <mergeCell ref="O24:R24"/>
    <mergeCell ref="S24:U24"/>
    <mergeCell ref="B20:D20"/>
    <mergeCell ref="E20:G20"/>
    <mergeCell ref="H20:J20"/>
    <mergeCell ref="K20:N20"/>
    <mergeCell ref="O20:R20"/>
    <mergeCell ref="S20:V20"/>
    <mergeCell ref="B24:B25"/>
    <mergeCell ref="C24:C25"/>
    <mergeCell ref="D24:D25"/>
    <mergeCell ref="E24:E25"/>
    <mergeCell ref="F24:F25"/>
    <mergeCell ref="G24:G25"/>
    <mergeCell ref="H24:H25"/>
    <mergeCell ref="I24:I25"/>
    <mergeCell ref="B23:N23"/>
    <mergeCell ref="O23:BC23"/>
    <mergeCell ref="W18:Z18"/>
    <mergeCell ref="B19:D19"/>
    <mergeCell ref="E19:G19"/>
    <mergeCell ref="H19:J19"/>
    <mergeCell ref="K19:N19"/>
    <mergeCell ref="O19:R19"/>
    <mergeCell ref="S19:V19"/>
    <mergeCell ref="W19:Z19"/>
    <mergeCell ref="B18:D18"/>
    <mergeCell ref="E18:G18"/>
    <mergeCell ref="H18:J18"/>
    <mergeCell ref="K18:N18"/>
    <mergeCell ref="O18:R18"/>
    <mergeCell ref="S18:V18"/>
    <mergeCell ref="W20:Z20"/>
    <mergeCell ref="B21:D21"/>
    <mergeCell ref="E21:G21"/>
    <mergeCell ref="H21:J21"/>
    <mergeCell ref="K21:N21"/>
    <mergeCell ref="O21:R21"/>
    <mergeCell ref="S21:V21"/>
    <mergeCell ref="W21:Z21"/>
    <mergeCell ref="W16:Z16"/>
    <mergeCell ref="B17:D17"/>
    <mergeCell ref="E17:G17"/>
    <mergeCell ref="H17:J17"/>
    <mergeCell ref="K17:N17"/>
    <mergeCell ref="O17:R17"/>
    <mergeCell ref="S17:V17"/>
    <mergeCell ref="W17:Z17"/>
    <mergeCell ref="B16:D16"/>
    <mergeCell ref="E16:G16"/>
    <mergeCell ref="H16:J16"/>
    <mergeCell ref="K16:N16"/>
    <mergeCell ref="O16:R16"/>
    <mergeCell ref="S16:V16"/>
    <mergeCell ref="W14:Z14"/>
    <mergeCell ref="B15:D15"/>
    <mergeCell ref="E15:G15"/>
    <mergeCell ref="H15:J15"/>
    <mergeCell ref="K15:N15"/>
    <mergeCell ref="O15:R15"/>
    <mergeCell ref="S15:V15"/>
    <mergeCell ref="W15:Z15"/>
    <mergeCell ref="B14:D14"/>
    <mergeCell ref="E14:G14"/>
    <mergeCell ref="H14:J14"/>
    <mergeCell ref="K14:N14"/>
    <mergeCell ref="O14:R14"/>
    <mergeCell ref="S14:V14"/>
    <mergeCell ref="W12:Z12"/>
    <mergeCell ref="B13:D13"/>
    <mergeCell ref="E13:G13"/>
    <mergeCell ref="H13:J13"/>
    <mergeCell ref="K13:N13"/>
    <mergeCell ref="O13:R13"/>
    <mergeCell ref="S13:V13"/>
    <mergeCell ref="W13:Z13"/>
    <mergeCell ref="B12:D12"/>
    <mergeCell ref="E12:G12"/>
    <mergeCell ref="H12:J12"/>
    <mergeCell ref="K12:N12"/>
    <mergeCell ref="O12:R12"/>
    <mergeCell ref="S12:V12"/>
    <mergeCell ref="W10:Z10"/>
    <mergeCell ref="B11:D11"/>
    <mergeCell ref="E11:G11"/>
    <mergeCell ref="H11:J11"/>
    <mergeCell ref="K11:N11"/>
    <mergeCell ref="O11:R11"/>
    <mergeCell ref="S11:V11"/>
    <mergeCell ref="W11:Z11"/>
    <mergeCell ref="B10:D10"/>
    <mergeCell ref="E10:G10"/>
    <mergeCell ref="H10:J10"/>
    <mergeCell ref="K10:N10"/>
    <mergeCell ref="O10:R10"/>
    <mergeCell ref="S10:V10"/>
    <mergeCell ref="W8:Z8"/>
    <mergeCell ref="B9:D9"/>
    <mergeCell ref="E9:G9"/>
    <mergeCell ref="H9:J9"/>
    <mergeCell ref="K9:N9"/>
    <mergeCell ref="O9:R9"/>
    <mergeCell ref="S9:V9"/>
    <mergeCell ref="W9:Z9"/>
    <mergeCell ref="B8:D8"/>
    <mergeCell ref="E8:G8"/>
    <mergeCell ref="H8:J8"/>
    <mergeCell ref="K8:N8"/>
    <mergeCell ref="O8:R8"/>
    <mergeCell ref="S8:V8"/>
    <mergeCell ref="W6:Z6"/>
    <mergeCell ref="B7:D7"/>
    <mergeCell ref="E7:G7"/>
    <mergeCell ref="H7:J7"/>
    <mergeCell ref="K7:N7"/>
    <mergeCell ref="O7:R7"/>
    <mergeCell ref="S7:V7"/>
    <mergeCell ref="W7:Z7"/>
    <mergeCell ref="B6:D6"/>
    <mergeCell ref="E6:G6"/>
    <mergeCell ref="H6:J6"/>
    <mergeCell ref="K6:N6"/>
    <mergeCell ref="O6:R6"/>
    <mergeCell ref="S6:V6"/>
    <mergeCell ref="B5:D5"/>
    <mergeCell ref="E5:G5"/>
    <mergeCell ref="H5:J5"/>
    <mergeCell ref="K5:N5"/>
    <mergeCell ref="O5:R5"/>
    <mergeCell ref="S5:V5"/>
    <mergeCell ref="W5:Z5"/>
    <mergeCell ref="B4:D4"/>
    <mergeCell ref="E4:G4"/>
    <mergeCell ref="H4:J4"/>
    <mergeCell ref="K4:N4"/>
    <mergeCell ref="O4:R4"/>
    <mergeCell ref="S4:V4"/>
    <mergeCell ref="B2:Z2"/>
    <mergeCell ref="B3:D3"/>
    <mergeCell ref="E3:G3"/>
    <mergeCell ref="H3:J3"/>
    <mergeCell ref="K3:N3"/>
    <mergeCell ref="O3:R3"/>
    <mergeCell ref="S3:V3"/>
    <mergeCell ref="W3:Z3"/>
    <mergeCell ref="W4:Z4"/>
  </mergeCells>
  <dataValidations count="2">
    <dataValidation type="list" allowBlank="1" showInputMessage="1" showErrorMessage="1" sqref="C65560:C65565 C131096:C131101 C196632:C196637 C262168:C262173 C327704:C327709 C393240:C393245 C458776:C458781 C524312:C524317 C589848:C589853 C655384:C655389 C720920:C720925 C786456:C786461 C851992:C851997 C917528:C917533 C983064:C983069" xr:uid="{7601C6F2-0B4B-4B27-BB0D-742E351E6A5A}">
      <formula1>"Home Loan, LAP,Vehicle Loan,CVL, Personal Loan,Business Loan, CC/OD,Term Loan,Machinery Loan,Education Loan"</formula1>
    </dataValidation>
    <dataValidation type="whole" allowBlank="1" showInputMessage="1" showErrorMessage="1" errorTitle="Error" error="Not a valid Date" promptTitle="Date" prompt="Insert a date (DD)" sqref="S65560:S65565 S131096:S131101 S196632:S196637 S262168:S262173 S327704:S327709 S393240:S393245 S458776:S458781 S524312:S524317 S589848:S589853 S655384:S655389 S720920:S720925 S786456:S786461 S851992:S851997 S917528:S917533 S983064:S983069 V65560:V65565 V131096:V131101 V196632:V196637 V262168:V262173 V327704:V327709 V393240:V393245 V458776:V458781 V524312:V524317 V589848:V589853 V655384:V655389 V720920:V720925 V786456:V786461 V851992:V851997 V917528:V917533 V983064:V983069 Y65560:Y65565 Y131096:Y131101 Y196632:Y196637 Y262168:Y262173 Y327704:Y327709 Y393240:Y393245 Y458776:Y458781 Y524312:Y524317 Y589848:Y589853 Y655384:Y655389 Y720920:Y720925 Y786456:Y786461 Y851992:Y851997 Y917528:Y917533 Y983064:Y983069 AB65560:AB65565 AB131096:AB131101 AB196632:AB196637 AB262168:AB262173 AB327704:AB327709 AB393240:AB393245 AB458776:AB458781 AB524312:AB524317 AB589848:AB589853 AB655384:AB655389 AB720920:AB720925 AB786456:AB786461 AB851992:AB851997 AB917528:AB917533 AB983064:AB983069 AE65560:AE65565 AE131096:AE131101 AE196632:AE196637 AE262168:AE262173 AE327704:AE327709 AE393240:AE393245 AE458776:AE458781 AE524312:AE524317 AE589848:AE589853 AE655384:AE655389 AE720920:AE720925 AE786456:AE786461 AE851992:AE851997 AE917528:AE917533 AE983064:AE983069 AH65560:AH65565 AH131096:AH131101 AH196632:AH196637 AH262168:AH262173 AH327704:AH327709 AH393240:AH393245 AH458776:AH458781 AH524312:AH524317 AH589848:AH589853 AH655384:AH655389 AH720920:AH720925 AH786456:AH786461 AH851992:AH851997 AH917528:AH917533 AH983064:AH983069 AK65560:AK65565 AK131096:AK131101 AK196632:AK196637 AK262168:AK262173 AK327704:AK327709 AK393240:AK393245 AK458776:AK458781 AK524312:AK524317 AK589848:AK589853 AK655384:AK655389 AK720920:AK720925 AK786456:AK786461 AK851992:AK851997 AK917528:AK917533 AK983064:AK983069 AN65560:AN65565 AN131096:AN131101 AN196632:AN196637 AN262168:AN262173 AN327704:AN327709 AN393240:AN393245 AN458776:AN458781 AN524312:AN524317 AN589848:AN589853 AN655384:AN655389 AN720920:AN720925 AN786456:AN786461 AN851992:AN851997 AN917528:AN917533 AN983064:AN983069 AQ65560:AQ65565 AQ131096:AQ131101 AQ196632:AQ196637 AQ262168:AQ262173 AQ327704:AQ327709 AQ393240:AQ393245 AQ458776:AQ458781 AQ524312:AQ524317 AQ589848:AQ589853 AQ655384:AQ655389 AQ720920:AQ720925 AQ786456:AQ786461 AQ851992:AQ851997 AQ917528:AQ917533 AQ983064:AQ983069 AT65560:AT65565 AT131096:AT131101 AT196632:AT196637 AT262168:AT262173 AT327704:AT327709 AT393240:AT393245 AT458776:AT458781 AT524312:AT524317 AT589848:AT589853 AT655384:AT655389 AT720920:AT720925 AT786456:AT786461 AT851992:AT851997 AT917528:AT917533 AT983064:AT983069 AW65560:AW65565 AW131096:AW131101 AW196632:AW196637 AW262168:AW262173 AW327704:AW327709 AW393240:AW393245 AW458776:AW458781 AW524312:AW524317 AW589848:AW589853 AW655384:AW655389 AW720920:AW720925 AW786456:AW786461 AW851992:AW851997 AW917528:AW917533 AW983064:AW983069 AZ65560:AZ65565 AZ131096:AZ131101 AZ196632:AZ196637 AZ262168:AZ262173 AZ327704:AZ327709 AZ393240:AZ393245 AZ458776:AZ458781 AZ524312:AZ524317 AZ589848:AZ589853 AZ655384:AZ655389 AZ720920:AZ720925 AZ786456:AZ786461 AZ851992:AZ851997 AZ917528:AZ917533 AZ983064:AZ983069 AZ26:AZ29 AW26:AW29 AT26:AT29 AQ26:AQ29 AN26:AN29 AK26:AK29 AH26:AH29 AE26:AE29 AB26:AB29 Y26:Y29 V26:V29 S26:S29" xr:uid="{C3A64E9D-3367-4CD2-B4F7-4A1B5BF39A28}">
      <formula1>1</formula1>
      <formula2>31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tabColor rgb="FFC00000"/>
  </sheetPr>
  <dimension ref="A1:B13"/>
  <sheetViews>
    <sheetView workbookViewId="0">
      <selection activeCell="E9" sqref="E9"/>
    </sheetView>
  </sheetViews>
  <sheetFormatPr defaultColWidth="9" defaultRowHeight="15"/>
  <cols>
    <col min="1" max="1" width="55.5703125" customWidth="1"/>
    <col min="2" max="2" width="28.5703125" customWidth="1"/>
  </cols>
  <sheetData>
    <row r="1" spans="1:2">
      <c r="A1" s="693" t="s">
        <v>1170</v>
      </c>
      <c r="B1" s="694"/>
    </row>
    <row r="2" spans="1:2">
      <c r="A2" s="1" t="s">
        <v>1171</v>
      </c>
      <c r="B2" s="2">
        <f>'Input Details'!C18</f>
        <v>0</v>
      </c>
    </row>
    <row r="3" spans="1:2">
      <c r="A3" s="1" t="s">
        <v>1172</v>
      </c>
      <c r="B3" s="3" t="e">
        <f>'Input Details'!C24</f>
        <v>#N/A</v>
      </c>
    </row>
    <row r="4" spans="1:2">
      <c r="A4" s="1" t="s">
        <v>1173</v>
      </c>
      <c r="B4" s="2" t="e">
        <f>B2*B3</f>
        <v>#N/A</v>
      </c>
    </row>
    <row r="5" spans="1:2">
      <c r="A5" s="695" t="s">
        <v>1221</v>
      </c>
      <c r="B5" s="696"/>
    </row>
    <row r="6" spans="1:2">
      <c r="A6" s="1" t="s">
        <v>1222</v>
      </c>
      <c r="B6" s="2">
        <f>'Input Details'!G57</f>
        <v>0</v>
      </c>
    </row>
    <row r="7" spans="1:2">
      <c r="A7" s="1" t="s">
        <v>1223</v>
      </c>
      <c r="B7" s="2">
        <f>B6*0.5</f>
        <v>0</v>
      </c>
    </row>
    <row r="8" spans="1:2">
      <c r="A8" s="1" t="s">
        <v>1218</v>
      </c>
      <c r="B8" s="2">
        <f>B6-B7</f>
        <v>0</v>
      </c>
    </row>
    <row r="9" spans="1:2">
      <c r="A9" s="4" t="s">
        <v>1224</v>
      </c>
      <c r="B9" s="5">
        <f>ROUND(-PV('Input Details'!C15/12,'Input Details'!C16,B8),0)</f>
        <v>0</v>
      </c>
    </row>
    <row r="10" spans="1:2">
      <c r="A10" s="1" t="s">
        <v>1212</v>
      </c>
      <c r="B10" s="2" t="e">
        <f>B4</f>
        <v>#N/A</v>
      </c>
    </row>
    <row r="11" spans="1:2" ht="18.75">
      <c r="A11" s="6" t="s">
        <v>1196</v>
      </c>
      <c r="B11" s="7" t="e">
        <f>MIN(B9:B10)</f>
        <v>#N/A</v>
      </c>
    </row>
    <row r="12" spans="1:2">
      <c r="A12" s="8"/>
      <c r="B12" s="9"/>
    </row>
    <row r="13" spans="1:2">
      <c r="A13" s="10" t="s">
        <v>1209</v>
      </c>
    </row>
  </sheetData>
  <sheetProtection sheet="1" objects="1" scenarios="1"/>
  <mergeCells count="2">
    <mergeCell ref="A1:B1"/>
    <mergeCell ref="A5:B5"/>
  </mergeCells>
  <pageMargins left="0.7" right="0.7" top="0.75" bottom="0.75" header="0.3" footer="0.3"/>
  <pageSetup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8C63-59BC-4059-8FF3-DD7E9AFAE80B}">
  <sheetPr codeName="Sheet24">
    <tabColor rgb="FFFF0000"/>
  </sheetPr>
  <dimension ref="A1:F23"/>
  <sheetViews>
    <sheetView workbookViewId="0">
      <selection activeCell="C12" sqref="C12"/>
    </sheetView>
  </sheetViews>
  <sheetFormatPr defaultColWidth="8.7109375" defaultRowHeight="15"/>
  <cols>
    <col min="1" max="1" width="52.5703125" style="335" bestFit="1" customWidth="1"/>
    <col min="2" max="2" width="20.7109375" style="335" bestFit="1" customWidth="1"/>
    <col min="3" max="4" width="8.7109375" style="335"/>
    <col min="5" max="5" width="10.85546875" style="335" bestFit="1" customWidth="1"/>
    <col min="6" max="7" width="8.7109375" style="335"/>
    <col min="8" max="8" width="18" style="335" bestFit="1" customWidth="1"/>
    <col min="9" max="9" width="6" style="335" customWidth="1"/>
    <col min="10" max="16384" width="8.7109375" style="335"/>
  </cols>
  <sheetData>
    <row r="1" spans="1:6" ht="20.25" customHeight="1">
      <c r="A1" s="697" t="s">
        <v>1398</v>
      </c>
      <c r="B1" s="697"/>
      <c r="E1" s="337" t="s">
        <v>996</v>
      </c>
      <c r="F1" s="361">
        <v>0.18</v>
      </c>
    </row>
    <row r="2" spans="1:6" ht="15.75">
      <c r="A2" s="351" t="s">
        <v>1397</v>
      </c>
      <c r="B2" s="351"/>
      <c r="E2" s="337" t="s">
        <v>1149</v>
      </c>
      <c r="F2" s="360">
        <v>120</v>
      </c>
    </row>
    <row r="3" spans="1:6" ht="15.75">
      <c r="A3" s="348" t="s">
        <v>1396</v>
      </c>
      <c r="B3" s="359" t="s">
        <v>1395</v>
      </c>
      <c r="E3" s="337" t="s">
        <v>1380</v>
      </c>
      <c r="F3" s="358">
        <f>PMT(F1/12,F2,-100000,0)</f>
        <v>1801.8519904099671</v>
      </c>
    </row>
    <row r="4" spans="1:6" ht="15.75">
      <c r="A4" s="351" t="s">
        <v>1394</v>
      </c>
      <c r="B4" s="351" t="s">
        <v>1393</v>
      </c>
    </row>
    <row r="5" spans="1:6" ht="15.75">
      <c r="A5" s="356" t="s">
        <v>1392</v>
      </c>
      <c r="B5" s="347">
        <v>40000</v>
      </c>
    </row>
    <row r="6" spans="1:6" ht="15.75">
      <c r="A6" s="353" t="s">
        <v>1391</v>
      </c>
      <c r="B6" s="357">
        <v>25000</v>
      </c>
    </row>
    <row r="7" spans="1:6" ht="15.75">
      <c r="A7" s="356" t="s">
        <v>1390</v>
      </c>
      <c r="B7" s="347">
        <v>0</v>
      </c>
    </row>
    <row r="8" spans="1:6" ht="15.75">
      <c r="A8" s="356" t="s">
        <v>1389</v>
      </c>
      <c r="B8" s="347">
        <v>0</v>
      </c>
    </row>
    <row r="9" spans="1:6" ht="15.75">
      <c r="A9" s="355" t="s">
        <v>1388</v>
      </c>
      <c r="B9" s="354">
        <f>SUM(B5-B6)</f>
        <v>15000</v>
      </c>
    </row>
    <row r="10" spans="1:6">
      <c r="A10" s="353" t="s">
        <v>1387</v>
      </c>
      <c r="B10" s="352">
        <v>1500</v>
      </c>
    </row>
    <row r="11" spans="1:6" ht="15.75">
      <c r="A11" s="351" t="s">
        <v>1101</v>
      </c>
      <c r="B11" s="350">
        <f>B9-B10</f>
        <v>13500</v>
      </c>
    </row>
    <row r="12" spans="1:6" ht="15.75">
      <c r="A12" s="348" t="s">
        <v>1386</v>
      </c>
      <c r="B12" s="349">
        <v>0.6</v>
      </c>
    </row>
    <row r="13" spans="1:6" ht="15.75">
      <c r="A13" s="348" t="s">
        <v>1385</v>
      </c>
      <c r="B13" s="347">
        <f>B11*B12</f>
        <v>8100</v>
      </c>
    </row>
    <row r="14" spans="1:6" ht="15.75">
      <c r="A14" s="348" t="s">
        <v>1384</v>
      </c>
      <c r="B14" s="347">
        <v>0</v>
      </c>
    </row>
    <row r="15" spans="1:6" ht="15.75">
      <c r="A15" s="340" t="s">
        <v>1193</v>
      </c>
      <c r="B15" s="346">
        <f>B13-B14</f>
        <v>8100</v>
      </c>
    </row>
    <row r="16" spans="1:6" ht="15.75">
      <c r="A16" s="345" t="s">
        <v>1383</v>
      </c>
      <c r="B16" s="344">
        <f>B15/F3*100000</f>
        <v>449537.4782785041</v>
      </c>
    </row>
    <row r="17" spans="1:4">
      <c r="A17" s="340"/>
      <c r="B17" s="340"/>
    </row>
    <row r="18" spans="1:4">
      <c r="A18" s="343" t="s">
        <v>1382</v>
      </c>
      <c r="B18" s="342">
        <v>1200000</v>
      </c>
    </row>
    <row r="19" spans="1:4">
      <c r="A19" s="343" t="s">
        <v>1381</v>
      </c>
      <c r="B19" s="342">
        <f>PMT(F1/12,F2,-B18,0)</f>
        <v>21622.223884919604</v>
      </c>
      <c r="D19" s="341"/>
    </row>
    <row r="20" spans="1:4">
      <c r="A20" s="340"/>
      <c r="B20" s="340"/>
    </row>
    <row r="21" spans="1:4">
      <c r="A21" s="337" t="s">
        <v>996</v>
      </c>
      <c r="B21" s="339">
        <v>0.22</v>
      </c>
    </row>
    <row r="22" spans="1:4">
      <c r="A22" s="337" t="s">
        <v>1149</v>
      </c>
      <c r="B22" s="338">
        <v>120</v>
      </c>
    </row>
    <row r="23" spans="1:4">
      <c r="A23" s="337" t="s">
        <v>1380</v>
      </c>
      <c r="B23" s="336">
        <f>PMT(B21/12,B22,-100000,0)</f>
        <v>2066.9687801549308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C00000"/>
  </sheetPr>
  <dimension ref="A1:B20"/>
  <sheetViews>
    <sheetView workbookViewId="0">
      <selection activeCell="B7" sqref="B7"/>
    </sheetView>
  </sheetViews>
  <sheetFormatPr defaultColWidth="9" defaultRowHeight="15"/>
  <cols>
    <col min="1" max="1" width="55.42578125" customWidth="1"/>
    <col min="2" max="2" width="26.5703125" customWidth="1"/>
  </cols>
  <sheetData>
    <row r="1" spans="1:2">
      <c r="A1" s="693" t="s">
        <v>1170</v>
      </c>
      <c r="B1" s="694"/>
    </row>
    <row r="2" spans="1:2">
      <c r="A2" s="1" t="s">
        <v>1171</v>
      </c>
      <c r="B2" s="2">
        <f>'Input Details'!C18</f>
        <v>0</v>
      </c>
    </row>
    <row r="3" spans="1:2">
      <c r="A3" s="1" t="s">
        <v>1172</v>
      </c>
      <c r="B3" s="3" t="e">
        <f>'Input Details'!C24</f>
        <v>#N/A</v>
      </c>
    </row>
    <row r="4" spans="1:2">
      <c r="A4" s="1" t="s">
        <v>1173</v>
      </c>
      <c r="B4" s="2" t="e">
        <f>B2*B3</f>
        <v>#N/A</v>
      </c>
    </row>
    <row r="5" spans="1:2" ht="15.75">
      <c r="A5" s="11" t="s">
        <v>1213</v>
      </c>
      <c r="B5" s="3" t="s">
        <v>9</v>
      </c>
    </row>
    <row r="6" spans="1:2">
      <c r="A6" s="693" t="s">
        <v>1214</v>
      </c>
      <c r="B6" s="694"/>
    </row>
    <row r="7" spans="1:2">
      <c r="A7" s="1" t="s">
        <v>1215</v>
      </c>
      <c r="B7" s="12">
        <f>'FINAL FA'!B13</f>
        <v>0</v>
      </c>
    </row>
    <row r="8" spans="1:2">
      <c r="A8" s="1" t="s">
        <v>1216</v>
      </c>
      <c r="B8" s="13">
        <f>AVERAGE('FINAL FA'!B13:C13)</f>
        <v>0</v>
      </c>
    </row>
    <row r="9" spans="1:2">
      <c r="A9" s="1" t="s">
        <v>1217</v>
      </c>
      <c r="B9" s="2">
        <f>VLOOKUP(B5,Sheet29!B63:C64,2,0)*B8</f>
        <v>0</v>
      </c>
    </row>
    <row r="10" spans="1:2">
      <c r="A10" s="1" t="s">
        <v>1218</v>
      </c>
      <c r="B10" s="2">
        <f>B8-B9</f>
        <v>0</v>
      </c>
    </row>
    <row r="11" spans="1:2">
      <c r="A11" s="1" t="s">
        <v>1219</v>
      </c>
      <c r="B11" s="13">
        <f>'FINAL FA'!B22</f>
        <v>0</v>
      </c>
    </row>
    <row r="12" spans="1:2">
      <c r="A12" s="14" t="s">
        <v>1220</v>
      </c>
      <c r="B12" s="15">
        <f>IF(B10-B11&gt;'FINAL FA'!B18*5,'FINAL FA'!B18*5,B10-B11)</f>
        <v>0</v>
      </c>
    </row>
    <row r="13" spans="1:2">
      <c r="A13" s="1" t="s">
        <v>1190</v>
      </c>
      <c r="B13" s="2">
        <f>B12*0.65</f>
        <v>0</v>
      </c>
    </row>
    <row r="14" spans="1:2">
      <c r="A14" s="1" t="s">
        <v>1192</v>
      </c>
      <c r="B14" s="2">
        <f>'Input Details'!G37</f>
        <v>0</v>
      </c>
    </row>
    <row r="15" spans="1:2">
      <c r="A15" s="1" t="s">
        <v>1210</v>
      </c>
      <c r="B15" s="2">
        <f>B13-B14</f>
        <v>0</v>
      </c>
    </row>
    <row r="16" spans="1:2">
      <c r="A16" s="1"/>
      <c r="B16" s="2"/>
    </row>
    <row r="17" spans="1:2">
      <c r="A17" s="4" t="s">
        <v>1211</v>
      </c>
      <c r="B17" s="16">
        <f>ROUND(-PV('Input Details'!C15/12,'Input Details'!C16,B15),0)</f>
        <v>0</v>
      </c>
    </row>
    <row r="18" spans="1:2">
      <c r="A18" s="1" t="s">
        <v>1212</v>
      </c>
      <c r="B18" s="2" t="e">
        <f>B4</f>
        <v>#N/A</v>
      </c>
    </row>
    <row r="19" spans="1:2" ht="18.75">
      <c r="A19" s="17" t="s">
        <v>1196</v>
      </c>
      <c r="B19" s="18" t="e">
        <f>MIN(B17:B18)</f>
        <v>#N/A</v>
      </c>
    </row>
    <row r="20" spans="1:2">
      <c r="A20" s="19" t="s">
        <v>1209</v>
      </c>
    </row>
  </sheetData>
  <sheetProtection sheet="1" objects="1" scenarios="1"/>
  <mergeCells count="2">
    <mergeCell ref="A1:B1"/>
    <mergeCell ref="A6:B6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Sheet29!$B$63:$B$64</xm:f>
          </x14:formula1>
          <xm:sqref>B5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>
    <tabColor rgb="FFC00000"/>
  </sheetPr>
  <dimension ref="A1:D47"/>
  <sheetViews>
    <sheetView workbookViewId="0">
      <selection activeCell="C48" sqref="C48"/>
    </sheetView>
  </sheetViews>
  <sheetFormatPr defaultColWidth="9" defaultRowHeight="15"/>
  <cols>
    <col min="1" max="1" width="52.85546875" customWidth="1"/>
    <col min="2" max="3" width="15.42578125" customWidth="1"/>
  </cols>
  <sheetData>
    <row r="1" spans="1:3">
      <c r="A1" s="20" t="s">
        <v>1168</v>
      </c>
      <c r="B1" s="724" t="s">
        <v>1169</v>
      </c>
      <c r="C1" s="725"/>
    </row>
    <row r="2" spans="1:3" ht="15" customHeight="1">
      <c r="A2" s="695" t="s">
        <v>1170</v>
      </c>
      <c r="B2" s="715"/>
      <c r="C2" s="696"/>
    </row>
    <row r="3" spans="1:3">
      <c r="A3" s="1" t="s">
        <v>1171</v>
      </c>
      <c r="B3" s="707">
        <f>'Input Details'!C18</f>
        <v>0</v>
      </c>
      <c r="C3" s="708"/>
    </row>
    <row r="4" spans="1:3" ht="15" customHeight="1">
      <c r="A4" s="1" t="s">
        <v>1172</v>
      </c>
      <c r="B4" s="716" t="e">
        <f>'Input Details'!C22</f>
        <v>#N/A</v>
      </c>
      <c r="C4" s="717"/>
    </row>
    <row r="5" spans="1:3" ht="15" customHeight="1">
      <c r="A5" s="1" t="s">
        <v>1173</v>
      </c>
      <c r="B5" s="707" t="e">
        <f>B3*B4</f>
        <v>#N/A</v>
      </c>
      <c r="C5" s="708"/>
    </row>
    <row r="6" spans="1:3">
      <c r="A6" s="21" t="s">
        <v>1174</v>
      </c>
      <c r="B6" s="22" t="str">
        <f>'FA SHEET'!B6</f>
        <v>FY 2020</v>
      </c>
      <c r="C6" s="23" t="str">
        <f>'FA SHEET'!C6</f>
        <v>FY 2019</v>
      </c>
    </row>
    <row r="7" spans="1:3">
      <c r="A7" s="1" t="s">
        <v>1175</v>
      </c>
      <c r="B7" s="24">
        <f>'FA SHEET'!B27</f>
        <v>0</v>
      </c>
      <c r="C7" s="13">
        <f>'FA SHEET'!C27</f>
        <v>0</v>
      </c>
    </row>
    <row r="8" spans="1:3" ht="15" customHeight="1">
      <c r="A8" s="1" t="s">
        <v>1176</v>
      </c>
      <c r="B8" s="25">
        <f>(('FINAL FA'!B19+'FINAL FA'!C19)/2)*2/3</f>
        <v>0</v>
      </c>
      <c r="C8" s="5">
        <f>(('FINAL FA'!C19+'FINAL FA'!D19)/2)*2/3</f>
        <v>0</v>
      </c>
    </row>
    <row r="9" spans="1:3">
      <c r="A9" s="1" t="s">
        <v>1177</v>
      </c>
      <c r="B9" s="26">
        <f>('FINAL FA'!B16+'FINAL FA'!C16)/2</f>
        <v>0</v>
      </c>
      <c r="C9" s="2">
        <f>('FINAL FA'!C16+'FINAL FA'!D16)/2</f>
        <v>0</v>
      </c>
    </row>
    <row r="10" spans="1:3">
      <c r="A10" s="1" t="s">
        <v>1178</v>
      </c>
      <c r="B10" s="24">
        <f>'FINAL FA'!B17</f>
        <v>0</v>
      </c>
      <c r="C10" s="24">
        <f>'FINAL FA'!C17</f>
        <v>0</v>
      </c>
    </row>
    <row r="11" spans="1:3">
      <c r="A11" s="1" t="s">
        <v>1179</v>
      </c>
      <c r="B11" s="25">
        <f>B7+B8+B9+B10</f>
        <v>0</v>
      </c>
      <c r="C11" s="25">
        <f>C7+C8+C9+C10</f>
        <v>0</v>
      </c>
    </row>
    <row r="12" spans="1:3">
      <c r="A12" s="27" t="s">
        <v>1180</v>
      </c>
      <c r="B12" s="26">
        <f>SUMPRODUCT('Input Details'!C52:C54,'Input Details'!E52:E54)</f>
        <v>0</v>
      </c>
      <c r="C12" s="2">
        <f>SUMPRODUCT('Input Details'!C52:C54,'Input Details'!F52:F54)</f>
        <v>0</v>
      </c>
    </row>
    <row r="13" spans="1:3">
      <c r="A13" s="21" t="s">
        <v>1181</v>
      </c>
      <c r="B13" s="715" t="s">
        <v>1182</v>
      </c>
      <c r="C13" s="696"/>
    </row>
    <row r="14" spans="1:3">
      <c r="A14" s="1" t="s">
        <v>1183</v>
      </c>
      <c r="B14" s="709">
        <f>B11</f>
        <v>0</v>
      </c>
      <c r="C14" s="708"/>
    </row>
    <row r="15" spans="1:3">
      <c r="A15" s="1" t="s">
        <v>1184</v>
      </c>
      <c r="B15" s="707">
        <f>C11*1.5</f>
        <v>0</v>
      </c>
      <c r="C15" s="708"/>
    </row>
    <row r="16" spans="1:3">
      <c r="A16" s="1" t="s">
        <v>1185</v>
      </c>
      <c r="B16" s="722">
        <f>(B11+C11)/2</f>
        <v>0</v>
      </c>
      <c r="C16" s="723"/>
    </row>
    <row r="17" spans="1:4">
      <c r="A17" s="21" t="s">
        <v>1186</v>
      </c>
      <c r="B17" s="715" t="s">
        <v>1187</v>
      </c>
      <c r="C17" s="696"/>
    </row>
    <row r="18" spans="1:4">
      <c r="A18" s="1" t="s">
        <v>1188</v>
      </c>
      <c r="B18" s="709">
        <f>MIN(B14:B16)</f>
        <v>0</v>
      </c>
      <c r="C18" s="710"/>
    </row>
    <row r="19" spans="1:4">
      <c r="A19" s="1" t="s">
        <v>1180</v>
      </c>
      <c r="B19" s="720">
        <f>IF(B12&gt;B18,B18,B12)</f>
        <v>0</v>
      </c>
      <c r="C19" s="721"/>
    </row>
    <row r="20" spans="1:4" ht="15.75">
      <c r="A20" s="11" t="s">
        <v>1189</v>
      </c>
      <c r="B20" s="709">
        <f>SUM(B18:B19)</f>
        <v>0</v>
      </c>
      <c r="C20" s="710"/>
    </row>
    <row r="21" spans="1:4">
      <c r="A21" s="1" t="s">
        <v>1190</v>
      </c>
      <c r="B21" s="709">
        <f>B20*0.65</f>
        <v>0</v>
      </c>
      <c r="C21" s="710"/>
    </row>
    <row r="22" spans="1:4" ht="15" customHeight="1">
      <c r="A22" s="1" t="s">
        <v>1191</v>
      </c>
      <c r="B22" s="709">
        <f>B21/12</f>
        <v>0</v>
      </c>
      <c r="C22" s="710"/>
    </row>
    <row r="23" spans="1:4" ht="15" customHeight="1">
      <c r="A23" s="1" t="s">
        <v>1192</v>
      </c>
      <c r="B23" s="707">
        <f>'Input Details'!G37</f>
        <v>0</v>
      </c>
      <c r="C23" s="708"/>
    </row>
    <row r="24" spans="1:4">
      <c r="A24" s="1" t="s">
        <v>1193</v>
      </c>
      <c r="B24" s="709">
        <f>B22-B23</f>
        <v>0</v>
      </c>
      <c r="C24" s="710"/>
    </row>
    <row r="25" spans="1:4" ht="15.75">
      <c r="A25" s="11" t="s">
        <v>1194</v>
      </c>
      <c r="B25" s="718">
        <f>ROUND(-PV('Input Details'!C15/12,'Input Details'!C16,B24),0)</f>
        <v>0</v>
      </c>
      <c r="C25" s="719"/>
    </row>
    <row r="26" spans="1:4" ht="15" customHeight="1">
      <c r="A26" s="11" t="s">
        <v>1195</v>
      </c>
      <c r="B26" s="707">
        <v>1500000</v>
      </c>
      <c r="C26" s="708"/>
    </row>
    <row r="27" spans="1:4" ht="15.75">
      <c r="A27" s="11" t="s">
        <v>1196</v>
      </c>
      <c r="B27" s="718">
        <f>MIN(B25:B26)</f>
        <v>0</v>
      </c>
      <c r="C27" s="719"/>
    </row>
    <row r="28" spans="1:4">
      <c r="A28" s="21" t="s">
        <v>1197</v>
      </c>
      <c r="B28" s="715" t="s">
        <v>1187</v>
      </c>
      <c r="C28" s="696"/>
    </row>
    <row r="29" spans="1:4">
      <c r="A29" s="1" t="s">
        <v>1188</v>
      </c>
      <c r="B29" s="709">
        <f>B18</f>
        <v>0</v>
      </c>
      <c r="C29" s="710"/>
      <c r="D29" s="28"/>
    </row>
    <row r="30" spans="1:4">
      <c r="A30" s="1" t="s">
        <v>1189</v>
      </c>
      <c r="B30" s="709">
        <f>B29</f>
        <v>0</v>
      </c>
      <c r="C30" s="710"/>
      <c r="D30" s="28"/>
    </row>
    <row r="31" spans="1:4">
      <c r="A31" s="1" t="s">
        <v>1198</v>
      </c>
      <c r="B31" s="716" t="e">
        <f>IF(IF('Input Details'!C24&gt;60%,60%,120%-IF('Input Details'!C24&gt;60%,60%,'Input Details'!C24))&gt;80%,80%,IF('Input Details'!C24&gt;60%,60%,120%-IF('Input Details'!C24&gt;60%,60%,'Input Details'!C24)))</f>
        <v>#N/A</v>
      </c>
      <c r="C31" s="717"/>
      <c r="D31" s="28"/>
    </row>
    <row r="32" spans="1:4">
      <c r="A32" s="1" t="s">
        <v>1199</v>
      </c>
      <c r="B32" s="709" t="e">
        <f>B30*B31/12</f>
        <v>#N/A</v>
      </c>
      <c r="C32" s="710"/>
      <c r="D32" s="28"/>
    </row>
    <row r="33" spans="1:3">
      <c r="A33" s="1" t="s">
        <v>1192</v>
      </c>
      <c r="B33" s="707">
        <f>'Input Details'!G37</f>
        <v>0</v>
      </c>
      <c r="C33" s="708"/>
    </row>
    <row r="34" spans="1:3">
      <c r="A34" s="1" t="s">
        <v>1193</v>
      </c>
      <c r="B34" s="709" t="e">
        <f>B32-B33</f>
        <v>#N/A</v>
      </c>
      <c r="C34" s="710"/>
    </row>
    <row r="35" spans="1:3">
      <c r="A35" s="21" t="s">
        <v>1194</v>
      </c>
      <c r="B35" s="711" t="e">
        <f>ROUND(-PV('Input Details'!C15/12,'Input Details'!C16,B34),0)</f>
        <v>#N/A</v>
      </c>
      <c r="C35" s="712"/>
    </row>
    <row r="36" spans="1:3">
      <c r="A36" s="21" t="s">
        <v>1200</v>
      </c>
      <c r="B36" s="707">
        <v>1500000</v>
      </c>
      <c r="C36" s="708"/>
    </row>
    <row r="37" spans="1:3" ht="23.25">
      <c r="A37" s="29" t="s">
        <v>1196</v>
      </c>
      <c r="B37" s="713" t="e">
        <f>MIN(B35:B36)</f>
        <v>#N/A</v>
      </c>
      <c r="C37" s="714"/>
    </row>
    <row r="38" spans="1:3">
      <c r="A38" s="704" t="s">
        <v>1201</v>
      </c>
      <c r="B38" s="705"/>
      <c r="C38" s="706"/>
    </row>
    <row r="39" spans="1:3">
      <c r="A39" s="698" t="s">
        <v>1202</v>
      </c>
      <c r="B39" s="699"/>
      <c r="C39" s="700"/>
    </row>
    <row r="40" spans="1:3">
      <c r="A40" s="698" t="s">
        <v>1203</v>
      </c>
      <c r="B40" s="699"/>
      <c r="C40" s="700"/>
    </row>
    <row r="41" spans="1:3">
      <c r="A41" s="698" t="s">
        <v>1190</v>
      </c>
      <c r="B41" s="699"/>
      <c r="C41" s="700"/>
    </row>
    <row r="42" spans="1:3">
      <c r="A42" s="698" t="s">
        <v>1204</v>
      </c>
      <c r="B42" s="699"/>
      <c r="C42" s="700"/>
    </row>
    <row r="43" spans="1:3">
      <c r="A43" s="698" t="s">
        <v>1205</v>
      </c>
      <c r="B43" s="699"/>
      <c r="C43" s="700"/>
    </row>
    <row r="44" spans="1:3" ht="15" customHeight="1">
      <c r="A44" s="698" t="s">
        <v>1206</v>
      </c>
      <c r="B44" s="699"/>
      <c r="C44" s="700"/>
    </row>
    <row r="45" spans="1:3" ht="21.75" customHeight="1">
      <c r="A45" s="698" t="s">
        <v>1207</v>
      </c>
      <c r="B45" s="699"/>
      <c r="C45" s="700"/>
    </row>
    <row r="46" spans="1:3">
      <c r="A46" s="701" t="s">
        <v>1208</v>
      </c>
      <c r="B46" s="702"/>
      <c r="C46" s="703"/>
    </row>
    <row r="47" spans="1:3">
      <c r="B47" s="30" t="s">
        <v>1209</v>
      </c>
    </row>
  </sheetData>
  <sheetProtection sheet="1" objects="1" scenarios="1"/>
  <mergeCells count="39">
    <mergeCell ref="B1:C1"/>
    <mergeCell ref="A2:C2"/>
    <mergeCell ref="B3:C3"/>
    <mergeCell ref="B4:C4"/>
    <mergeCell ref="B5:C5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43:C43"/>
    <mergeCell ref="A44:C44"/>
    <mergeCell ref="A45:C45"/>
    <mergeCell ref="A46:C46"/>
    <mergeCell ref="A38:C38"/>
    <mergeCell ref="A39:C39"/>
    <mergeCell ref="A40:C40"/>
    <mergeCell ref="A41:C41"/>
    <mergeCell ref="A42:C42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E0B3-5394-4F53-A0A3-B2A428C98C7C}">
  <sheetPr codeName="Sheet25">
    <tabColor theme="3" tint="-0.499984740745262"/>
  </sheetPr>
  <dimension ref="B1:C16"/>
  <sheetViews>
    <sheetView showGridLines="0" workbookViewId="0">
      <selection activeCell="K22" sqref="K22"/>
    </sheetView>
  </sheetViews>
  <sheetFormatPr defaultColWidth="9.140625" defaultRowHeight="12.75"/>
  <cols>
    <col min="1" max="1" width="4.28515625" style="732" customWidth="1"/>
    <col min="2" max="2" width="22.5703125" style="732" bestFit="1" customWidth="1"/>
    <col min="3" max="3" width="32.5703125" style="732" customWidth="1"/>
    <col min="4" max="16384" width="9.140625" style="732"/>
  </cols>
  <sheetData>
    <row r="1" spans="2:3" ht="13.5" thickBot="1"/>
    <row r="2" spans="2:3" ht="15.75">
      <c r="B2" s="733" t="s">
        <v>1423</v>
      </c>
      <c r="C2" s="734"/>
    </row>
    <row r="3" spans="2:3">
      <c r="B3" s="735" t="s">
        <v>1424</v>
      </c>
      <c r="C3" s="736" t="s">
        <v>1425</v>
      </c>
    </row>
    <row r="4" spans="2:3">
      <c r="B4" s="735" t="s">
        <v>1301</v>
      </c>
      <c r="C4" s="736"/>
    </row>
    <row r="5" spans="2:3">
      <c r="B5" s="735" t="s">
        <v>1275</v>
      </c>
      <c r="C5" s="736"/>
    </row>
    <row r="6" spans="2:3">
      <c r="B6" s="735" t="s">
        <v>1426</v>
      </c>
      <c r="C6" s="736"/>
    </row>
    <row r="7" spans="2:3">
      <c r="B7" s="735" t="s">
        <v>1427</v>
      </c>
      <c r="C7" s="736"/>
    </row>
    <row r="8" spans="2:3">
      <c r="B8" s="735" t="s">
        <v>1428</v>
      </c>
      <c r="C8" s="736"/>
    </row>
    <row r="9" spans="2:3">
      <c r="B9" s="735" t="s">
        <v>1429</v>
      </c>
      <c r="C9" s="736"/>
    </row>
    <row r="10" spans="2:3">
      <c r="B10" s="735" t="s">
        <v>1430</v>
      </c>
      <c r="C10" s="736"/>
    </row>
    <row r="11" spans="2:3">
      <c r="B11" s="735" t="s">
        <v>1431</v>
      </c>
      <c r="C11" s="736"/>
    </row>
    <row r="12" spans="2:3">
      <c r="B12" s="735" t="s">
        <v>1432</v>
      </c>
      <c r="C12" s="736"/>
    </row>
    <row r="13" spans="2:3">
      <c r="B13" s="735" t="s">
        <v>1433</v>
      </c>
      <c r="C13" s="736"/>
    </row>
    <row r="14" spans="2:3">
      <c r="B14" s="735" t="s">
        <v>1434</v>
      </c>
      <c r="C14" s="736"/>
    </row>
    <row r="15" spans="2:3">
      <c r="B15" s="737" t="s">
        <v>1435</v>
      </c>
      <c r="C15" s="738"/>
    </row>
    <row r="16" spans="2:3" ht="13.5" thickBot="1">
      <c r="B16" s="739" t="s">
        <v>1263</v>
      </c>
      <c r="C16" s="740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E841-C5A0-4595-A880-59C36B90C7DB}">
  <sheetPr codeName="Sheet26">
    <tabColor theme="3" tint="-0.499984740745262"/>
  </sheetPr>
  <dimension ref="A2:F21"/>
  <sheetViews>
    <sheetView zoomScaleNormal="100" workbookViewId="0"/>
  </sheetViews>
  <sheetFormatPr defaultRowHeight="15"/>
  <cols>
    <col min="1" max="1" width="9.140625" style="741"/>
    <col min="2" max="2" width="42.7109375" style="741" customWidth="1"/>
    <col min="3" max="5" width="11.5703125" style="741" bestFit="1" customWidth="1"/>
    <col min="6" max="16384" width="9.140625" style="741"/>
  </cols>
  <sheetData>
    <row r="2" spans="1:6" ht="16.5" thickBot="1">
      <c r="B2" s="742" t="s">
        <v>1436</v>
      </c>
      <c r="C2" s="743"/>
      <c r="D2" s="743"/>
    </row>
    <row r="3" spans="1:6">
      <c r="B3" s="744" t="s">
        <v>1437</v>
      </c>
      <c r="C3" s="745"/>
      <c r="D3" s="746"/>
    </row>
    <row r="4" spans="1:6">
      <c r="B4" s="744" t="s">
        <v>1438</v>
      </c>
      <c r="C4" s="747"/>
      <c r="D4" s="748"/>
    </row>
    <row r="5" spans="1:6">
      <c r="B5" s="744" t="s">
        <v>1439</v>
      </c>
      <c r="C5" s="747"/>
      <c r="D5" s="748"/>
    </row>
    <row r="6" spans="1:6">
      <c r="B6" s="744" t="s">
        <v>1440</v>
      </c>
      <c r="C6" s="747"/>
      <c r="D6" s="748"/>
    </row>
    <row r="7" spans="1:6">
      <c r="B7" s="744" t="s">
        <v>1441</v>
      </c>
      <c r="C7" s="747"/>
      <c r="D7" s="748"/>
    </row>
    <row r="8" spans="1:6">
      <c r="B8" s="744" t="s">
        <v>1442</v>
      </c>
      <c r="C8" s="747"/>
      <c r="D8" s="748"/>
    </row>
    <row r="9" spans="1:6">
      <c r="B9" s="744" t="s">
        <v>1443</v>
      </c>
      <c r="C9" s="747"/>
      <c r="D9" s="748"/>
    </row>
    <row r="10" spans="1:6">
      <c r="B10" s="744" t="s">
        <v>1444</v>
      </c>
      <c r="C10" s="747"/>
      <c r="D10" s="748"/>
    </row>
    <row r="11" spans="1:6">
      <c r="B11" s="744" t="s">
        <v>1445</v>
      </c>
      <c r="C11" s="747"/>
      <c r="D11" s="748"/>
    </row>
    <row r="12" spans="1:6" ht="15.75" thickBot="1">
      <c r="B12" s="749" t="s">
        <v>1446</v>
      </c>
      <c r="C12" s="750"/>
      <c r="D12" s="751"/>
    </row>
    <row r="13" spans="1:6" ht="15.75" thickBot="1"/>
    <row r="14" spans="1:6" ht="15.75">
      <c r="A14" s="752"/>
      <c r="B14" s="753" t="s">
        <v>1447</v>
      </c>
      <c r="C14" s="754"/>
      <c r="D14" s="754"/>
      <c r="E14" s="754"/>
      <c r="F14" s="755"/>
    </row>
    <row r="15" spans="1:6">
      <c r="A15" s="735" t="s">
        <v>1448</v>
      </c>
      <c r="B15" s="735" t="s">
        <v>1449</v>
      </c>
      <c r="C15" s="735" t="s">
        <v>1450</v>
      </c>
      <c r="D15" s="735" t="s">
        <v>1451</v>
      </c>
      <c r="E15" s="735" t="s">
        <v>1452</v>
      </c>
      <c r="F15" s="735" t="s">
        <v>986</v>
      </c>
    </row>
    <row r="16" spans="1:6">
      <c r="A16" s="756"/>
      <c r="B16" s="756"/>
      <c r="C16" s="756"/>
      <c r="D16" s="756"/>
      <c r="E16" s="756"/>
      <c r="F16" s="756"/>
    </row>
    <row r="17" spans="1:6">
      <c r="A17" s="756"/>
      <c r="B17" s="756"/>
      <c r="C17" s="756"/>
      <c r="D17" s="756"/>
      <c r="E17" s="756"/>
      <c r="F17" s="756"/>
    </row>
    <row r="18" spans="1:6">
      <c r="A18" s="756"/>
      <c r="B18" s="756"/>
      <c r="C18" s="756"/>
      <c r="D18" s="756"/>
      <c r="E18" s="756"/>
      <c r="F18" s="756"/>
    </row>
    <row r="19" spans="1:6">
      <c r="A19" s="756"/>
      <c r="B19" s="756"/>
      <c r="C19" s="756"/>
      <c r="D19" s="756"/>
      <c r="E19" s="756"/>
      <c r="F19" s="756"/>
    </row>
    <row r="20" spans="1:6">
      <c r="A20" s="756"/>
      <c r="B20" s="756"/>
      <c r="C20" s="756"/>
      <c r="D20" s="756"/>
      <c r="E20" s="756"/>
      <c r="F20" s="756"/>
    </row>
    <row r="21" spans="1:6">
      <c r="A21" s="756"/>
      <c r="B21" s="756"/>
      <c r="C21" s="756"/>
      <c r="D21" s="756"/>
      <c r="E21" s="756"/>
      <c r="F21" s="756"/>
    </row>
  </sheetData>
  <mergeCells count="12">
    <mergeCell ref="C8:D8"/>
    <mergeCell ref="C9:D9"/>
    <mergeCell ref="C10:D10"/>
    <mergeCell ref="C11:D11"/>
    <mergeCell ref="C12:D12"/>
    <mergeCell ref="B14:F14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O8"/>
  <sheetViews>
    <sheetView workbookViewId="0">
      <selection sqref="A1:O8"/>
    </sheetView>
  </sheetViews>
  <sheetFormatPr defaultColWidth="9" defaultRowHeight="15"/>
  <cols>
    <col min="1" max="1" width="16.5703125" customWidth="1"/>
    <col min="2" max="2" width="16" customWidth="1"/>
    <col min="3" max="3" width="10.42578125" bestFit="1" customWidth="1"/>
    <col min="4" max="4" width="12.42578125" bestFit="1" customWidth="1"/>
    <col min="5" max="5" width="11.140625" bestFit="1" customWidth="1"/>
    <col min="7" max="7" width="14.140625" bestFit="1" customWidth="1"/>
    <col min="9" max="9" width="8.5703125" customWidth="1"/>
    <col min="10" max="10" width="8.140625" customWidth="1"/>
    <col min="11" max="11" width="8" customWidth="1"/>
    <col min="12" max="12" width="8.140625" customWidth="1"/>
    <col min="13" max="13" width="9.85546875" customWidth="1"/>
    <col min="14" max="14" width="11.140625" customWidth="1"/>
    <col min="15" max="15" width="10.140625" customWidth="1"/>
  </cols>
  <sheetData>
    <row r="1" spans="1:15" ht="15.75" thickBot="1">
      <c r="A1" s="726" t="s">
        <v>1227</v>
      </c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27"/>
      <c r="M1" s="727"/>
      <c r="N1" s="727"/>
      <c r="O1" s="728"/>
    </row>
    <row r="2" spans="1:15" ht="18.75" customHeight="1" thickBot="1">
      <c r="A2" s="165" t="s">
        <v>954</v>
      </c>
      <c r="B2" s="166" t="s">
        <v>1005</v>
      </c>
      <c r="C2" s="167" t="s">
        <v>1225</v>
      </c>
      <c r="D2" s="166" t="s">
        <v>1006</v>
      </c>
      <c r="E2" s="166" t="s">
        <v>1233</v>
      </c>
      <c r="F2" s="166" t="s">
        <v>1228</v>
      </c>
      <c r="G2" s="166" t="s">
        <v>1007</v>
      </c>
      <c r="H2" s="166" t="s">
        <v>998</v>
      </c>
      <c r="I2" s="168">
        <v>44562</v>
      </c>
      <c r="J2" s="168">
        <f>I2+31</f>
        <v>44593</v>
      </c>
      <c r="K2" s="168">
        <f>J2+31</f>
        <v>44624</v>
      </c>
      <c r="L2" s="168">
        <f>K2+31</f>
        <v>44655</v>
      </c>
      <c r="M2" s="168">
        <f>L2+31</f>
        <v>44686</v>
      </c>
      <c r="N2" s="168">
        <f>M2+31</f>
        <v>44717</v>
      </c>
      <c r="O2" s="169"/>
    </row>
    <row r="3" spans="1:15">
      <c r="A3" s="159" t="s">
        <v>1232</v>
      </c>
      <c r="B3" s="160" t="s">
        <v>1231</v>
      </c>
      <c r="C3" s="161">
        <v>44700</v>
      </c>
      <c r="D3" s="160">
        <v>22600</v>
      </c>
      <c r="E3">
        <v>12931</v>
      </c>
      <c r="F3" s="160">
        <v>12</v>
      </c>
      <c r="G3" s="160">
        <v>5</v>
      </c>
      <c r="H3" s="162">
        <v>1720</v>
      </c>
      <c r="I3" s="163"/>
      <c r="J3" s="163">
        <v>4</v>
      </c>
      <c r="K3" s="163">
        <v>2</v>
      </c>
      <c r="L3" s="163">
        <v>2</v>
      </c>
      <c r="M3" s="163">
        <v>2</v>
      </c>
      <c r="N3" s="163">
        <v>2</v>
      </c>
      <c r="O3" s="164"/>
    </row>
    <row r="4" spans="1:15">
      <c r="A4" s="123" t="s">
        <v>1232</v>
      </c>
      <c r="B4" s="114" t="s">
        <v>1231</v>
      </c>
      <c r="C4" s="149">
        <v>44436</v>
      </c>
      <c r="D4" s="114">
        <v>56085</v>
      </c>
      <c r="E4" s="114">
        <v>6563</v>
      </c>
      <c r="F4" s="114">
        <v>8</v>
      </c>
      <c r="G4" s="114">
        <v>0</v>
      </c>
      <c r="H4" s="144">
        <v>6650</v>
      </c>
      <c r="I4" s="143">
        <v>5</v>
      </c>
      <c r="J4" s="143">
        <v>5</v>
      </c>
      <c r="K4" s="143">
        <v>5</v>
      </c>
      <c r="L4" s="143">
        <v>5</v>
      </c>
      <c r="M4" s="143">
        <v>5</v>
      </c>
      <c r="N4" s="170" t="s">
        <v>1234</v>
      </c>
      <c r="O4" s="2"/>
    </row>
    <row r="5" spans="1:15">
      <c r="A5" s="123" t="s">
        <v>1232</v>
      </c>
      <c r="B5" s="114" t="s">
        <v>1235</v>
      </c>
      <c r="C5" s="149">
        <v>44700</v>
      </c>
      <c r="D5" s="114">
        <v>19880</v>
      </c>
      <c r="E5" s="114">
        <v>14911</v>
      </c>
      <c r="F5" s="114">
        <v>8</v>
      </c>
      <c r="G5" s="114">
        <v>5</v>
      </c>
      <c r="H5" s="144">
        <v>1650</v>
      </c>
      <c r="I5" s="729" t="s">
        <v>1237</v>
      </c>
      <c r="J5" s="730"/>
      <c r="K5" s="730"/>
      <c r="L5" s="730"/>
      <c r="M5" s="730"/>
      <c r="N5" s="730"/>
      <c r="O5" s="731"/>
    </row>
    <row r="6" spans="1:15">
      <c r="A6" s="123" t="s">
        <v>1232</v>
      </c>
      <c r="B6" s="114" t="s">
        <v>1236</v>
      </c>
      <c r="C6" s="149">
        <v>44700</v>
      </c>
      <c r="D6" s="114">
        <v>23400</v>
      </c>
      <c r="E6" s="114">
        <v>14383</v>
      </c>
      <c r="F6" s="114">
        <v>8</v>
      </c>
      <c r="G6" s="114">
        <v>4</v>
      </c>
      <c r="H6" s="144">
        <v>2500</v>
      </c>
      <c r="I6" s="729" t="s">
        <v>1237</v>
      </c>
      <c r="J6" s="730"/>
      <c r="K6" s="730"/>
      <c r="L6" s="730"/>
      <c r="M6" s="730"/>
      <c r="N6" s="730"/>
      <c r="O6" s="731"/>
    </row>
    <row r="7" spans="1:15" ht="15.75" thickBot="1">
      <c r="A7" s="151"/>
      <c r="B7" s="152"/>
      <c r="C7" s="152"/>
      <c r="D7" s="152"/>
      <c r="E7" s="152"/>
      <c r="F7" s="152"/>
      <c r="G7" s="152"/>
      <c r="H7" s="152"/>
      <c r="I7" s="153"/>
      <c r="J7" s="153"/>
      <c r="K7" s="153"/>
      <c r="L7" s="153"/>
      <c r="M7" s="153"/>
      <c r="N7" s="153"/>
      <c r="O7" s="154"/>
    </row>
    <row r="8" spans="1:15" ht="15.75" thickBot="1">
      <c r="A8" s="155" t="s">
        <v>1008</v>
      </c>
      <c r="B8" s="156"/>
      <c r="C8" s="156"/>
      <c r="D8" s="156">
        <f>SUM(D3:D7)</f>
        <v>121965</v>
      </c>
      <c r="E8" s="156">
        <f>SUM(E3:E7)</f>
        <v>48788</v>
      </c>
      <c r="F8" s="156">
        <f>SUM(F3:F7)</f>
        <v>36</v>
      </c>
      <c r="G8" s="156">
        <f>SUM(G3:G7)</f>
        <v>14</v>
      </c>
      <c r="H8" s="156">
        <f>SUM(H3:H7)</f>
        <v>12520</v>
      </c>
      <c r="I8" s="157"/>
      <c r="J8" s="157"/>
      <c r="K8" s="157"/>
      <c r="L8" s="157"/>
      <c r="M8" s="157"/>
      <c r="N8" s="157"/>
      <c r="O8" s="158"/>
    </row>
  </sheetData>
  <mergeCells count="3">
    <mergeCell ref="A1:O1"/>
    <mergeCell ref="I6:O6"/>
    <mergeCell ref="I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 (2)</vt:lpstr>
      <vt:lpstr>Sheet29</vt:lpstr>
      <vt:lpstr>Input Details</vt:lpstr>
      <vt:lpstr>ROC</vt:lpstr>
      <vt:lpstr>GST</vt:lpstr>
      <vt:lpstr>KYC</vt:lpstr>
      <vt:lpstr>Validation</vt:lpstr>
      <vt:lpstr>CA</vt:lpstr>
      <vt:lpstr>Google Check</vt:lpstr>
      <vt:lpstr>Crime Check</vt:lpstr>
      <vt:lpstr>FINAL FA</vt:lpstr>
      <vt:lpstr>FA SHEET</vt:lpstr>
      <vt:lpstr>Banking Consolidation</vt:lpstr>
      <vt:lpstr>Banking 1</vt:lpstr>
      <vt:lpstr>Banking 2</vt:lpstr>
      <vt:lpstr>Banking 3</vt:lpstr>
      <vt:lpstr>Banking 4</vt:lpstr>
      <vt:lpstr>Banking 5</vt:lpstr>
      <vt:lpstr>NC-RTR</vt:lpstr>
      <vt:lpstr>Banking Eligibility</vt:lpstr>
      <vt:lpstr>Cash flow</vt:lpstr>
      <vt:lpstr>Gross Profit</vt:lpstr>
      <vt:lpstr>SENP 1</vt:lpstr>
      <vt:lpstr>LEI-Check</vt:lpstr>
      <vt:lpstr>Udyam Verification</vt:lpstr>
      <vt:lpstr>RTR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</dc:creator>
  <cp:lastModifiedBy>NCBLRL156</cp:lastModifiedBy>
  <cp:lastPrinted>2021-01-20T12:01:00Z</cp:lastPrinted>
  <dcterms:created xsi:type="dcterms:W3CDTF">2021-01-11T11:46:00Z</dcterms:created>
  <dcterms:modified xsi:type="dcterms:W3CDTF">2022-11-15T06:07:53Z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