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-NC\Rahul - NC\2022 - 2023\"/>
    </mc:Choice>
  </mc:AlternateContent>
  <xr:revisionPtr revIDLastSave="0" documentId="8_{5573155D-1160-4E6A-BC6B-824C6A34EE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dividual Profile" sheetId="7" r:id="rId1"/>
    <sheet name="NC RTR" sheetId="4" r:id="rId2"/>
    <sheet name="Score" sheetId="5" r:id="rId3"/>
    <sheet name="Loan Amount Calculation" sheetId="9" r:id="rId4"/>
  </sheets>
  <externalReferences>
    <externalReference r:id="rId5"/>
  </externalReferences>
  <definedNames>
    <definedName name="AuthCap">'[1]ROC-Check'!$E$10</definedName>
    <definedName name="CIN">'[1]ROC-Check'!$E$3</definedName>
    <definedName name="CINStatus">'[1]ROC-Check'!$E$22</definedName>
    <definedName name="GSTIN">'[1]GST-Check'!$E$3</definedName>
    <definedName name="GSTINStatus">'[1]GST-Check'!$E$10</definedName>
    <definedName name="PaidUp">'[1]ROC-Check'!$E$11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9" l="1"/>
  <c r="B7" i="9"/>
  <c r="B5" i="9"/>
  <c r="B3" i="9"/>
  <c r="BC30" i="4"/>
  <c r="BB30" i="4"/>
  <c r="BA30" i="4"/>
  <c r="AZ30" i="4"/>
  <c r="AY30" i="4"/>
  <c r="AX30" i="4"/>
  <c r="AW30" i="4"/>
  <c r="AV30" i="4"/>
  <c r="AU30" i="4"/>
  <c r="AT30" i="4"/>
  <c r="AS30" i="4"/>
  <c r="AR30" i="4"/>
  <c r="AQ30" i="4"/>
  <c r="AP30" i="4"/>
  <c r="AO30" i="4"/>
  <c r="AN30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P30" i="4"/>
  <c r="N30" i="4"/>
  <c r="L30" i="4"/>
  <c r="I30" i="4"/>
  <c r="G30" i="4"/>
  <c r="F30" i="4"/>
  <c r="E30" i="4"/>
  <c r="D30" i="4"/>
  <c r="R29" i="4"/>
  <c r="Q29" i="4"/>
  <c r="O29" i="4"/>
  <c r="K29" i="4"/>
  <c r="M29" i="4" s="1"/>
  <c r="R28" i="4"/>
  <c r="Q28" i="4"/>
  <c r="O28" i="4"/>
  <c r="K28" i="4"/>
  <c r="M28" i="4" s="1"/>
  <c r="R27" i="4"/>
  <c r="Q27" i="4"/>
  <c r="O27" i="4"/>
  <c r="K27" i="4"/>
  <c r="M27" i="4" s="1"/>
  <c r="R26" i="4"/>
  <c r="R30" i="4" s="1"/>
  <c r="Q26" i="4"/>
  <c r="Q30" i="4" s="1"/>
  <c r="O26" i="4"/>
  <c r="O30" i="4" s="1"/>
  <c r="K26" i="4"/>
  <c r="M26" i="4" s="1"/>
  <c r="V24" i="4"/>
  <c r="Y24" i="4" s="1"/>
  <c r="AB24" i="4" s="1"/>
  <c r="AE24" i="4" s="1"/>
  <c r="AH24" i="4" s="1"/>
  <c r="AK24" i="4" s="1"/>
  <c r="AN24" i="4" s="1"/>
  <c r="AQ24" i="4" s="1"/>
  <c r="AT24" i="4" s="1"/>
  <c r="AW24" i="4" s="1"/>
  <c r="AZ24" i="4" s="1"/>
  <c r="W13" i="4"/>
  <c r="S13" i="4"/>
  <c r="O13" i="4"/>
  <c r="K13" i="4"/>
  <c r="H13" i="4"/>
  <c r="G13" i="4"/>
  <c r="F13" i="4"/>
  <c r="E13" i="4"/>
  <c r="G37" i="7"/>
  <c r="E37" i="7"/>
  <c r="I37" i="7"/>
  <c r="M30" i="4" l="1"/>
  <c r="H62" i="7"/>
  <c r="I48" i="7" l="1"/>
  <c r="I49" i="7" s="1"/>
  <c r="G44" i="7"/>
  <c r="I42" i="7"/>
  <c r="I44" i="7"/>
  <c r="G42" i="7"/>
  <c r="E42" i="7"/>
  <c r="E44" i="7"/>
  <c r="B2" i="9" l="1"/>
  <c r="I50" i="7"/>
  <c r="I51" i="7" s="1"/>
  <c r="B4" i="9" s="1" a="1"/>
  <c r="B4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<sst xmlns="http://schemas.openxmlformats.org/spreadsheetml/2006/main" count="347" uniqueCount="245">
  <si>
    <t>Employer Name</t>
  </si>
  <si>
    <t>Designation</t>
  </si>
  <si>
    <t>Working Since</t>
  </si>
  <si>
    <t>Total Experience</t>
  </si>
  <si>
    <t>Tenor</t>
  </si>
  <si>
    <t>Bank Name</t>
  </si>
  <si>
    <t>Gross Rental - Annual</t>
  </si>
  <si>
    <t>75% of gross rental</t>
  </si>
  <si>
    <t>Monthly Rental Income</t>
  </si>
  <si>
    <t>Consolidated Salary Income (Monthly)</t>
  </si>
  <si>
    <t>Rental income considered</t>
  </si>
  <si>
    <t>Applicant</t>
  </si>
  <si>
    <t>Particulars</t>
  </si>
  <si>
    <t>Current Month</t>
  </si>
  <si>
    <t>Previous Month</t>
  </si>
  <si>
    <t>Fixed Pay</t>
  </si>
  <si>
    <t xml:space="preserve">Basic </t>
  </si>
  <si>
    <t>HRA</t>
  </si>
  <si>
    <t>Age</t>
  </si>
  <si>
    <t>DA</t>
  </si>
  <si>
    <t>Medical Allowance</t>
  </si>
  <si>
    <t>Conveyance Allowance</t>
  </si>
  <si>
    <t>Special Allowance</t>
  </si>
  <si>
    <t>Fixed Pay Total</t>
  </si>
  <si>
    <t>Variable Pay</t>
  </si>
  <si>
    <t>Variable Pay-I</t>
  </si>
  <si>
    <t>Variable Pay-II</t>
  </si>
  <si>
    <t>Variable Pay-III</t>
  </si>
  <si>
    <t>Variable Pay Total</t>
  </si>
  <si>
    <t>Total Deductions ( as per pay slip)</t>
  </si>
  <si>
    <t>Net Fixed Pay as per pay slip</t>
  </si>
  <si>
    <t>EMI</t>
  </si>
  <si>
    <t>Total</t>
  </si>
  <si>
    <t xml:space="preserve">Variable Pay (capped to 50% of Fixed Pay) </t>
  </si>
  <si>
    <t>NC Reference ID</t>
  </si>
  <si>
    <t>Lender Reference ID</t>
  </si>
  <si>
    <t>PAN</t>
  </si>
  <si>
    <t>Verified on</t>
  </si>
  <si>
    <t>Status</t>
  </si>
  <si>
    <t>Sl.No</t>
  </si>
  <si>
    <t>Name</t>
  </si>
  <si>
    <t>Address</t>
  </si>
  <si>
    <t>Remarks</t>
  </si>
  <si>
    <t>Individual Profile</t>
  </si>
  <si>
    <t>Name of The Applicant</t>
  </si>
  <si>
    <t>Date Of Birth</t>
  </si>
  <si>
    <t>No</t>
  </si>
  <si>
    <t>Individual Name</t>
  </si>
  <si>
    <t>DL</t>
  </si>
  <si>
    <t>Voter ID</t>
  </si>
  <si>
    <t>Document</t>
  </si>
  <si>
    <t>Not Available</t>
  </si>
  <si>
    <t>Name as per Document</t>
  </si>
  <si>
    <t>ID No.</t>
  </si>
  <si>
    <t>Name as per Database</t>
  </si>
  <si>
    <t>DOB / Age</t>
  </si>
  <si>
    <t>Issued Date</t>
  </si>
  <si>
    <t>Aadhar</t>
  </si>
  <si>
    <t>Individual Verification</t>
  </si>
  <si>
    <t>Salary Details</t>
  </si>
  <si>
    <t>Other Income</t>
  </si>
  <si>
    <t>Employer Profile</t>
  </si>
  <si>
    <t>Educational Qualification</t>
  </si>
  <si>
    <t>Address of Employer</t>
  </si>
  <si>
    <t>Residence Address</t>
  </si>
  <si>
    <t>Residence Ownership</t>
  </si>
  <si>
    <t>Residence Stability</t>
  </si>
  <si>
    <t>Own Property Address</t>
  </si>
  <si>
    <t>Banking</t>
  </si>
  <si>
    <t>Namaste Credit Rating-o-Meter</t>
  </si>
  <si>
    <t>Quality</t>
  </si>
  <si>
    <t>Transactions</t>
  </si>
  <si>
    <t>Good</t>
  </si>
  <si>
    <t>NC Insights</t>
  </si>
  <si>
    <t>Name:</t>
  </si>
  <si>
    <t>Statement Start date:</t>
  </si>
  <si>
    <t>Statement End date:</t>
  </si>
  <si>
    <t>Transaction Start date:</t>
  </si>
  <si>
    <t>Transaction End date:</t>
  </si>
  <si>
    <t>Account Opening date:</t>
  </si>
  <si>
    <t>Statement generated date:</t>
  </si>
  <si>
    <t>Account type</t>
  </si>
  <si>
    <t>A/c No.:</t>
  </si>
  <si>
    <t>Document Type:</t>
  </si>
  <si>
    <t>Limit</t>
  </si>
  <si>
    <t>Pan Card:</t>
  </si>
  <si>
    <t>Fraud Check</t>
  </si>
  <si>
    <t>Indicators</t>
  </si>
  <si>
    <t>Y/N</t>
  </si>
  <si>
    <t>Count</t>
  </si>
  <si>
    <t>•</t>
  </si>
  <si>
    <t>First Transaction Date &gt; Account Opening Date</t>
  </si>
  <si>
    <t>N</t>
  </si>
  <si>
    <t>-</t>
  </si>
  <si>
    <t>Last Transaction Date &gt; NC Report Date</t>
  </si>
  <si>
    <t>Transactions Missing</t>
  </si>
  <si>
    <t>Description Missing</t>
  </si>
  <si>
    <t xml:space="preserve">RTGS transaction &lt; Rs. 2 Lakh </t>
  </si>
  <si>
    <t>IMPS transaction &gt; Rs. 2 Lakh</t>
  </si>
  <si>
    <t>Transactions on Holidays</t>
  </si>
  <si>
    <t>Y</t>
  </si>
  <si>
    <t>Salary</t>
  </si>
  <si>
    <t>Taxes paid  in round figures</t>
  </si>
  <si>
    <t>ATM withdrawn more than permissible limit</t>
  </si>
  <si>
    <t>* Minimum 3 Months Bank Transaction data is required for NC Rating</t>
  </si>
  <si>
    <t>** For better accuracy we recommend atleast 6 Months of Bank Transaction data</t>
  </si>
  <si>
    <t>&gt; Cash</t>
  </si>
  <si>
    <t>&gt;Cheque</t>
  </si>
  <si>
    <t>&gt;RTGS on RBI holidays</t>
  </si>
  <si>
    <t>&gt;Bill</t>
  </si>
  <si>
    <t>&gt;Salary</t>
  </si>
  <si>
    <t>&gt;Forex</t>
  </si>
  <si>
    <t>Reimbursement</t>
  </si>
  <si>
    <t>Investment Credit</t>
  </si>
  <si>
    <t>Interest Credit</t>
  </si>
  <si>
    <t>Loan Credit</t>
  </si>
  <si>
    <t>Interbank Credit</t>
  </si>
  <si>
    <t>Amt. of Cash Credits</t>
  </si>
  <si>
    <t>Inward Bounces</t>
  </si>
  <si>
    <t>Outward Bounces</t>
  </si>
  <si>
    <t>Date</t>
  </si>
  <si>
    <t>Months</t>
  </si>
  <si>
    <t>Banking Monthly Analysis</t>
  </si>
  <si>
    <t>Credits</t>
  </si>
  <si>
    <t>Minimum Balance Charges</t>
  </si>
  <si>
    <t>Inward Charges</t>
  </si>
  <si>
    <t>Outward Charges</t>
  </si>
  <si>
    <t>EMI Return Charges</t>
  </si>
  <si>
    <t>Interest Charges</t>
  </si>
  <si>
    <t>Other Bank Charges</t>
  </si>
  <si>
    <t>3-5 Years</t>
  </si>
  <si>
    <t>Parameters</t>
  </si>
  <si>
    <t>Weights</t>
  </si>
  <si>
    <t>&gt;=80%</t>
  </si>
  <si>
    <t>60-79%</t>
  </si>
  <si>
    <t>40%-59%</t>
  </si>
  <si>
    <t>20%-49%</t>
  </si>
  <si>
    <t>Below 20%</t>
  </si>
  <si>
    <t>Minimum Balance charges or other Penal Charges</t>
  </si>
  <si>
    <t>Multiple times</t>
  </si>
  <si>
    <t>0%-2%</t>
  </si>
  <si>
    <t>3%-7%</t>
  </si>
  <si>
    <t>8%-10%</t>
  </si>
  <si>
    <t>Above 10%</t>
  </si>
  <si>
    <t>Investment to Salary Credit</t>
  </si>
  <si>
    <t>25% or above</t>
  </si>
  <si>
    <t>20%-25%</t>
  </si>
  <si>
    <t>15%-20%</t>
  </si>
  <si>
    <t>10%-15%</t>
  </si>
  <si>
    <t>10% or below</t>
  </si>
  <si>
    <t>CIBIL  Score</t>
  </si>
  <si>
    <t>If CIBIL Score &gt; 800</t>
  </si>
  <si>
    <t>If CIBIL Score&gt;700 and &lt;800</t>
  </si>
  <si>
    <t>If CIBIL Score &gt;600 and Less than 700</t>
  </si>
  <si>
    <t>If CIBIL Score&lt;600</t>
  </si>
  <si>
    <t>If CIBIL is -1</t>
  </si>
  <si>
    <t xml:space="preserve">MNC </t>
  </si>
  <si>
    <t>PSU/ Other Limited Company</t>
  </si>
  <si>
    <t>Private Limited Company</t>
  </si>
  <si>
    <t>Proprietorship/Partnership</t>
  </si>
  <si>
    <t>Self Employeed Professional</t>
  </si>
  <si>
    <t>31-40</t>
  </si>
  <si>
    <t>41-50</t>
  </si>
  <si>
    <t>51-60</t>
  </si>
  <si>
    <t>&lt;31 and &gt;61</t>
  </si>
  <si>
    <t>Total Work Experience</t>
  </si>
  <si>
    <t>&lt;=3</t>
  </si>
  <si>
    <t>05-10 Years</t>
  </si>
  <si>
    <t>03-05 Years</t>
  </si>
  <si>
    <t>&gt;15 Years</t>
  </si>
  <si>
    <t>10-15 Years</t>
  </si>
  <si>
    <t>Qualification</t>
  </si>
  <si>
    <t>Professionally Qualified</t>
  </si>
  <si>
    <t>Post Graduate</t>
  </si>
  <si>
    <t>Graduate</t>
  </si>
  <si>
    <t>UnderGraduate</t>
  </si>
  <si>
    <t>No Formal Education</t>
  </si>
  <si>
    <t>Employment</t>
  </si>
  <si>
    <t>Permanent Address</t>
  </si>
  <si>
    <t>Self Occupied Own House</t>
  </si>
  <si>
    <t>Own house not self occupied</t>
  </si>
  <si>
    <t>Parents House</t>
  </si>
  <si>
    <t>Rented</t>
  </si>
  <si>
    <t>Repayment History and Banking</t>
  </si>
  <si>
    <t xml:space="preserve">EMI </t>
  </si>
  <si>
    <t>&lt; 3 Bounces in Last Six months</t>
  </si>
  <si>
    <t>3-6 bounces in last 6 months</t>
  </si>
  <si>
    <t>6 Bounces in last 6 months</t>
  </si>
  <si>
    <t>Total Income</t>
  </si>
  <si>
    <t>Monthly Rental Income Considered</t>
  </si>
  <si>
    <t>Current EMI Obligation</t>
  </si>
  <si>
    <t>Credit Information Report</t>
  </si>
  <si>
    <t>Co-Applicant 1</t>
  </si>
  <si>
    <t>Co-Applicant 2</t>
  </si>
  <si>
    <t>Co-Applicant 3</t>
  </si>
  <si>
    <t>Co-Applicant 4</t>
  </si>
  <si>
    <t>Co-Applicant 5</t>
  </si>
  <si>
    <t>Credit Information Company</t>
  </si>
  <si>
    <t>DOB/DOI</t>
  </si>
  <si>
    <t>PAN No</t>
  </si>
  <si>
    <t>Credit Score</t>
  </si>
  <si>
    <t>No of Loan Accounts</t>
  </si>
  <si>
    <t>No of Active Loans</t>
  </si>
  <si>
    <t>Principal Outstanding (POS) as per Credit Report</t>
  </si>
  <si>
    <t>High Credit as per Credit Report</t>
  </si>
  <si>
    <t>POS to High Credit (%)</t>
  </si>
  <si>
    <t>Wilful Defaulter\Suit Filed</t>
  </si>
  <si>
    <t>SMA\SUB\DBT\LSS accounts</t>
  </si>
  <si>
    <t>No of Enquiries - No of Loans Sanctioned in Last 30 Days</t>
  </si>
  <si>
    <t>No of Enquiries - No of Loans Sanctioned in Last 3 Months</t>
  </si>
  <si>
    <t>No of Enquiries - No of Loans Sanctioned in Last 6 Months</t>
  </si>
  <si>
    <t>No of Enquiries - No of Loans Sanctioned in Last 12 Months</t>
  </si>
  <si>
    <t>No of Enquiries - No of Loans Sanctioned in Last 24 Months</t>
  </si>
  <si>
    <t>Loan Details</t>
  </si>
  <si>
    <t>Repayment-Track</t>
  </si>
  <si>
    <t>Sl. No</t>
  </si>
  <si>
    <t>Loan Type - Ownership</t>
  </si>
  <si>
    <t>Financier/Source</t>
  </si>
  <si>
    <t>Loan Credit/ Sanction Amt</t>
  </si>
  <si>
    <t>Loan Debit</t>
  </si>
  <si>
    <t>Start on</t>
  </si>
  <si>
    <t>Outstanding Bal</t>
  </si>
  <si>
    <t>Tenor Left</t>
  </si>
  <si>
    <t>EMI Obligation</t>
  </si>
  <si>
    <t>Bank Name (EMI running)</t>
  </si>
  <si>
    <t>Last 12 Months</t>
  </si>
  <si>
    <t>Remarks (Bounces/ DPD etc)</t>
  </si>
  <si>
    <t>EMI Paid</t>
  </si>
  <si>
    <t>EMI Bounce</t>
  </si>
  <si>
    <t>EMI Amt Paid</t>
  </si>
  <si>
    <t>Avg Previous Day Balance</t>
  </si>
  <si>
    <t>Previous Day Balance</t>
  </si>
  <si>
    <t>Previous Bal</t>
  </si>
  <si>
    <t>Applicable FOIR</t>
  </si>
  <si>
    <t>Maximum EMI possible</t>
  </si>
  <si>
    <t>Values</t>
  </si>
  <si>
    <t>Debits and Charges</t>
  </si>
  <si>
    <t>Investments</t>
  </si>
  <si>
    <t>Verification</t>
  </si>
  <si>
    <t>KYC</t>
  </si>
  <si>
    <t>Yes</t>
  </si>
  <si>
    <t>Name of Employer in Salary Slip and Bank Statement</t>
  </si>
  <si>
    <t>Salary Credit to Inter Bank and Cash</t>
  </si>
  <si>
    <t>* To be set by Lender</t>
  </si>
  <si>
    <t>*To be sent by 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</si>
</sst>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\-#,##0;\-"/>
    <numFmt numFmtId="165" formatCode="dd/mmm/yyyy"/>
    <numFmt numFmtId="166" formatCode="mmmm/yyyy"/>
    <numFmt numFmtId="167" formatCode="0;;;@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3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theme="4"/>
      </patternFill>
    </fill>
    <fill>
      <gradientFill type="path" left="0.5" right="0.5" top="0.5" bottom="0.5">
        <stop position="0">
          <color theme="0"/>
        </stop>
        <stop position="1">
          <color theme="4" tint="0.80001220740379042"/>
        </stop>
      </gradientFill>
    </fill>
    <fill>
      <patternFill patternType="solid">
        <fgColor rgb="FFB4C6E7"/>
        <bgColor indexed="64"/>
      </patternFill>
    </fill>
    <fill>
      <patternFill patternType="solid">
        <fgColor rgb="FFEDF1F9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</cellStyleXfs>
  <cellXfs count="369">
    <xf numFmtId="0" fontId="0" fillId="0" borderId="0" xfId="0"/>
    <xf numFmtId="0" fontId="10" fillId="0" borderId="49" xfId="9" applyFont="1" applyBorder="1"/>
    <xf numFmtId="0" fontId="13" fillId="7" borderId="4" xfId="4" applyFont="1" applyFill="1" applyBorder="1" applyAlignment="1">
      <alignment horizontal="left"/>
    </xf>
    <xf numFmtId="0" fontId="13" fillId="7" borderId="0" xfId="4" applyFont="1" applyFill="1" applyAlignment="1">
      <alignment horizontal="left"/>
    </xf>
    <xf numFmtId="0" fontId="13" fillId="7" borderId="5" xfId="4" applyFont="1" applyFill="1" applyBorder="1" applyAlignment="1">
      <alignment horizontal="left"/>
    </xf>
    <xf numFmtId="0" fontId="4" fillId="7" borderId="6" xfId="4" applyFont="1" applyFill="1" applyBorder="1" applyAlignment="1">
      <alignment horizontal="center" vertical="center" wrapText="1"/>
    </xf>
    <xf numFmtId="0" fontId="14" fillId="7" borderId="6" xfId="4" applyFont="1" applyFill="1" applyBorder="1" applyAlignment="1">
      <alignment horizontal="center" vertical="center" wrapText="1"/>
    </xf>
    <xf numFmtId="0" fontId="15" fillId="7" borderId="46" xfId="4" applyFont="1" applyFill="1" applyBorder="1" applyAlignment="1"/>
    <xf numFmtId="0" fontId="15" fillId="7" borderId="51" xfId="4" applyFont="1" applyFill="1" applyBorder="1" applyAlignment="1"/>
    <xf numFmtId="0" fontId="15" fillId="7" borderId="4" xfId="4" applyFont="1" applyFill="1" applyBorder="1" applyAlignment="1"/>
    <xf numFmtId="0" fontId="13" fillId="7" borderId="4" xfId="4" applyFont="1" applyFill="1" applyBorder="1" applyAlignment="1"/>
    <xf numFmtId="0" fontId="13" fillId="7" borderId="0" xfId="4" applyFont="1" applyFill="1" applyAlignment="1"/>
    <xf numFmtId="0" fontId="13" fillId="7" borderId="5" xfId="4" applyFont="1" applyFill="1" applyBorder="1" applyAlignment="1"/>
    <xf numFmtId="0" fontId="4" fillId="7" borderId="6" xfId="4" applyFont="1" applyFill="1" applyBorder="1" applyAlignment="1">
      <alignment wrapText="1"/>
    </xf>
    <xf numFmtId="0" fontId="5" fillId="7" borderId="0" xfId="9" applyFont="1" applyFill="1" applyBorder="1" applyAlignment="1">
      <alignment horizontal="center"/>
    </xf>
    <xf numFmtId="0" fontId="5" fillId="7" borderId="0" xfId="9" applyFont="1" applyFill="1" applyBorder="1"/>
    <xf numFmtId="0" fontId="5" fillId="0" borderId="0" xfId="9" applyFont="1" applyBorder="1"/>
    <xf numFmtId="0" fontId="10" fillId="0" borderId="0" xfId="9" applyFont="1" applyBorder="1"/>
    <xf numFmtId="0" fontId="2" fillId="9" borderId="0" xfId="4" applyFont="1" applyFill="1" applyBorder="1" applyAlignment="1">
      <alignment horizontal="center" vertical="center"/>
    </xf>
    <xf numFmtId="0" fontId="5" fillId="7" borderId="0" xfId="4" applyFont="1" applyFill="1" applyBorder="1" applyAlignment="1">
      <alignment horizontal="center"/>
    </xf>
    <xf numFmtId="0" fontId="5" fillId="7" borderId="0" xfId="4" applyFont="1" applyFill="1" applyBorder="1"/>
    <xf numFmtId="0" fontId="13" fillId="7" borderId="0" xfId="4" applyFont="1" applyFill="1" applyBorder="1" applyAlignment="1"/>
    <xf numFmtId="0" fontId="13" fillId="7" borderId="0" xfId="4" applyFont="1" applyFill="1" applyBorder="1" applyAlignment="1">
      <alignment horizontal="left"/>
    </xf>
    <xf numFmtId="0" fontId="15" fillId="7" borderId="0" xfId="4" applyFont="1" applyFill="1" applyBorder="1" applyAlignment="1"/>
    <xf numFmtId="0" fontId="5" fillId="7" borderId="2" xfId="9" applyFont="1" applyFill="1" applyBorder="1" applyAlignment="1">
      <alignment horizontal="center"/>
    </xf>
    <xf numFmtId="0" fontId="5" fillId="7" borderId="2" xfId="9" applyFont="1" applyFill="1" applyBorder="1"/>
    <xf numFmtId="0" fontId="5" fillId="0" borderId="2" xfId="9" applyFont="1" applyBorder="1"/>
    <xf numFmtId="0" fontId="10" fillId="0" borderId="2" xfId="9" applyFont="1" applyBorder="1"/>
    <xf numFmtId="0" fontId="10" fillId="0" borderId="51" xfId="9" applyFont="1" applyBorder="1"/>
    <xf numFmtId="0" fontId="17" fillId="0" borderId="6" xfId="9" applyFont="1" applyFill="1" applyBorder="1" applyAlignment="1">
      <alignment horizontal="center" vertical="center"/>
    </xf>
    <xf numFmtId="0" fontId="1" fillId="0" borderId="6" xfId="9" applyFont="1" applyFill="1" applyBorder="1" applyAlignment="1">
      <alignment horizontal="center" vertical="center"/>
    </xf>
    <xf numFmtId="0" fontId="1" fillId="0" borderId="20" xfId="5" applyFont="1" applyBorder="1" applyAlignment="1">
      <alignment vertical="center"/>
    </xf>
    <xf numFmtId="0" fontId="1" fillId="0" borderId="21" xfId="5" applyFont="1" applyBorder="1" applyAlignment="1">
      <alignment vertical="center"/>
    </xf>
    <xf numFmtId="0" fontId="1" fillId="0" borderId="22" xfId="5" applyFont="1" applyBorder="1" applyAlignment="1">
      <alignment vertical="center"/>
    </xf>
    <xf numFmtId="0" fontId="1" fillId="0" borderId="23" xfId="5" applyFont="1" applyBorder="1" applyAlignment="1">
      <alignment vertical="center"/>
    </xf>
    <xf numFmtId="0" fontId="1" fillId="0" borderId="23" xfId="5" applyFont="1" applyFill="1" applyBorder="1" applyAlignment="1">
      <alignment vertical="center"/>
    </xf>
    <xf numFmtId="0" fontId="19" fillId="0" borderId="0" xfId="6" applyFont="1" applyFill="1" applyBorder="1" applyAlignment="1">
      <alignment horizontal="left" vertical="center"/>
    </xf>
    <xf numFmtId="0" fontId="21" fillId="0" borderId="0" xfId="2" applyFont="1" applyFill="1" applyBorder="1" applyAlignment="1" applyProtection="1">
      <alignment horizontal="center" vertical="center"/>
      <protection locked="0"/>
    </xf>
    <xf numFmtId="0" fontId="1" fillId="0" borderId="20" xfId="5" applyFont="1" applyFill="1" applyBorder="1" applyAlignment="1">
      <alignment vertical="center"/>
    </xf>
    <xf numFmtId="0" fontId="1" fillId="0" borderId="33" xfId="5" applyFont="1" applyBorder="1" applyAlignment="1">
      <alignment vertical="center"/>
    </xf>
    <xf numFmtId="0" fontId="1" fillId="0" borderId="27" xfId="5" applyFont="1" applyBorder="1" applyAlignment="1">
      <alignment vertical="center"/>
    </xf>
    <xf numFmtId="0" fontId="1" fillId="0" borderId="1" xfId="9" applyFont="1" applyBorder="1"/>
    <xf numFmtId="0" fontId="1" fillId="0" borderId="2" xfId="9" applyFont="1" applyBorder="1"/>
    <xf numFmtId="0" fontId="1" fillId="0" borderId="54" xfId="5" applyFont="1" applyBorder="1" applyAlignment="1">
      <alignment vertical="center"/>
    </xf>
    <xf numFmtId="0" fontId="1" fillId="0" borderId="4" xfId="9" applyFont="1" applyBorder="1"/>
    <xf numFmtId="0" fontId="1" fillId="0" borderId="0" xfId="9" applyFont="1" applyBorder="1"/>
    <xf numFmtId="0" fontId="1" fillId="0" borderId="55" xfId="5" applyFont="1" applyBorder="1" applyAlignment="1">
      <alignment vertical="center"/>
    </xf>
    <xf numFmtId="0" fontId="1" fillId="0" borderId="48" xfId="9" applyFont="1" applyBorder="1"/>
    <xf numFmtId="0" fontId="1" fillId="0" borderId="49" xfId="9" applyFont="1" applyBorder="1"/>
    <xf numFmtId="0" fontId="1" fillId="7" borderId="50" xfId="4" applyFont="1" applyFill="1" applyBorder="1" applyAlignment="1">
      <alignment horizontal="left"/>
    </xf>
    <xf numFmtId="0" fontId="1" fillId="7" borderId="4" xfId="4" applyFont="1" applyFill="1" applyBorder="1" applyAlignment="1">
      <alignment horizontal="left"/>
    </xf>
    <xf numFmtId="0" fontId="1" fillId="7" borderId="0" xfId="4" applyFont="1" applyFill="1" applyBorder="1" applyAlignment="1">
      <alignment horizontal="left"/>
    </xf>
    <xf numFmtId="0" fontId="1" fillId="0" borderId="5" xfId="9" applyFont="1" applyBorder="1"/>
    <xf numFmtId="0" fontId="1" fillId="0" borderId="0" xfId="9" applyFont="1"/>
    <xf numFmtId="0" fontId="1" fillId="7" borderId="0" xfId="4" applyFont="1" applyFill="1" applyAlignment="1">
      <alignment horizontal="left"/>
    </xf>
    <xf numFmtId="0" fontId="1" fillId="7" borderId="4" xfId="4" applyFont="1" applyFill="1" applyBorder="1" applyAlignment="1">
      <alignment horizontal="right"/>
    </xf>
    <xf numFmtId="0" fontId="1" fillId="7" borderId="6" xfId="4" applyFont="1" applyFill="1" applyBorder="1" applyAlignment="1">
      <alignment vertical="center" wrapText="1"/>
    </xf>
    <xf numFmtId="0" fontId="1" fillId="7" borderId="5" xfId="4" applyFont="1" applyFill="1" applyBorder="1" applyAlignment="1">
      <alignment horizontal="left"/>
    </xf>
    <xf numFmtId="0" fontId="1" fillId="7" borderId="4" xfId="4" applyFont="1" applyFill="1" applyBorder="1" applyAlignment="1">
      <alignment horizontal="right" vertical="top"/>
    </xf>
    <xf numFmtId="0" fontId="1" fillId="7" borderId="0" xfId="4" applyFont="1" applyFill="1" applyBorder="1" applyAlignment="1">
      <alignment horizontal="right"/>
    </xf>
    <xf numFmtId="0" fontId="1" fillId="7" borderId="0" xfId="4" applyFont="1" applyFill="1" applyBorder="1" applyAlignment="1"/>
    <xf numFmtId="0" fontId="1" fillId="0" borderId="53" xfId="5" applyFont="1" applyBorder="1" applyAlignment="1">
      <alignment vertical="center"/>
    </xf>
    <xf numFmtId="0" fontId="1" fillId="0" borderId="56" xfId="5" applyFont="1" applyBorder="1" applyAlignment="1">
      <alignment vertical="center"/>
    </xf>
    <xf numFmtId="0" fontId="1" fillId="0" borderId="0" xfId="5" applyFont="1" applyBorder="1" applyAlignment="1">
      <alignment vertical="center"/>
    </xf>
    <xf numFmtId="0" fontId="21" fillId="0" borderId="6" xfId="0" applyFont="1" applyBorder="1"/>
    <xf numFmtId="0" fontId="1" fillId="0" borderId="0" xfId="5" applyFont="1" applyFill="1" applyBorder="1" applyAlignment="1">
      <alignment vertical="center"/>
    </xf>
    <xf numFmtId="0" fontId="1" fillId="0" borderId="6" xfId="5" applyFont="1" applyFill="1" applyBorder="1" applyAlignment="1">
      <alignment vertical="center"/>
    </xf>
    <xf numFmtId="0" fontId="21" fillId="0" borderId="0" xfId="0" applyFont="1"/>
    <xf numFmtId="0" fontId="1" fillId="0" borderId="0" xfId="0" applyFont="1"/>
    <xf numFmtId="14" fontId="21" fillId="0" borderId="0" xfId="0" applyNumberFormat="1" applyFont="1"/>
    <xf numFmtId="17" fontId="21" fillId="0" borderId="0" xfId="0" applyNumberFormat="1" applyFont="1"/>
    <xf numFmtId="0" fontId="1" fillId="0" borderId="13" xfId="9" applyFont="1" applyFill="1" applyBorder="1" applyAlignment="1">
      <alignment horizontal="center" vertical="center"/>
    </xf>
    <xf numFmtId="0" fontId="1" fillId="0" borderId="17" xfId="9" applyFont="1" applyFill="1" applyBorder="1" applyAlignment="1">
      <alignment horizontal="center" vertical="center"/>
    </xf>
    <xf numFmtId="0" fontId="1" fillId="0" borderId="31" xfId="9" applyFont="1" applyFill="1" applyBorder="1" applyAlignment="1">
      <alignment horizontal="center" vertical="center"/>
    </xf>
    <xf numFmtId="0" fontId="8" fillId="0" borderId="13" xfId="9" applyFont="1" applyFill="1" applyBorder="1" applyAlignment="1">
      <alignment horizontal="left" vertical="center" wrapText="1"/>
    </xf>
    <xf numFmtId="0" fontId="8" fillId="0" borderId="6" xfId="9" applyFont="1" applyFill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" fillId="0" borderId="6" xfId="0" applyFont="1" applyBorder="1"/>
    <xf numFmtId="0" fontId="8" fillId="0" borderId="15" xfId="9" applyFont="1" applyFill="1" applyBorder="1" applyAlignment="1">
      <alignment horizontal="left" vertical="center" wrapText="1"/>
    </xf>
    <xf numFmtId="0" fontId="8" fillId="0" borderId="41" xfId="9" applyFont="1" applyFill="1" applyBorder="1" applyAlignment="1">
      <alignment horizontal="left" vertical="center" wrapText="1"/>
    </xf>
    <xf numFmtId="0" fontId="19" fillId="0" borderId="41" xfId="0" applyFont="1" applyBorder="1" applyAlignment="1">
      <alignment horizontal="left" vertical="center" wrapText="1"/>
    </xf>
    <xf numFmtId="0" fontId="21" fillId="0" borderId="31" xfId="0" applyFont="1" applyBorder="1"/>
    <xf numFmtId="0" fontId="1" fillId="0" borderId="21" xfId="5" applyFont="1" applyFill="1" applyBorder="1" applyAlignment="1">
      <alignment vertical="center"/>
    </xf>
    <xf numFmtId="0" fontId="4" fillId="4" borderId="6" xfId="0" applyFont="1" applyFill="1" applyBorder="1"/>
    <xf numFmtId="0" fontId="0" fillId="0" borderId="0" xfId="0" applyBorder="1"/>
    <xf numFmtId="0" fontId="0" fillId="0" borderId="6" xfId="0" applyBorder="1"/>
    <xf numFmtId="0" fontId="25" fillId="0" borderId="6" xfId="0" applyFont="1" applyBorder="1" applyAlignment="1">
      <alignment horizontal="right" wrapText="1"/>
    </xf>
    <xf numFmtId="0" fontId="0" fillId="0" borderId="6" xfId="0" applyFill="1" applyBorder="1"/>
    <xf numFmtId="0" fontId="26" fillId="7" borderId="0" xfId="5" applyFont="1" applyFill="1"/>
    <xf numFmtId="0" fontId="23" fillId="7" borderId="0" xfId="5" applyFont="1" applyFill="1"/>
    <xf numFmtId="0" fontId="23" fillId="7" borderId="20" xfId="5" applyFont="1" applyFill="1" applyBorder="1"/>
    <xf numFmtId="0" fontId="26" fillId="7" borderId="0" xfId="5" applyFont="1" applyFill="1" applyAlignment="1">
      <alignment vertical="center"/>
    </xf>
    <xf numFmtId="0" fontId="23" fillId="7" borderId="0" xfId="5" applyFont="1" applyFill="1" applyAlignment="1">
      <alignment vertical="center"/>
    </xf>
    <xf numFmtId="0" fontId="23" fillId="7" borderId="20" xfId="5" applyFont="1" applyFill="1" applyBorder="1" applyAlignment="1">
      <alignment vertical="center"/>
    </xf>
    <xf numFmtId="0" fontId="27" fillId="7" borderId="0" xfId="5" applyFont="1" applyFill="1"/>
    <xf numFmtId="0" fontId="12" fillId="7" borderId="0" xfId="5" applyFont="1" applyFill="1"/>
    <xf numFmtId="0" fontId="12" fillId="7" borderId="20" xfId="5" applyFont="1" applyFill="1" applyBorder="1"/>
    <xf numFmtId="17" fontId="4" fillId="11" borderId="57" xfId="5" applyNumberFormat="1" applyFont="1" applyFill="1" applyBorder="1" applyAlignment="1">
      <alignment horizontal="center" vertical="center" wrapText="1"/>
    </xf>
    <xf numFmtId="0" fontId="4" fillId="11" borderId="10" xfId="5" applyFont="1" applyFill="1" applyBorder="1" applyAlignment="1">
      <alignment horizontal="center" vertical="center" wrapText="1"/>
    </xf>
    <xf numFmtId="0" fontId="4" fillId="11" borderId="66" xfId="5" applyFont="1" applyFill="1" applyBorder="1" applyAlignment="1">
      <alignment horizontal="center" vertical="center" wrapText="1"/>
    </xf>
    <xf numFmtId="17" fontId="4" fillId="11" borderId="57" xfId="5" applyNumberFormat="1" applyFont="1" applyFill="1" applyBorder="1" applyAlignment="1">
      <alignment horizontal="center" vertical="center"/>
    </xf>
    <xf numFmtId="0" fontId="4" fillId="11" borderId="10" xfId="5" applyFont="1" applyFill="1" applyBorder="1" applyAlignment="1">
      <alignment horizontal="center" vertical="center"/>
    </xf>
    <xf numFmtId="17" fontId="4" fillId="11" borderId="61" xfId="5" applyNumberFormat="1" applyFont="1" applyFill="1" applyBorder="1" applyAlignment="1">
      <alignment horizontal="center" vertical="center"/>
    </xf>
    <xf numFmtId="0" fontId="4" fillId="11" borderId="66" xfId="5" applyFont="1" applyFill="1" applyBorder="1" applyAlignment="1">
      <alignment horizontal="center" vertical="center"/>
    </xf>
    <xf numFmtId="0" fontId="23" fillId="7" borderId="59" xfId="5" applyFont="1" applyFill="1" applyBorder="1" applyAlignment="1">
      <alignment vertical="center"/>
    </xf>
    <xf numFmtId="0" fontId="23" fillId="7" borderId="29" xfId="5" applyFont="1" applyFill="1" applyBorder="1" applyAlignment="1">
      <alignment vertical="center"/>
    </xf>
    <xf numFmtId="3" fontId="23" fillId="7" borderId="29" xfId="5" applyNumberFormat="1" applyFont="1" applyFill="1" applyBorder="1" applyAlignment="1">
      <alignment vertical="center"/>
    </xf>
    <xf numFmtId="3" fontId="21" fillId="0" borderId="67" xfId="5" applyNumberFormat="1" applyFont="1" applyBorder="1" applyAlignment="1">
      <alignment vertical="center"/>
    </xf>
    <xf numFmtId="14" fontId="23" fillId="7" borderId="29" xfId="5" applyNumberFormat="1" applyFont="1" applyFill="1" applyBorder="1" applyAlignment="1">
      <alignment vertical="center"/>
    </xf>
    <xf numFmtId="1" fontId="23" fillId="12" borderId="29" xfId="5" applyNumberFormat="1" applyFont="1" applyFill="1" applyBorder="1" applyAlignment="1">
      <alignment vertical="center"/>
    </xf>
    <xf numFmtId="0" fontId="23" fillId="7" borderId="29" xfId="5" applyFont="1" applyFill="1" applyBorder="1" applyAlignment="1">
      <alignment horizontal="center" vertical="center"/>
    </xf>
    <xf numFmtId="0" fontId="23" fillId="12" borderId="29" xfId="5" applyFont="1" applyFill="1" applyBorder="1" applyAlignment="1">
      <alignment vertical="center"/>
    </xf>
    <xf numFmtId="167" fontId="23" fillId="12" borderId="29" xfId="5" applyNumberFormat="1" applyFont="1" applyFill="1" applyBorder="1" applyAlignment="1">
      <alignment vertical="center"/>
    </xf>
    <xf numFmtId="3" fontId="23" fillId="12" borderId="29" xfId="5" applyNumberFormat="1" applyFont="1" applyFill="1" applyBorder="1" applyAlignment="1">
      <alignment vertical="center"/>
    </xf>
    <xf numFmtId="3" fontId="23" fillId="12" borderId="11" xfId="5" applyNumberFormat="1" applyFont="1" applyFill="1" applyBorder="1" applyAlignment="1">
      <alignment vertical="center"/>
    </xf>
    <xf numFmtId="0" fontId="23" fillId="7" borderId="38" xfId="5" applyFont="1" applyFill="1" applyBorder="1" applyAlignment="1">
      <alignment vertical="center"/>
    </xf>
    <xf numFmtId="0" fontId="23" fillId="7" borderId="11" xfId="5" applyFont="1" applyFill="1" applyBorder="1" applyAlignment="1">
      <alignment vertical="center"/>
    </xf>
    <xf numFmtId="3" fontId="23" fillId="7" borderId="11" xfId="5" applyNumberFormat="1" applyFont="1" applyFill="1" applyBorder="1" applyAlignment="1">
      <alignment vertical="center"/>
    </xf>
    <xf numFmtId="3" fontId="21" fillId="0" borderId="0" xfId="5" applyNumberFormat="1" applyFont="1" applyAlignment="1">
      <alignment vertical="center"/>
    </xf>
    <xf numFmtId="14" fontId="23" fillId="7" borderId="11" xfId="5" applyNumberFormat="1" applyFont="1" applyFill="1" applyBorder="1" applyAlignment="1">
      <alignment vertical="center"/>
    </xf>
    <xf numFmtId="0" fontId="23" fillId="7" borderId="11" xfId="5" applyFont="1" applyFill="1" applyBorder="1" applyAlignment="1">
      <alignment horizontal="center" vertical="center"/>
    </xf>
    <xf numFmtId="0" fontId="23" fillId="7" borderId="37" xfId="5" applyFont="1" applyFill="1" applyBorder="1" applyAlignment="1">
      <alignment vertical="center"/>
    </xf>
    <xf numFmtId="0" fontId="0" fillId="4" borderId="68" xfId="0" applyFill="1" applyBorder="1" applyAlignment="1">
      <alignment vertical="center"/>
    </xf>
    <xf numFmtId="0" fontId="0" fillId="4" borderId="69" xfId="0" applyFill="1" applyBorder="1" applyAlignment="1">
      <alignment vertical="center"/>
    </xf>
    <xf numFmtId="167" fontId="0" fillId="4" borderId="69" xfId="0" applyNumberFormat="1" applyFill="1" applyBorder="1" applyAlignment="1">
      <alignment vertical="center"/>
    </xf>
    <xf numFmtId="3" fontId="0" fillId="4" borderId="69" xfId="0" applyNumberFormat="1" applyFill="1" applyBorder="1" applyAlignment="1">
      <alignment vertical="center"/>
    </xf>
    <xf numFmtId="3" fontId="0" fillId="4" borderId="63" xfId="0" applyNumberFormat="1" applyFill="1" applyBorder="1" applyAlignment="1">
      <alignment vertical="center"/>
    </xf>
    <xf numFmtId="167" fontId="0" fillId="4" borderId="70" xfId="0" applyNumberFormat="1" applyFill="1" applyBorder="1" applyAlignment="1">
      <alignment vertical="center"/>
    </xf>
    <xf numFmtId="1" fontId="0" fillId="0" borderId="6" xfId="0" applyNumberFormat="1" applyBorder="1"/>
    <xf numFmtId="9" fontId="0" fillId="0" borderId="6" xfId="1" applyFont="1" applyBorder="1"/>
    <xf numFmtId="3" fontId="0" fillId="0" borderId="6" xfId="0" applyNumberFormat="1" applyBorder="1"/>
    <xf numFmtId="0" fontId="0" fillId="0" borderId="0" xfId="0" applyBorder="1" applyAlignment="1">
      <alignment wrapText="1"/>
    </xf>
    <xf numFmtId="0" fontId="5" fillId="0" borderId="0" xfId="0" applyFont="1" applyBorder="1"/>
    <xf numFmtId="0" fontId="0" fillId="0" borderId="0" xfId="0" applyFont="1" applyBorder="1"/>
    <xf numFmtId="0" fontId="2" fillId="3" borderId="6" xfId="0" applyFont="1" applyFill="1" applyBorder="1" applyAlignment="1">
      <alignment horizontal="center"/>
    </xf>
    <xf numFmtId="0" fontId="4" fillId="0" borderId="0" xfId="0" applyFont="1"/>
    <xf numFmtId="0" fontId="4" fillId="0" borderId="6" xfId="0" applyFont="1" applyBorder="1"/>
    <xf numFmtId="0" fontId="2" fillId="4" borderId="6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4" borderId="6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Fill="1" applyBorder="1" applyAlignment="1">
      <alignment horizontal="left"/>
    </xf>
    <xf numFmtId="16" fontId="0" fillId="0" borderId="6" xfId="0" applyNumberFormat="1" applyBorder="1" applyAlignment="1">
      <alignment horizontal="left"/>
    </xf>
    <xf numFmtId="0" fontId="25" fillId="0" borderId="6" xfId="0" applyFont="1" applyBorder="1" applyAlignment="1">
      <alignment horizontal="left" wrapText="1"/>
    </xf>
    <xf numFmtId="16" fontId="25" fillId="0" borderId="6" xfId="0" applyNumberFormat="1" applyFont="1" applyBorder="1" applyAlignment="1">
      <alignment horizontal="left" wrapText="1"/>
    </xf>
    <xf numFmtId="9" fontId="25" fillId="0" borderId="6" xfId="0" applyNumberFormat="1" applyFont="1" applyBorder="1" applyAlignment="1">
      <alignment horizontal="left" wrapText="1"/>
    </xf>
    <xf numFmtId="0" fontId="2" fillId="3" borderId="6" xfId="0" applyFont="1" applyFill="1" applyBorder="1" applyAlignment="1">
      <alignment horizontal="center" wrapText="1"/>
    </xf>
    <xf numFmtId="0" fontId="4" fillId="6" borderId="6" xfId="0" applyFont="1" applyFill="1" applyBorder="1" applyAlignment="1">
      <alignment wrapText="1"/>
    </xf>
    <xf numFmtId="0" fontId="23" fillId="0" borderId="13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3" fillId="0" borderId="14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1" fillId="0" borderId="7" xfId="5" applyFont="1" applyBorder="1" applyAlignment="1">
      <alignment horizontal="center" vertical="center"/>
    </xf>
    <xf numFmtId="0" fontId="1" fillId="0" borderId="8" xfId="5" applyFont="1" applyBorder="1" applyAlignment="1">
      <alignment horizontal="center" vertical="center"/>
    </xf>
    <xf numFmtId="0" fontId="1" fillId="0" borderId="32" xfId="5" applyFont="1" applyBorder="1" applyAlignment="1">
      <alignment horizontal="center" vertical="center"/>
    </xf>
    <xf numFmtId="0" fontId="10" fillId="0" borderId="7" xfId="2" applyFont="1" applyBorder="1" applyAlignment="1" applyProtection="1">
      <alignment horizontal="center" vertical="center"/>
      <protection locked="0"/>
    </xf>
    <xf numFmtId="0" fontId="10" fillId="0" borderId="8" xfId="2" applyFont="1" applyBorder="1" applyAlignment="1" applyProtection="1">
      <alignment horizontal="center" vertical="center"/>
      <protection locked="0"/>
    </xf>
    <xf numFmtId="0" fontId="10" fillId="0" borderId="32" xfId="2" applyFont="1" applyBorder="1" applyAlignment="1" applyProtection="1">
      <alignment horizontal="center" vertical="center"/>
      <protection locked="0"/>
    </xf>
    <xf numFmtId="0" fontId="4" fillId="4" borderId="6" xfId="0" applyFont="1" applyFill="1" applyBorder="1"/>
    <xf numFmtId="0" fontId="4" fillId="4" borderId="14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4" fillId="4" borderId="31" xfId="0" applyFont="1" applyFill="1" applyBorder="1"/>
    <xf numFmtId="0" fontId="4" fillId="4" borderId="18" xfId="0" applyFont="1" applyFill="1" applyBorder="1"/>
    <xf numFmtId="0" fontId="22" fillId="3" borderId="43" xfId="8" applyFont="1" applyFill="1" applyBorder="1" applyAlignment="1">
      <alignment horizontal="center" vertical="center"/>
    </xf>
    <xf numFmtId="0" fontId="22" fillId="3" borderId="44" xfId="8" applyFont="1" applyFill="1" applyBorder="1" applyAlignment="1">
      <alignment horizontal="center" vertical="center"/>
    </xf>
    <xf numFmtId="0" fontId="22" fillId="3" borderId="45" xfId="8" applyFont="1" applyFill="1" applyBorder="1" applyAlignment="1">
      <alignment horizontal="center" vertical="center"/>
    </xf>
    <xf numFmtId="0" fontId="23" fillId="0" borderId="28" xfId="0" applyFont="1" applyFill="1" applyBorder="1" applyAlignment="1" applyProtection="1">
      <alignment horizontal="center" vertical="center"/>
      <protection locked="0"/>
    </xf>
    <xf numFmtId="0" fontId="23" fillId="0" borderId="29" xfId="0" applyFont="1" applyFill="1" applyBorder="1" applyAlignment="1" applyProtection="1">
      <alignment horizontal="center" vertical="center"/>
      <protection locked="0"/>
    </xf>
    <xf numFmtId="0" fontId="23" fillId="0" borderId="30" xfId="0" applyFont="1" applyFill="1" applyBorder="1" applyAlignment="1" applyProtection="1">
      <alignment horizontal="center" vertical="center"/>
      <protection locked="0"/>
    </xf>
    <xf numFmtId="0" fontId="1" fillId="6" borderId="6" xfId="0" applyFont="1" applyFill="1" applyBorder="1"/>
    <xf numFmtId="0" fontId="1" fillId="6" borderId="14" xfId="0" applyFont="1" applyFill="1" applyBorder="1"/>
    <xf numFmtId="22" fontId="1" fillId="7" borderId="6" xfId="8" applyNumberFormat="1" applyFont="1" applyFill="1" applyBorder="1" applyAlignment="1">
      <alignment horizontal="right" vertical="center"/>
    </xf>
    <xf numFmtId="22" fontId="1" fillId="7" borderId="14" xfId="8" applyNumberFormat="1" applyFont="1" applyFill="1" applyBorder="1" applyAlignment="1">
      <alignment horizontal="right" vertical="center"/>
    </xf>
    <xf numFmtId="0" fontId="23" fillId="0" borderId="17" xfId="8" applyFont="1" applyBorder="1" applyAlignment="1">
      <alignment horizontal="center"/>
    </xf>
    <xf numFmtId="0" fontId="23" fillId="0" borderId="31" xfId="8" applyFont="1" applyBorder="1" applyAlignment="1">
      <alignment horizontal="center"/>
    </xf>
    <xf numFmtId="0" fontId="23" fillId="0" borderId="18" xfId="8" applyFont="1" applyBorder="1" applyAlignment="1">
      <alignment horizontal="center"/>
    </xf>
    <xf numFmtId="0" fontId="1" fillId="7" borderId="61" xfId="8" applyFont="1" applyFill="1" applyBorder="1" applyAlignment="1">
      <alignment horizontal="center"/>
    </xf>
    <xf numFmtId="0" fontId="1" fillId="7" borderId="50" xfId="8" applyFont="1" applyFill="1" applyBorder="1" applyAlignment="1">
      <alignment horizontal="center"/>
    </xf>
    <xf numFmtId="0" fontId="1" fillId="7" borderId="28" xfId="8" applyFont="1" applyFill="1" applyBorder="1" applyAlignment="1">
      <alignment horizontal="center"/>
    </xf>
    <xf numFmtId="0" fontId="4" fillId="4" borderId="41" xfId="0" applyFont="1" applyFill="1" applyBorder="1"/>
    <xf numFmtId="0" fontId="4" fillId="4" borderId="16" xfId="0" applyFont="1" applyFill="1" applyBorder="1"/>
    <xf numFmtId="0" fontId="1" fillId="7" borderId="6" xfId="8" applyFont="1" applyFill="1" applyBorder="1" applyAlignment="1">
      <alignment horizontal="right" vertical="center"/>
    </xf>
    <xf numFmtId="0" fontId="1" fillId="7" borderId="14" xfId="8" applyFont="1" applyFill="1" applyBorder="1" applyAlignment="1">
      <alignment horizontal="right" vertical="center"/>
    </xf>
    <xf numFmtId="0" fontId="1" fillId="7" borderId="6" xfId="8" applyFont="1" applyFill="1" applyBorder="1" applyAlignment="1">
      <alignment horizontal="right" vertical="center" wrapText="1"/>
    </xf>
    <xf numFmtId="0" fontId="1" fillId="7" borderId="14" xfId="8" applyFont="1" applyFill="1" applyBorder="1" applyAlignment="1">
      <alignment horizontal="right" vertical="center" wrapText="1"/>
    </xf>
    <xf numFmtId="14" fontId="1" fillId="7" borderId="6" xfId="8" applyNumberFormat="1" applyFont="1" applyFill="1" applyBorder="1" applyAlignment="1">
      <alignment horizontal="right" vertical="center"/>
    </xf>
    <xf numFmtId="14" fontId="1" fillId="7" borderId="14" xfId="8" applyNumberFormat="1" applyFont="1" applyFill="1" applyBorder="1" applyAlignment="1">
      <alignment horizontal="right" vertical="center"/>
    </xf>
    <xf numFmtId="15" fontId="1" fillId="7" borderId="6" xfId="8" applyNumberFormat="1" applyFont="1" applyFill="1" applyBorder="1" applyAlignment="1">
      <alignment horizontal="right" vertical="center"/>
    </xf>
    <xf numFmtId="15" fontId="1" fillId="7" borderId="14" xfId="8" applyNumberFormat="1" applyFont="1" applyFill="1" applyBorder="1" applyAlignment="1">
      <alignment horizontal="right" vertical="center"/>
    </xf>
    <xf numFmtId="0" fontId="17" fillId="0" borderId="7" xfId="9" applyFont="1" applyFill="1" applyBorder="1" applyAlignment="1">
      <alignment horizontal="center" vertical="center"/>
    </xf>
    <xf numFmtId="0" fontId="17" fillId="0" borderId="32" xfId="9" applyFont="1" applyFill="1" applyBorder="1" applyAlignment="1">
      <alignment horizontal="center" vertical="center"/>
    </xf>
    <xf numFmtId="0" fontId="21" fillId="0" borderId="7" xfId="0" applyFont="1" applyBorder="1"/>
    <xf numFmtId="0" fontId="21" fillId="0" borderId="32" xfId="0" applyFont="1" applyBorder="1"/>
    <xf numFmtId="0" fontId="21" fillId="0" borderId="42" xfId="0" applyFont="1" applyBorder="1"/>
    <xf numFmtId="0" fontId="21" fillId="0" borderId="39" xfId="0" applyFont="1" applyBorder="1"/>
    <xf numFmtId="0" fontId="18" fillId="3" borderId="15" xfId="6" applyFont="1" applyFill="1" applyBorder="1" applyAlignment="1">
      <alignment horizontal="center" vertical="center"/>
    </xf>
    <xf numFmtId="0" fontId="18" fillId="3" borderId="41" xfId="6" applyFont="1" applyFill="1" applyBorder="1" applyAlignment="1">
      <alignment horizontal="center" vertical="center"/>
    </xf>
    <xf numFmtId="0" fontId="18" fillId="3" borderId="16" xfId="6" applyFont="1" applyFill="1" applyBorder="1" applyAlignment="1">
      <alignment horizontal="center" vertical="center"/>
    </xf>
    <xf numFmtId="0" fontId="20" fillId="0" borderId="6" xfId="5" applyFont="1" applyBorder="1" applyAlignment="1">
      <alignment horizontal="center" vertical="center" wrapText="1"/>
    </xf>
    <xf numFmtId="0" fontId="20" fillId="0" borderId="14" xfId="5" applyFont="1" applyBorder="1" applyAlignment="1">
      <alignment horizontal="center" vertical="center" wrapText="1"/>
    </xf>
    <xf numFmtId="0" fontId="10" fillId="0" borderId="6" xfId="2" applyFont="1" applyBorder="1" applyAlignment="1" applyProtection="1">
      <alignment horizontal="center" vertical="center"/>
      <protection locked="0"/>
    </xf>
    <xf numFmtId="0" fontId="10" fillId="0" borderId="14" xfId="2" applyFont="1" applyBorder="1" applyAlignment="1" applyProtection="1">
      <alignment horizontal="center" vertical="center"/>
      <protection locked="0"/>
    </xf>
    <xf numFmtId="0" fontId="10" fillId="0" borderId="31" xfId="2" applyFont="1" applyBorder="1" applyAlignment="1" applyProtection="1">
      <alignment horizontal="center" vertical="center"/>
      <protection locked="0"/>
    </xf>
    <xf numFmtId="0" fontId="10" fillId="0" borderId="18" xfId="2" applyFont="1" applyBorder="1" applyAlignment="1" applyProtection="1">
      <alignment horizontal="center" vertical="center"/>
      <protection locked="0"/>
    </xf>
    <xf numFmtId="0" fontId="1" fillId="0" borderId="42" xfId="5" applyFont="1" applyFill="1" applyBorder="1" applyAlignment="1">
      <alignment vertical="center"/>
    </xf>
    <xf numFmtId="0" fontId="1" fillId="0" borderId="39" xfId="5" applyFont="1" applyFill="1" applyBorder="1" applyAlignment="1">
      <alignment vertical="center"/>
    </xf>
    <xf numFmtId="0" fontId="1" fillId="6" borderId="34" xfId="9" applyFont="1" applyFill="1" applyBorder="1" applyAlignment="1">
      <alignment horizontal="center" vertical="center"/>
    </xf>
    <xf numFmtId="0" fontId="1" fillId="6" borderId="58" xfId="9" applyFont="1" applyFill="1" applyBorder="1" applyAlignment="1">
      <alignment horizontal="center" vertical="center"/>
    </xf>
    <xf numFmtId="0" fontId="1" fillId="6" borderId="60" xfId="9" applyFont="1" applyFill="1" applyBorder="1" applyAlignment="1">
      <alignment horizontal="center" vertical="center"/>
    </xf>
    <xf numFmtId="0" fontId="19" fillId="0" borderId="41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1" fillId="0" borderId="7" xfId="5" applyFont="1" applyFill="1" applyBorder="1" applyAlignment="1">
      <alignment vertical="center"/>
    </xf>
    <xf numFmtId="0" fontId="1" fillId="0" borderId="32" xfId="5" applyFont="1" applyFill="1" applyBorder="1" applyAlignment="1">
      <alignment vertical="center"/>
    </xf>
    <xf numFmtId="0" fontId="19" fillId="0" borderId="7" xfId="0" applyFont="1" applyBorder="1" applyAlignment="1">
      <alignment horizontal="left" vertical="center" wrapText="1"/>
    </xf>
    <xf numFmtId="0" fontId="19" fillId="0" borderId="32" xfId="0" applyFont="1" applyBorder="1" applyAlignment="1">
      <alignment horizontal="left" vertical="center" wrapText="1"/>
    </xf>
    <xf numFmtId="0" fontId="1" fillId="7" borderId="7" xfId="4" applyFont="1" applyFill="1" applyBorder="1" applyAlignment="1"/>
    <xf numFmtId="0" fontId="1" fillId="7" borderId="9" xfId="4" applyFont="1" applyFill="1" applyBorder="1" applyAlignment="1"/>
    <xf numFmtId="0" fontId="1" fillId="6" borderId="12" xfId="9" applyFont="1" applyFill="1" applyBorder="1" applyAlignment="1">
      <alignment horizontal="center" vertical="center"/>
    </xf>
    <xf numFmtId="0" fontId="1" fillId="6" borderId="8" xfId="9" applyFont="1" applyFill="1" applyBorder="1" applyAlignment="1">
      <alignment horizontal="center" vertical="center"/>
    </xf>
    <xf numFmtId="0" fontId="1" fillId="6" borderId="32" xfId="9" applyFont="1" applyFill="1" applyBorder="1" applyAlignment="1">
      <alignment horizontal="center" vertical="center"/>
    </xf>
    <xf numFmtId="0" fontId="16" fillId="7" borderId="6" xfId="4" applyFont="1" applyFill="1" applyBorder="1" applyAlignment="1">
      <alignment horizontal="left" vertical="center" wrapText="1"/>
    </xf>
    <xf numFmtId="0" fontId="1" fillId="7" borderId="6" xfId="4" applyFont="1" applyFill="1" applyBorder="1" applyAlignment="1">
      <alignment vertical="center" wrapText="1"/>
    </xf>
    <xf numFmtId="0" fontId="3" fillId="7" borderId="0" xfId="4" applyFont="1" applyFill="1" applyBorder="1" applyAlignment="1"/>
    <xf numFmtId="0" fontId="3" fillId="7" borderId="35" xfId="4" applyFont="1" applyFill="1" applyBorder="1" applyAlignment="1"/>
    <xf numFmtId="0" fontId="1" fillId="7" borderId="0" xfId="4" applyFont="1" applyFill="1" applyBorder="1" applyAlignment="1"/>
    <xf numFmtId="0" fontId="1" fillId="7" borderId="35" xfId="4" applyFont="1" applyFill="1" applyBorder="1" applyAlignment="1"/>
    <xf numFmtId="0" fontId="11" fillId="0" borderId="4" xfId="9" applyFont="1" applyBorder="1" applyAlignment="1">
      <alignment horizontal="center" vertical="center"/>
    </xf>
    <xf numFmtId="0" fontId="11" fillId="0" borderId="5" xfId="9" applyFont="1" applyBorder="1" applyAlignment="1">
      <alignment horizontal="center" vertical="center"/>
    </xf>
    <xf numFmtId="0" fontId="1" fillId="0" borderId="6" xfId="9" applyFont="1" applyBorder="1" applyAlignment="1"/>
    <xf numFmtId="0" fontId="1" fillId="7" borderId="6" xfId="4" applyFont="1" applyFill="1" applyBorder="1" applyAlignment="1"/>
    <xf numFmtId="0" fontId="24" fillId="4" borderId="6" xfId="6" applyFont="1" applyFill="1" applyBorder="1" applyAlignment="1">
      <alignment horizontal="left" vertical="center"/>
    </xf>
    <xf numFmtId="0" fontId="4" fillId="4" borderId="6" xfId="8" applyFont="1" applyFill="1" applyBorder="1" applyAlignment="1">
      <alignment horizontal="right" vertical="center"/>
    </xf>
    <xf numFmtId="0" fontId="4" fillId="8" borderId="6" xfId="8" applyFont="1" applyFill="1" applyBorder="1" applyAlignment="1">
      <alignment horizontal="center" vertical="center"/>
    </xf>
    <xf numFmtId="0" fontId="22" fillId="3" borderId="15" xfId="8" applyFont="1" applyFill="1" applyBorder="1" applyAlignment="1">
      <alignment horizontal="center" vertical="center"/>
    </xf>
    <xf numFmtId="0" fontId="22" fillId="3" borderId="41" xfId="8" applyFont="1" applyFill="1" applyBorder="1" applyAlignment="1">
      <alignment horizontal="center" vertical="center"/>
    </xf>
    <xf numFmtId="0" fontId="22" fillId="3" borderId="16" xfId="8" applyFont="1" applyFill="1" applyBorder="1" applyAlignment="1">
      <alignment horizontal="center" vertical="center"/>
    </xf>
    <xf numFmtId="49" fontId="1" fillId="7" borderId="6" xfId="8" applyNumberFormat="1" applyFont="1" applyFill="1" applyBorder="1" applyAlignment="1">
      <alignment horizontal="center" vertical="top"/>
    </xf>
    <xf numFmtId="49" fontId="1" fillId="7" borderId="14" xfId="8" applyNumberFormat="1" applyFont="1" applyFill="1" applyBorder="1" applyAlignment="1">
      <alignment horizontal="center" vertical="top"/>
    </xf>
    <xf numFmtId="0" fontId="4" fillId="8" borderId="14" xfId="8" applyFont="1" applyFill="1" applyBorder="1" applyAlignment="1">
      <alignment horizontal="center" vertical="center"/>
    </xf>
    <xf numFmtId="0" fontId="24" fillId="4" borderId="12" xfId="6" applyFont="1" applyFill="1" applyBorder="1" applyAlignment="1">
      <alignment horizontal="left" vertical="center"/>
    </xf>
    <xf numFmtId="0" fontId="24" fillId="4" borderId="8" xfId="6" applyFont="1" applyFill="1" applyBorder="1" applyAlignment="1">
      <alignment horizontal="left" vertical="center"/>
    </xf>
    <xf numFmtId="0" fontId="24" fillId="4" borderId="9" xfId="6" applyFont="1" applyFill="1" applyBorder="1" applyAlignment="1">
      <alignment horizontal="left" vertical="center"/>
    </xf>
    <xf numFmtId="0" fontId="24" fillId="4" borderId="13" xfId="6" applyFont="1" applyFill="1" applyBorder="1" applyAlignment="1">
      <alignment horizontal="left" vertical="center"/>
    </xf>
    <xf numFmtId="0" fontId="4" fillId="4" borderId="6" xfId="8" applyFont="1" applyFill="1" applyBorder="1" applyAlignment="1">
      <alignment horizontal="left" vertical="center"/>
    </xf>
    <xf numFmtId="0" fontId="1" fillId="7" borderId="6" xfId="8" applyFont="1" applyFill="1" applyBorder="1"/>
    <xf numFmtId="0" fontId="4" fillId="4" borderId="6" xfId="8" applyFont="1" applyFill="1" applyBorder="1" applyAlignment="1">
      <alignment vertical="center"/>
    </xf>
    <xf numFmtId="0" fontId="4" fillId="4" borderId="6" xfId="8" applyFont="1" applyFill="1" applyBorder="1" applyAlignment="1">
      <alignment vertical="center" wrapText="1"/>
    </xf>
    <xf numFmtId="1" fontId="1" fillId="7" borderId="6" xfId="4" applyNumberFormat="1" applyFont="1" applyFill="1" applyBorder="1" applyAlignment="1"/>
    <xf numFmtId="0" fontId="17" fillId="8" borderId="1" xfId="9" applyFont="1" applyFill="1" applyBorder="1" applyAlignment="1">
      <alignment horizontal="center" vertical="center"/>
    </xf>
    <xf numFmtId="0" fontId="17" fillId="8" borderId="2" xfId="9" applyFont="1" applyFill="1" applyBorder="1" applyAlignment="1">
      <alignment horizontal="center" vertical="center"/>
    </xf>
    <xf numFmtId="0" fontId="17" fillId="8" borderId="3" xfId="9" applyFont="1" applyFill="1" applyBorder="1" applyAlignment="1">
      <alignment horizontal="center" vertical="center"/>
    </xf>
    <xf numFmtId="17" fontId="21" fillId="0" borderId="0" xfId="0" applyNumberFormat="1" applyFont="1" applyAlignment="1">
      <alignment horizontal="center"/>
    </xf>
    <xf numFmtId="0" fontId="17" fillId="8" borderId="43" xfId="9" applyFont="1" applyFill="1" applyBorder="1" applyAlignment="1">
      <alignment horizontal="center" vertical="center"/>
    </xf>
    <xf numFmtId="0" fontId="17" fillId="8" borderId="44" xfId="9" applyFont="1" applyFill="1" applyBorder="1" applyAlignment="1">
      <alignment horizontal="center" vertical="center"/>
    </xf>
    <xf numFmtId="0" fontId="17" fillId="8" borderId="45" xfId="9" applyFont="1" applyFill="1" applyBorder="1" applyAlignment="1">
      <alignment horizontal="center" vertical="center"/>
    </xf>
    <xf numFmtId="0" fontId="1" fillId="0" borderId="4" xfId="9" applyFont="1" applyBorder="1" applyAlignment="1">
      <alignment horizontal="center"/>
    </xf>
    <xf numFmtId="0" fontId="1" fillId="0" borderId="0" xfId="9" applyFont="1" applyBorder="1" applyAlignment="1">
      <alignment horizontal="center"/>
    </xf>
    <xf numFmtId="0" fontId="1" fillId="0" borderId="5" xfId="9" applyFont="1" applyBorder="1" applyAlignment="1">
      <alignment horizontal="center"/>
    </xf>
    <xf numFmtId="0" fontId="1" fillId="0" borderId="6" xfId="9" applyFont="1" applyBorder="1" applyAlignment="1">
      <alignment horizontal="left"/>
    </xf>
    <xf numFmtId="15" fontId="1" fillId="7" borderId="6" xfId="4" applyNumberFormat="1" applyFont="1" applyFill="1" applyBorder="1" applyAlignment="1"/>
    <xf numFmtId="0" fontId="2" fillId="3" borderId="1" xfId="9" applyFont="1" applyFill="1" applyBorder="1" applyAlignment="1">
      <alignment vertical="center"/>
    </xf>
    <xf numFmtId="0" fontId="2" fillId="3" borderId="3" xfId="9" applyFont="1" applyFill="1" applyBorder="1" applyAlignment="1">
      <alignment vertical="center"/>
    </xf>
    <xf numFmtId="0" fontId="2" fillId="3" borderId="43" xfId="9" applyFont="1" applyFill="1" applyBorder="1" applyAlignment="1">
      <alignment vertical="center"/>
    </xf>
    <xf numFmtId="0" fontId="2" fillId="3" borderId="45" xfId="9" applyFont="1" applyFill="1" applyBorder="1" applyAlignment="1">
      <alignment vertical="center"/>
    </xf>
    <xf numFmtId="0" fontId="4" fillId="0" borderId="46" xfId="9" applyFont="1" applyBorder="1" applyAlignment="1">
      <alignment vertical="center"/>
    </xf>
    <xf numFmtId="0" fontId="4" fillId="0" borderId="47" xfId="9" applyFont="1" applyBorder="1" applyAlignment="1">
      <alignment vertical="center"/>
    </xf>
    <xf numFmtId="0" fontId="11" fillId="0" borderId="1" xfId="9" applyFont="1" applyBorder="1" applyAlignment="1">
      <alignment horizontal="center" vertical="center"/>
    </xf>
    <xf numFmtId="0" fontId="11" fillId="0" borderId="3" xfId="9" applyFont="1" applyBorder="1" applyAlignment="1">
      <alignment horizontal="center" vertical="center"/>
    </xf>
    <xf numFmtId="0" fontId="1" fillId="7" borderId="0" xfId="4" applyFont="1" applyFill="1" applyBorder="1" applyAlignment="1">
      <alignment vertical="top" wrapText="1"/>
    </xf>
    <xf numFmtId="0" fontId="1" fillId="7" borderId="35" xfId="4" applyFont="1" applyFill="1" applyBorder="1" applyAlignment="1">
      <alignment vertical="top" wrapText="1"/>
    </xf>
    <xf numFmtId="0" fontId="1" fillId="7" borderId="0" xfId="4" applyFont="1" applyFill="1" applyBorder="1" applyAlignment="1">
      <alignment wrapText="1"/>
    </xf>
    <xf numFmtId="0" fontId="1" fillId="7" borderId="35" xfId="4" applyFont="1" applyFill="1" applyBorder="1" applyAlignment="1">
      <alignment wrapText="1"/>
    </xf>
    <xf numFmtId="164" fontId="1" fillId="7" borderId="6" xfId="4" applyNumberFormat="1" applyFont="1" applyFill="1" applyBorder="1" applyAlignment="1"/>
    <xf numFmtId="0" fontId="4" fillId="7" borderId="6" xfId="4" applyFont="1" applyFill="1" applyBorder="1" applyAlignment="1">
      <alignment wrapText="1"/>
    </xf>
    <xf numFmtId="0" fontId="10" fillId="0" borderId="6" xfId="4" applyFont="1" applyBorder="1" applyAlignment="1">
      <alignment vertical="center" wrapText="1"/>
    </xf>
    <xf numFmtId="0" fontId="12" fillId="10" borderId="4" xfId="4" applyFont="1" applyFill="1" applyBorder="1" applyAlignment="1">
      <alignment horizontal="center"/>
    </xf>
    <xf numFmtId="0" fontId="12" fillId="10" borderId="0" xfId="4" applyFont="1" applyFill="1" applyBorder="1" applyAlignment="1">
      <alignment horizontal="center"/>
    </xf>
    <xf numFmtId="0" fontId="12" fillId="10" borderId="5" xfId="4" applyFont="1" applyFill="1" applyBorder="1" applyAlignment="1">
      <alignment horizontal="center"/>
    </xf>
    <xf numFmtId="0" fontId="8" fillId="4" borderId="13" xfId="0" applyFont="1" applyFill="1" applyBorder="1" applyAlignment="1">
      <alignment horizontal="left" vertical="center"/>
    </xf>
    <xf numFmtId="0" fontId="8" fillId="4" borderId="9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17" xfId="0" applyFont="1" applyFill="1" applyBorder="1" applyAlignment="1">
      <alignment horizontal="left" vertical="center"/>
    </xf>
    <xf numFmtId="0" fontId="8" fillId="4" borderId="19" xfId="0" applyFont="1" applyFill="1" applyBorder="1" applyAlignment="1">
      <alignment horizontal="left" vertical="center"/>
    </xf>
    <xf numFmtId="0" fontId="8" fillId="4" borderId="31" xfId="0" applyFont="1" applyFill="1" applyBorder="1" applyAlignment="1">
      <alignment horizontal="left" vertical="center"/>
    </xf>
    <xf numFmtId="0" fontId="8" fillId="4" borderId="42" xfId="0" applyFont="1" applyFill="1" applyBorder="1" applyAlignment="1">
      <alignment horizontal="left" vertical="center"/>
    </xf>
    <xf numFmtId="0" fontId="8" fillId="4" borderId="28" xfId="0" applyFont="1" applyFill="1" applyBorder="1" applyAlignment="1">
      <alignment horizontal="left" vertical="center"/>
    </xf>
    <xf numFmtId="0" fontId="8" fillId="4" borderId="59" xfId="0" applyFont="1" applyFill="1" applyBorder="1" applyAlignment="1">
      <alignment horizontal="left" vertical="center"/>
    </xf>
    <xf numFmtId="0" fontId="8" fillId="4" borderId="29" xfId="0" applyFont="1" applyFill="1" applyBorder="1" applyAlignment="1">
      <alignment horizontal="left" vertical="center"/>
    </xf>
    <xf numFmtId="0" fontId="8" fillId="4" borderId="38" xfId="0" applyFont="1" applyFill="1" applyBorder="1" applyAlignment="1">
      <alignment horizontal="left" vertical="center"/>
    </xf>
    <xf numFmtId="0" fontId="4" fillId="0" borderId="13" xfId="8" applyFont="1" applyFill="1" applyBorder="1" applyAlignment="1">
      <alignment vertical="center" wrapText="1"/>
    </xf>
    <xf numFmtId="0" fontId="4" fillId="0" borderId="6" xfId="8" applyFont="1" applyFill="1" applyBorder="1" applyAlignment="1">
      <alignment vertical="center" wrapText="1"/>
    </xf>
    <xf numFmtId="0" fontId="4" fillId="4" borderId="17" xfId="8" applyFont="1" applyFill="1" applyBorder="1" applyAlignment="1">
      <alignment vertical="center" wrapText="1"/>
    </xf>
    <xf numFmtId="0" fontId="4" fillId="4" borderId="31" xfId="8" applyFont="1" applyFill="1" applyBorder="1" applyAlignment="1">
      <alignment vertical="center" wrapText="1"/>
    </xf>
    <xf numFmtId="0" fontId="4" fillId="4" borderId="13" xfId="8" applyFont="1" applyFill="1" applyBorder="1" applyAlignment="1">
      <alignment vertical="center" wrapText="1"/>
    </xf>
    <xf numFmtId="0" fontId="4" fillId="6" borderId="13" xfId="8" applyFont="1" applyFill="1" applyBorder="1" applyAlignment="1">
      <alignment vertical="center" wrapText="1"/>
    </xf>
    <xf numFmtId="0" fontId="4" fillId="6" borderId="6" xfId="8" applyFont="1" applyFill="1" applyBorder="1" applyAlignment="1">
      <alignment vertical="center" wrapText="1"/>
    </xf>
    <xf numFmtId="0" fontId="24" fillId="4" borderId="17" xfId="6" applyFont="1" applyFill="1" applyBorder="1" applyAlignment="1">
      <alignment horizontal="left" vertical="center"/>
    </xf>
    <xf numFmtId="0" fontId="24" fillId="4" borderId="31" xfId="6" applyFont="1" applyFill="1" applyBorder="1" applyAlignment="1">
      <alignment horizontal="left" vertical="center"/>
    </xf>
    <xf numFmtId="0" fontId="1" fillId="7" borderId="6" xfId="8" applyFont="1" applyFill="1" applyBorder="1" applyAlignment="1">
      <alignment horizontal="center" vertical="top"/>
    </xf>
    <xf numFmtId="0" fontId="1" fillId="0" borderId="6" xfId="5" applyFont="1" applyBorder="1" applyAlignment="1">
      <alignment vertical="center"/>
    </xf>
    <xf numFmtId="0" fontId="20" fillId="0" borderId="6" xfId="5" applyFont="1" applyBorder="1" applyAlignment="1">
      <alignment horizontal="right" vertical="center" wrapText="1"/>
    </xf>
    <xf numFmtId="0" fontId="4" fillId="4" borderId="15" xfId="8" applyFont="1" applyFill="1" applyBorder="1" applyAlignment="1">
      <alignment vertical="center" wrapText="1"/>
    </xf>
    <xf numFmtId="0" fontId="4" fillId="4" borderId="41" xfId="8" applyFont="1" applyFill="1" applyBorder="1" applyAlignment="1">
      <alignment vertical="center" wrapText="1"/>
    </xf>
    <xf numFmtId="166" fontId="4" fillId="11" borderId="28" xfId="5" applyNumberFormat="1" applyFont="1" applyFill="1" applyBorder="1" applyAlignment="1">
      <alignment horizontal="center" vertical="center"/>
    </xf>
    <xf numFmtId="166" fontId="4" fillId="11" borderId="29" xfId="5" applyNumberFormat="1" applyFont="1" applyFill="1" applyBorder="1" applyAlignment="1">
      <alignment horizontal="center" vertical="center"/>
    </xf>
    <xf numFmtId="166" fontId="4" fillId="11" borderId="30" xfId="5" applyNumberFormat="1" applyFont="1" applyFill="1" applyBorder="1" applyAlignment="1">
      <alignment horizontal="center" vertical="center"/>
    </xf>
    <xf numFmtId="0" fontId="4" fillId="11" borderId="29" xfId="5" applyFont="1" applyFill="1" applyBorder="1" applyAlignment="1">
      <alignment horizontal="center" vertical="center"/>
    </xf>
    <xf numFmtId="0" fontId="4" fillId="11" borderId="10" xfId="5" applyFont="1" applyFill="1" applyBorder="1" applyAlignment="1">
      <alignment horizontal="center" vertical="center"/>
    </xf>
    <xf numFmtId="0" fontId="4" fillId="11" borderId="29" xfId="5" applyFont="1" applyFill="1" applyBorder="1" applyAlignment="1">
      <alignment horizontal="center" vertical="center" wrapText="1"/>
    </xf>
    <xf numFmtId="0" fontId="4" fillId="11" borderId="10" xfId="5" applyFont="1" applyFill="1" applyBorder="1" applyAlignment="1">
      <alignment horizontal="center" vertical="center" wrapText="1"/>
    </xf>
    <xf numFmtId="0" fontId="4" fillId="11" borderId="37" xfId="5" applyFont="1" applyFill="1" applyBorder="1" applyAlignment="1">
      <alignment horizontal="center" vertical="center" wrapText="1"/>
    </xf>
    <xf numFmtId="0" fontId="4" fillId="11" borderId="40" xfId="5" applyFont="1" applyFill="1" applyBorder="1" applyAlignment="1">
      <alignment horizontal="center" vertical="center" wrapText="1"/>
    </xf>
    <xf numFmtId="0" fontId="4" fillId="11" borderId="30" xfId="5" applyFont="1" applyFill="1" applyBorder="1" applyAlignment="1">
      <alignment horizontal="center" vertical="center" wrapText="1"/>
    </xf>
    <xf numFmtId="0" fontId="4" fillId="11" borderId="66" xfId="5" applyFont="1" applyFill="1" applyBorder="1" applyAlignment="1">
      <alignment horizontal="center" vertical="center" wrapText="1"/>
    </xf>
    <xf numFmtId="17" fontId="4" fillId="11" borderId="59" xfId="5" applyNumberFormat="1" applyFont="1" applyFill="1" applyBorder="1" applyAlignment="1">
      <alignment horizontal="center" vertical="center"/>
    </xf>
    <xf numFmtId="17" fontId="4" fillId="11" borderId="29" xfId="5" applyNumberFormat="1" applyFont="1" applyFill="1" applyBorder="1" applyAlignment="1">
      <alignment horizontal="center" vertical="center"/>
    </xf>
    <xf numFmtId="17" fontId="4" fillId="11" borderId="30" xfId="5" applyNumberFormat="1" applyFont="1" applyFill="1" applyBorder="1" applyAlignment="1">
      <alignment horizontal="center" vertical="center"/>
    </xf>
    <xf numFmtId="166" fontId="4" fillId="11" borderId="59" xfId="5" applyNumberFormat="1" applyFont="1" applyFill="1" applyBorder="1" applyAlignment="1">
      <alignment horizontal="center" vertical="center"/>
    </xf>
    <xf numFmtId="0" fontId="28" fillId="3" borderId="62" xfId="5" applyFont="1" applyFill="1" applyBorder="1" applyAlignment="1">
      <alignment horizontal="center" vertical="center"/>
    </xf>
    <xf numFmtId="0" fontId="28" fillId="3" borderId="63" xfId="5" applyFont="1" applyFill="1" applyBorder="1" applyAlignment="1">
      <alignment horizontal="center" vertical="center"/>
    </xf>
    <xf numFmtId="0" fontId="28" fillId="3" borderId="64" xfId="5" applyFont="1" applyFill="1" applyBorder="1" applyAlignment="1">
      <alignment horizontal="center" vertical="center"/>
    </xf>
    <xf numFmtId="0" fontId="4" fillId="11" borderId="28" xfId="5" applyFont="1" applyFill="1" applyBorder="1" applyAlignment="1">
      <alignment horizontal="center" vertical="center" wrapText="1"/>
    </xf>
    <xf numFmtId="0" fontId="4" fillId="11" borderId="61" xfId="5" applyFont="1" applyFill="1" applyBorder="1" applyAlignment="1">
      <alignment horizontal="center" vertical="center" wrapText="1"/>
    </xf>
    <xf numFmtId="0" fontId="4" fillId="11" borderId="65" xfId="5" applyFont="1" applyFill="1" applyBorder="1" applyAlignment="1">
      <alignment horizontal="center" vertical="center"/>
    </xf>
    <xf numFmtId="0" fontId="4" fillId="11" borderId="11" xfId="5" applyFont="1" applyFill="1" applyBorder="1" applyAlignment="1">
      <alignment horizontal="center" vertical="center"/>
    </xf>
    <xf numFmtId="0" fontId="4" fillId="11" borderId="65" xfId="5" applyFont="1" applyFill="1" applyBorder="1" applyAlignment="1">
      <alignment horizontal="center" vertical="center" wrapText="1"/>
    </xf>
    <xf numFmtId="0" fontId="4" fillId="11" borderId="11" xfId="5" applyFont="1" applyFill="1" applyBorder="1" applyAlignment="1">
      <alignment horizontal="center" vertical="center" wrapText="1"/>
    </xf>
    <xf numFmtId="0" fontId="4" fillId="11" borderId="52" xfId="5" applyFont="1" applyFill="1" applyBorder="1" applyAlignment="1">
      <alignment horizontal="center" vertical="center"/>
    </xf>
    <xf numFmtId="49" fontId="23" fillId="7" borderId="6" xfId="5" applyNumberFormat="1" applyFont="1" applyFill="1" applyBorder="1" applyAlignment="1">
      <alignment horizontal="right" vertical="center"/>
    </xf>
    <xf numFmtId="49" fontId="23" fillId="7" borderId="14" xfId="5" applyNumberFormat="1" applyFont="1" applyFill="1" applyBorder="1" applyAlignment="1">
      <alignment horizontal="right" vertical="center"/>
    </xf>
    <xf numFmtId="0" fontId="8" fillId="4" borderId="17" xfId="5" applyFont="1" applyFill="1" applyBorder="1" applyAlignment="1">
      <alignment vertical="center"/>
    </xf>
    <xf numFmtId="0" fontId="8" fillId="4" borderId="31" xfId="5" applyFont="1" applyFill="1" applyBorder="1" applyAlignment="1">
      <alignment vertical="center"/>
    </xf>
    <xf numFmtId="0" fontId="23" fillId="7" borderId="31" xfId="5" applyFont="1" applyFill="1" applyBorder="1" applyAlignment="1">
      <alignment horizontal="right" vertical="center"/>
    </xf>
    <xf numFmtId="0" fontId="23" fillId="7" borderId="18" xfId="5" applyFont="1" applyFill="1" applyBorder="1" applyAlignment="1">
      <alignment horizontal="right" vertical="center"/>
    </xf>
    <xf numFmtId="0" fontId="8" fillId="4" borderId="13" xfId="5" applyFont="1" applyFill="1" applyBorder="1" applyAlignment="1">
      <alignment vertical="center"/>
    </xf>
    <xf numFmtId="0" fontId="8" fillId="4" borderId="6" xfId="5" applyFont="1" applyFill="1" applyBorder="1" applyAlignment="1">
      <alignment vertical="center"/>
    </xf>
    <xf numFmtId="0" fontId="23" fillId="7" borderId="6" xfId="5" applyFont="1" applyFill="1" applyBorder="1" applyAlignment="1">
      <alignment horizontal="right" vertical="center"/>
    </xf>
    <xf numFmtId="0" fontId="23" fillId="7" borderId="14" xfId="5" applyFont="1" applyFill="1" applyBorder="1" applyAlignment="1">
      <alignment horizontal="right" vertical="center"/>
    </xf>
    <xf numFmtId="3" fontId="23" fillId="7" borderId="6" xfId="5" applyNumberFormat="1" applyFont="1" applyFill="1" applyBorder="1" applyAlignment="1">
      <alignment horizontal="right" vertical="center"/>
    </xf>
    <xf numFmtId="3" fontId="23" fillId="7" borderId="14" xfId="5" applyNumberFormat="1" applyFont="1" applyFill="1" applyBorder="1" applyAlignment="1">
      <alignment horizontal="right" vertical="center"/>
    </xf>
    <xf numFmtId="9" fontId="23" fillId="2" borderId="6" xfId="1" applyFont="1" applyFill="1" applyBorder="1" applyAlignment="1">
      <alignment horizontal="right" vertical="center"/>
    </xf>
    <xf numFmtId="9" fontId="23" fillId="2" borderId="14" xfId="1" applyFont="1" applyFill="1" applyBorder="1" applyAlignment="1">
      <alignment horizontal="right" vertical="center"/>
    </xf>
    <xf numFmtId="0" fontId="12" fillId="7" borderId="6" xfId="5" applyFont="1" applyFill="1" applyBorder="1" applyAlignment="1">
      <alignment horizontal="right" vertical="center"/>
    </xf>
    <xf numFmtId="0" fontId="12" fillId="7" borderId="14" xfId="5" applyFont="1" applyFill="1" applyBorder="1" applyAlignment="1">
      <alignment horizontal="right" vertical="center"/>
    </xf>
    <xf numFmtId="165" fontId="23" fillId="7" borderId="6" xfId="5" applyNumberFormat="1" applyFont="1" applyFill="1" applyBorder="1" applyAlignment="1">
      <alignment horizontal="right" vertical="center"/>
    </xf>
    <xf numFmtId="165" fontId="23" fillId="7" borderId="14" xfId="5" applyNumberFormat="1" applyFont="1" applyFill="1" applyBorder="1" applyAlignment="1">
      <alignment horizontal="right" vertical="center"/>
    </xf>
    <xf numFmtId="0" fontId="22" fillId="3" borderId="24" xfId="5" applyFont="1" applyFill="1" applyBorder="1" applyAlignment="1">
      <alignment horizontal="center" vertical="center"/>
    </xf>
    <xf numFmtId="0" fontId="22" fillId="3" borderId="25" xfId="5" applyFont="1" applyFill="1" applyBorder="1" applyAlignment="1">
      <alignment horizontal="center" vertical="center"/>
    </xf>
    <xf numFmtId="0" fontId="22" fillId="3" borderId="26" xfId="5" applyFont="1" applyFill="1" applyBorder="1" applyAlignment="1">
      <alignment horizontal="center" vertical="center"/>
    </xf>
    <xf numFmtId="0" fontId="27" fillId="5" borderId="28" xfId="5" applyFont="1" applyFill="1" applyBorder="1" applyAlignment="1">
      <alignment vertical="center"/>
    </xf>
    <xf numFmtId="0" fontId="27" fillId="5" borderId="29" xfId="5" applyFont="1" applyFill="1" applyBorder="1" applyAlignment="1">
      <alignment vertical="center"/>
    </xf>
    <xf numFmtId="0" fontId="27" fillId="5" borderId="29" xfId="5" applyFont="1" applyFill="1" applyBorder="1" applyAlignment="1">
      <alignment horizontal="center" vertical="center"/>
    </xf>
    <xf numFmtId="0" fontId="27" fillId="5" borderId="30" xfId="5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/>
    </xf>
    <xf numFmtId="0" fontId="2" fillId="3" borderId="58" xfId="0" applyFont="1" applyFill="1" applyBorder="1" applyAlignment="1">
      <alignment horizontal="center"/>
    </xf>
    <xf numFmtId="0" fontId="2" fillId="3" borderId="57" xfId="0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0" fillId="0" borderId="0" xfId="1" applyFont="1" applyBorder="1" applyAlignment="1"/>
  </cellXfs>
  <cellStyles count="10">
    <cellStyle name="Hyperlink 2" xfId="7" xr:uid="{139885C7-3C4A-4A8D-B657-DC145F617203}"/>
    <cellStyle name="Normal" xfId="0" builtinId="0"/>
    <cellStyle name="Normal 2" xfId="2" xr:uid="{FFA42605-C002-4D12-AF6C-D66956AD9893}"/>
    <cellStyle name="Normal 2 2" xfId="9" xr:uid="{A7653785-472B-4420-AD37-D097A189D935}"/>
    <cellStyle name="Normal 3" xfId="4" xr:uid="{0021C3A7-8E4D-459E-93FA-846772B459CB}"/>
    <cellStyle name="Normal 3 2" xfId="5" xr:uid="{9A5C0090-F806-44CC-9D98-BBC93433ECD9}"/>
    <cellStyle name="Normal 3 3" xfId="6" xr:uid="{91CD67EF-56CA-42D2-965E-4365C9BB53E5}"/>
    <cellStyle name="Normal 6" xfId="8" xr:uid="{7B992497-7EBA-4448-ABA7-8FD9D86352BC}"/>
    <cellStyle name="Percent" xfId="1" builtinId="5"/>
    <cellStyle name="Percent 3" xfId="3" xr:uid="{22F3AFB5-AD3F-403B-AE41-BCF95FB49AB9}"/>
  </cellStyles>
  <dxfs count="175">
    <dxf>
      <font>
        <color rgb="FFFF0000"/>
        <name val="Calibri Light"/>
        <family val="2"/>
        <scheme val="none"/>
      </font>
    </dxf>
    <dxf>
      <fill>
        <gradientFill degree="270">
          <stop position="0">
            <color theme="0"/>
          </stop>
          <stop position="1">
            <color rgb="FFFFFF29"/>
          </stop>
        </gradientFill>
      </fill>
    </dxf>
    <dxf>
      <fill>
        <gradientFill degree="270">
          <stop position="0">
            <color theme="0"/>
          </stop>
          <stop position="1">
            <color rgb="FFFF4747"/>
          </stop>
        </gradientFill>
      </fill>
    </dxf>
    <dxf>
      <fill>
        <gradientFill degree="270">
          <stop position="0">
            <color theme="0"/>
          </stop>
          <stop position="1">
            <color rgb="FF37FF37"/>
          </stop>
        </gradientFill>
      </fill>
    </dxf>
    <dxf>
      <fill>
        <gradientFill degree="270">
          <stop position="0">
            <color theme="0"/>
          </stop>
          <stop position="1">
            <color rgb="FF2FC9FF"/>
          </stop>
        </gradient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;;;@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8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8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8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8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8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8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8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8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8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8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8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8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7" formatCode="0;;;@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67" formatCode="0;;;@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;;;@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0" formatCode="General"/>
      <alignment vertical="center" textRotation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" formatCode="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vertical="center" textRotation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;;;@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theme="1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vertical="center" textRotation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vertical="center" textRotation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solid">
          <fgColor indexed="64"/>
          <bgColor theme="0"/>
        </patternFill>
      </fill>
      <alignment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solid">
          <fgColor indexed="64"/>
          <bgColor theme="0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54</xdr:row>
      <xdr:rowOff>38786</xdr:rowOff>
    </xdr:from>
    <xdr:to>
      <xdr:col>7</xdr:col>
      <xdr:colOff>667093</xdr:colOff>
      <xdr:row>71</xdr:row>
      <xdr:rowOff>187774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4C9D1E-26F5-41EA-B6FD-1FB311627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52700" y="10821086"/>
          <a:ext cx="3315043" cy="341606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Shared%20With%20Me\Financials\NC%20Financial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_data"/>
      <sheetName val="Business Profile"/>
      <sheetName val="ROC-Check"/>
      <sheetName val="GST-Check"/>
      <sheetName val="KYC-Check"/>
      <sheetName val="Analysis"/>
      <sheetName val="Financial Statement"/>
      <sheetName val="Cash Flow"/>
      <sheetName val="NC-RT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26EDD7-81D5-40D0-8CE1-DEF75B83AE66}" name="LoanTrack" displayName="LoanTrack" ref="B26:BC30" headerRowCount="0" totalsRowCount="1" headerRowDxfId="174" dataDxfId="172" totalsRowDxfId="170" headerRowBorderDxfId="173" tableBorderDxfId="171" totalsRowBorderDxfId="169">
  <tableColumns count="54">
    <tableColumn id="1" xr3:uid="{56FB75E7-CF9B-46A1-B3AB-2147857C6E3B}" name="Column1" totalsRowLabel="Total" headerRowDxfId="168" dataDxfId="167" totalsRowDxfId="166"/>
    <tableColumn id="2" xr3:uid="{C27CCD9E-6312-4588-BC35-65EC08F5A0C6}" name="Column2" headerRowDxfId="165" dataDxfId="164" totalsRowDxfId="163"/>
    <tableColumn id="3" xr3:uid="{AAF1FB8F-A296-47E4-8A72-A1745ACDC161}" name="Column3" totalsRowFunction="count" headerRowDxfId="162" dataDxfId="161" totalsRowDxfId="160"/>
    <tableColumn id="4" xr3:uid="{9B4F72D8-482F-4870-A0E3-B820D1554F96}" name="Column4" totalsRowFunction="sum" headerRowDxfId="159" dataDxfId="158" totalsRowDxfId="157"/>
    <tableColumn id="53" xr3:uid="{453D7E9C-8464-4B69-969C-CAA262A31CE8}" name="Column52" totalsRowFunction="sum" headerRowDxfId="156" dataDxfId="155" totalsRowDxfId="154"/>
    <tableColumn id="5" xr3:uid="{B994F796-2698-418A-8E0B-72D61A45A2BA}" name="Column5" totalsRowFunction="sum" headerRowDxfId="153" dataDxfId="152" totalsRowDxfId="151"/>
    <tableColumn id="6" xr3:uid="{737F6DC0-DF3E-43EC-9286-68156C5A8AFE}" name="Column6" headerRowDxfId="150" dataDxfId="149" totalsRowDxfId="148"/>
    <tableColumn id="54" xr3:uid="{1D8844E7-D777-4209-972C-90A8F22CB228}" name="Column54" totalsRowFunction="sum" headerRowDxfId="147" dataDxfId="146" totalsRowDxfId="145" dataCellStyle="Normal 3 2"/>
    <tableColumn id="7" xr3:uid="{26082963-8AB6-4AEB-A241-A23B5B755608}" name="Column7" headerRowDxfId="144" dataDxfId="143" totalsRowDxfId="142"/>
    <tableColumn id="8" xr3:uid="{7CBB396D-D104-4993-9E6E-D0B762AC7EB1}" name="Column8" headerRowDxfId="141" dataDxfId="140" totalsRowDxfId="139">
      <calculatedColumnFormula>IFERROR(IF(J26&lt;(TODAY()-H26)/30,"",J26-((TODAY()-H26)/30)+1),"")</calculatedColumnFormula>
    </tableColumn>
    <tableColumn id="9" xr3:uid="{2E7D6B7B-FEA4-4763-ABC1-32F72F6C6820}" name="Column9" totalsRowFunction="custom" headerRowDxfId="138" dataDxfId="137" totalsRowDxfId="136">
      <totalsRowFormula>COUNTIF(L26:L29,"Yes")</totalsRowFormula>
    </tableColumn>
    <tableColumn id="10" xr3:uid="{6478D420-B00A-48E2-8345-95D6E6EA8BC1}" name="Column10" totalsRowFunction="sum" headerRowDxfId="135" dataDxfId="134" totalsRowDxfId="133">
      <calculatedColumnFormula>IF(OR(L26="Yes",AND(K26&gt;1,K26&lt;&gt;"")),G26,"")</calculatedColumnFormula>
    </tableColumn>
    <tableColumn id="11" xr3:uid="{49D35060-54EF-49FD-A73F-4348F8EEB47C}" name="Column11" totalsRowFunction="custom" headerRowDxfId="132" dataDxfId="131" totalsRowDxfId="130">
      <totalsRowFormula>SUMPRODUCT((N26:N29&lt;&gt;"")/COUNTIF(N26:N29,N26:N29&amp;""))</totalsRowFormula>
    </tableColumn>
    <tableColumn id="52" xr3:uid="{0D4E9939-8493-4632-BB92-93AE7E2E3957}" name="Column51" totalsRowFunction="sum" headerRowDxfId="129" dataDxfId="128" totalsRowDxfId="127" dataCellStyle="Normal 3 2">
      <calculatedColumnFormula>IF($G26&lt;&gt;"",COUNT($S26,$V26,$Y26,$AB26,$AE26,$AH26,$AK26,$AN26,$AQ26,$AT26,$AW26,$AZ26),"")</calculatedColumnFormula>
    </tableColumn>
    <tableColumn id="55" xr3:uid="{EA0AF5F9-C0BB-48FB-918E-FCE80D877F8A}" name="Column53" totalsRowFunction="sum" headerRowDxfId="126" dataDxfId="125" totalsRowDxfId="124" dataCellStyle="Normal 3 2"/>
    <tableColumn id="51" xr3:uid="{B828F5C2-44A2-4B0C-942F-DCC0D73E14F1}" name="Column50" totalsRowFunction="sum" headerRowDxfId="123" dataDxfId="122" totalsRowDxfId="121" dataCellStyle="Normal 3 2">
      <calculatedColumnFormula>IF($G26&lt;&gt;"",SUM($T26,$W26,$Z26,$AC26,$AF26,$AI26,$AL26,$AO26,$AR26,$AU26,$AX26,$BA26),"")</calculatedColumnFormula>
    </tableColumn>
    <tableColumn id="50" xr3:uid="{5B1B417B-7DD7-4C29-8A1A-FAAE789CD799}" name="Column49" totalsRowFunction="custom" headerRowDxfId="120" dataDxfId="119" totalsRowDxfId="118" dataCellStyle="Normal 3 2">
      <calculatedColumnFormula>IF($G26&lt;&gt;"",IFERROR(AVERAGE($U26,$X26,$AA26,$AD26,$AG26,$AJ26,$AM26,$AP26,$AS26,$AV26,$AY26,$BB26),""),"")</calculatedColumnFormula>
      <totalsRowFormula>IFERROR(SUBTOTAL(101,R26:R29),"")</totalsRowFormula>
    </tableColumn>
    <tableColumn id="12" xr3:uid="{507F1E5E-998B-436D-B7E4-714BADEAB1F1}" name="Column12" totalsRowFunction="count" headerRowDxfId="117" dataDxfId="116" totalsRowDxfId="115"/>
    <tableColumn id="13" xr3:uid="{DA7D7659-F1D4-4366-A9B3-813A9ED73DED}" name="Column13" totalsRowFunction="sum" headerRowDxfId="114" dataDxfId="113" totalsRowDxfId="112"/>
    <tableColumn id="14" xr3:uid="{D4792780-D96C-45A9-9915-1EF9D0330228}" name="Column14" totalsRowFunction="custom" headerRowDxfId="111" dataDxfId="110" totalsRowDxfId="109">
      <totalsRowFormula>IFERROR(SUBTOTAL(101,U26:U29),"")</totalsRowFormula>
    </tableColumn>
    <tableColumn id="15" xr3:uid="{C303E264-7A4C-420B-BE95-AFF21886C30A}" name="Column15" totalsRowFunction="count" headerRowDxfId="108" dataDxfId="107" totalsRowDxfId="106"/>
    <tableColumn id="16" xr3:uid="{8D738DFD-A805-49FB-A5AC-3560574AF333}" name="Column16" totalsRowFunction="sum" headerRowDxfId="105" dataDxfId="104" totalsRowDxfId="103"/>
    <tableColumn id="17" xr3:uid="{45AD5816-4603-45E9-A430-1EFB57E4E350}" name="Column17" totalsRowFunction="custom" headerRowDxfId="102" dataDxfId="101" totalsRowDxfId="100">
      <totalsRowFormula>IFERROR(SUBTOTAL(101,X26:X29),"")</totalsRowFormula>
    </tableColumn>
    <tableColumn id="18" xr3:uid="{7BA2A7AB-E326-44A9-8A38-5982B9FF4FBC}" name="Column18" totalsRowFunction="count" headerRowDxfId="99" dataDxfId="98" totalsRowDxfId="97"/>
    <tableColumn id="19" xr3:uid="{286292BE-283E-4D31-8421-413FF708A9AD}" name="Column19" totalsRowFunction="sum" headerRowDxfId="96" dataDxfId="95" totalsRowDxfId="94"/>
    <tableColumn id="20" xr3:uid="{E6A77E27-CA95-40DC-BEC0-1187B2A4D84E}" name="Column20" totalsRowFunction="custom" headerRowDxfId="93" dataDxfId="92" totalsRowDxfId="91">
      <totalsRowFormula>IFERROR(SUBTOTAL(101,AA26:AA29),"")</totalsRowFormula>
    </tableColumn>
    <tableColumn id="21" xr3:uid="{5AB2D8EA-4448-4699-9C6E-60B2C607E1B8}" name="Column21" totalsRowFunction="count" headerRowDxfId="90" dataDxfId="89" totalsRowDxfId="88"/>
    <tableColumn id="22" xr3:uid="{E053E904-1991-4E9E-83AB-D01B889DFA5F}" name="Column22" totalsRowFunction="sum" headerRowDxfId="87" dataDxfId="86" totalsRowDxfId="85"/>
    <tableColumn id="23" xr3:uid="{3F67A943-0F18-411A-B38F-1D95EB38EE4A}" name="Column23" totalsRowFunction="custom" headerRowDxfId="84" dataDxfId="83" totalsRowDxfId="82">
      <totalsRowFormula>IFERROR(SUBTOTAL(101,AD26:AD29),"")</totalsRowFormula>
    </tableColumn>
    <tableColumn id="24" xr3:uid="{0BA796B9-62C8-4086-B5D1-F15F498533DC}" name="Column24" totalsRowFunction="count" headerRowDxfId="81" dataDxfId="80" totalsRowDxfId="79"/>
    <tableColumn id="25" xr3:uid="{109DD913-1295-431C-B578-14B397AB8B0F}" name="Column25" totalsRowFunction="sum" headerRowDxfId="78" dataDxfId="77" totalsRowDxfId="76"/>
    <tableColumn id="26" xr3:uid="{D1C76E9F-E082-44A4-8047-367F03D33727}" name="Column26" totalsRowFunction="custom" headerRowDxfId="75" dataDxfId="74" totalsRowDxfId="73">
      <totalsRowFormula>IFERROR(SUBTOTAL(101,AG26:AG29),"")</totalsRowFormula>
    </tableColumn>
    <tableColumn id="27" xr3:uid="{E1A783FE-A647-4612-A3F5-1FCD2D5EE398}" name="Column27" totalsRowFunction="count" headerRowDxfId="72" dataDxfId="71" totalsRowDxfId="70"/>
    <tableColumn id="28" xr3:uid="{F293FCDE-2A16-4D57-9975-04B7CF10E53B}" name="Column28" totalsRowFunction="sum" headerRowDxfId="69" dataDxfId="68" totalsRowDxfId="67"/>
    <tableColumn id="29" xr3:uid="{D74BAA5F-5E7F-443C-8143-FBC8E7798CCB}" name="Column29" totalsRowFunction="custom" headerRowDxfId="66" dataDxfId="65" totalsRowDxfId="64">
      <totalsRowFormula>IFERROR(SUBTOTAL(101,AJ26:AJ29),"")</totalsRowFormula>
    </tableColumn>
    <tableColumn id="30" xr3:uid="{A153C123-2A9C-4CFB-BE80-E0864C495B8D}" name="Column30" totalsRowFunction="count" headerRowDxfId="63" dataDxfId="62" totalsRowDxfId="61"/>
    <tableColumn id="31" xr3:uid="{A559297E-5585-4A34-A152-85087579227A}" name="Column31" totalsRowFunction="sum" headerRowDxfId="60" dataDxfId="59" totalsRowDxfId="58"/>
    <tableColumn id="32" xr3:uid="{C83BDDD5-F36C-4FC0-AF6C-523F56CAB0B4}" name="Column32" totalsRowFunction="custom" headerRowDxfId="57" dataDxfId="56" totalsRowDxfId="55">
      <totalsRowFormula>IFERROR(SUBTOTAL(101,AM26:AM29),"")</totalsRowFormula>
    </tableColumn>
    <tableColumn id="33" xr3:uid="{7CA99F53-178D-483C-AF60-7E380E322B89}" name="Column33" totalsRowFunction="count" headerRowDxfId="54" dataDxfId="53" totalsRowDxfId="52"/>
    <tableColumn id="34" xr3:uid="{6E9770C5-8F33-4425-B236-6621A8D7C3A5}" name="Column34" totalsRowFunction="sum" headerRowDxfId="51" dataDxfId="50" totalsRowDxfId="49"/>
    <tableColumn id="35" xr3:uid="{A879DC62-EB40-4FE8-9438-81F48B972C96}" name="Column35" totalsRowFunction="custom" headerRowDxfId="48" dataDxfId="47" totalsRowDxfId="46">
      <totalsRowFormula>IFERROR(SUBTOTAL(101,AP26:AP29),"")</totalsRowFormula>
    </tableColumn>
    <tableColumn id="36" xr3:uid="{1FFA8C79-3429-44BC-A471-522C9A78DCB7}" name="Column36" totalsRowFunction="count" headerRowDxfId="45" dataDxfId="44" totalsRowDxfId="43"/>
    <tableColumn id="37" xr3:uid="{4974CF0F-C04E-4AE0-A9DB-D1D63DE03CFD}" name="Column37" totalsRowFunction="sum" headerRowDxfId="42" dataDxfId="41" totalsRowDxfId="40"/>
    <tableColumn id="38" xr3:uid="{F3E95252-21D3-4D4E-B7F4-264846EE9B49}" name="Column38" totalsRowFunction="custom" headerRowDxfId="39" dataDxfId="38" totalsRowDxfId="37">
      <totalsRowFormula>IFERROR(SUBTOTAL(101,AS26:AS29),"")</totalsRowFormula>
    </tableColumn>
    <tableColumn id="39" xr3:uid="{E420A284-EF40-4A2A-8657-14B6170C2704}" name="Column39" totalsRowFunction="count" headerRowDxfId="36" dataDxfId="35" totalsRowDxfId="34"/>
    <tableColumn id="40" xr3:uid="{4D56812D-02C1-41F8-8186-512A6FC3DA5C}" name="Column40" totalsRowFunction="sum" headerRowDxfId="33" dataDxfId="32" totalsRowDxfId="31"/>
    <tableColumn id="41" xr3:uid="{80E3CE72-6A90-4611-8A5D-4183AF1649D5}" name="Column41" totalsRowFunction="custom" headerRowDxfId="30" dataDxfId="29" totalsRowDxfId="28">
      <totalsRowFormula>IFERROR(SUBTOTAL(101,AV26:AV29),"")</totalsRowFormula>
    </tableColumn>
    <tableColumn id="42" xr3:uid="{221FA9B4-0848-4027-8086-08E5ECD9AD70}" name="Column42" totalsRowFunction="count" headerRowDxfId="27" dataDxfId="26" totalsRowDxfId="25"/>
    <tableColumn id="43" xr3:uid="{F4079D3E-5C95-432D-A401-1018AC84970D}" name="Column43" totalsRowFunction="sum" headerRowDxfId="24" dataDxfId="23" totalsRowDxfId="22"/>
    <tableColumn id="44" xr3:uid="{5E1631AF-3FA7-42CC-83A5-5B1175A62A89}" name="Column44" totalsRowFunction="custom" headerRowDxfId="21" dataDxfId="20" totalsRowDxfId="19">
      <totalsRowFormula>IFERROR(SUBTOTAL(101,AY26:AY29),"")</totalsRowFormula>
    </tableColumn>
    <tableColumn id="45" xr3:uid="{CBD2D912-5C4B-4F5F-A28E-618D49E984C0}" name="Column45" totalsRowFunction="count" headerRowDxfId="18" dataDxfId="17" totalsRowDxfId="16"/>
    <tableColumn id="46" xr3:uid="{7E420CCA-7028-403A-B864-A62991194161}" name="Column46" totalsRowFunction="sum" headerRowDxfId="15" dataDxfId="14" totalsRowDxfId="13"/>
    <tableColumn id="47" xr3:uid="{1B56856F-F832-49E9-8E47-29A26CB103F7}" name="Column47" totalsRowFunction="custom" headerRowDxfId="12" dataDxfId="11" totalsRowDxfId="10">
      <totalsRowFormula>IFERROR(SUBTOTAL(101,BB26:BB29),"")</totalsRowFormula>
    </tableColumn>
    <tableColumn id="48" xr3:uid="{0972EB95-2374-419C-9DBC-50A6E382B21C}" name="Column48" totalsRowFunction="count" headerRowDxfId="9" dataDxfId="8" totalsRowDxfId="7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60AC-2381-4295-89BA-B99A29DFD6AB}">
  <dimension ref="A1:O200"/>
  <sheetViews>
    <sheetView showGridLines="0" tabSelected="1" workbookViewId="0">
      <selection activeCell="E128" sqref="E128"/>
    </sheetView>
  </sheetViews>
  <sheetFormatPr defaultRowHeight="15" x14ac:dyDescent="0.25"/>
  <cols>
    <col min="1" max="1" width="3" style="31" customWidth="1"/>
    <col min="2" max="2" width="4.7109375" style="31" customWidth="1"/>
    <col min="3" max="10" width="13.7109375" style="31" customWidth="1"/>
    <col min="11" max="11" width="4.7109375" style="31" customWidth="1"/>
    <col min="12" max="16384" width="9.140625" style="31"/>
  </cols>
  <sheetData>
    <row r="1" spans="1:12" ht="15.75" thickBot="1" x14ac:dyDescent="0.3">
      <c r="B1" s="32"/>
      <c r="C1" s="32"/>
      <c r="D1" s="32"/>
      <c r="E1" s="32"/>
      <c r="F1" s="32"/>
      <c r="G1" s="32"/>
      <c r="H1" s="33"/>
      <c r="I1" s="33"/>
      <c r="J1" s="33"/>
      <c r="K1" s="33"/>
    </row>
    <row r="2" spans="1:12" ht="21.75" customHeight="1" x14ac:dyDescent="0.25">
      <c r="A2" s="34"/>
      <c r="B2" s="198" t="s">
        <v>43</v>
      </c>
      <c r="C2" s="199"/>
      <c r="D2" s="199"/>
      <c r="E2" s="199"/>
      <c r="F2" s="199"/>
      <c r="G2" s="199"/>
      <c r="H2" s="199"/>
      <c r="I2" s="199"/>
      <c r="J2" s="199"/>
      <c r="K2" s="200"/>
      <c r="L2" s="40"/>
    </row>
    <row r="3" spans="1:12" ht="15.75" customHeight="1" x14ac:dyDescent="0.25">
      <c r="A3" s="34"/>
      <c r="B3" s="245" t="s">
        <v>34</v>
      </c>
      <c r="C3" s="233"/>
      <c r="D3" s="233"/>
      <c r="E3" s="304"/>
      <c r="F3" s="304"/>
      <c r="G3" s="233" t="s">
        <v>35</v>
      </c>
      <c r="H3" s="233"/>
      <c r="I3" s="201"/>
      <c r="J3" s="201"/>
      <c r="K3" s="202"/>
      <c r="L3" s="40"/>
    </row>
    <row r="4" spans="1:12" x14ac:dyDescent="0.25">
      <c r="A4" s="34"/>
      <c r="B4" s="245" t="s">
        <v>44</v>
      </c>
      <c r="C4" s="233"/>
      <c r="D4" s="233"/>
      <c r="E4" s="201"/>
      <c r="F4" s="201"/>
      <c r="G4" s="201"/>
      <c r="H4" s="201"/>
      <c r="I4" s="201"/>
      <c r="J4" s="201"/>
      <c r="K4" s="202"/>
      <c r="L4" s="40"/>
    </row>
    <row r="5" spans="1:12" ht="15" customHeight="1" x14ac:dyDescent="0.25">
      <c r="A5" s="34"/>
      <c r="B5" s="245" t="s">
        <v>45</v>
      </c>
      <c r="C5" s="233"/>
      <c r="D5" s="233"/>
      <c r="E5" s="303"/>
      <c r="F5" s="303"/>
      <c r="G5" s="233" t="s">
        <v>18</v>
      </c>
      <c r="H5" s="233"/>
      <c r="I5" s="154"/>
      <c r="J5" s="155"/>
      <c r="K5" s="156"/>
      <c r="L5" s="40"/>
    </row>
    <row r="6" spans="1:12" ht="15" customHeight="1" x14ac:dyDescent="0.25">
      <c r="A6" s="34"/>
      <c r="B6" s="245" t="s">
        <v>0</v>
      </c>
      <c r="C6" s="233"/>
      <c r="D6" s="233"/>
      <c r="E6" s="203"/>
      <c r="F6" s="203"/>
      <c r="G6" s="233" t="s">
        <v>61</v>
      </c>
      <c r="H6" s="233"/>
      <c r="I6" s="154"/>
      <c r="J6" s="155"/>
      <c r="K6" s="156"/>
      <c r="L6" s="40"/>
    </row>
    <row r="7" spans="1:12" ht="15" customHeight="1" x14ac:dyDescent="0.25">
      <c r="A7" s="34"/>
      <c r="B7" s="245" t="s">
        <v>1</v>
      </c>
      <c r="C7" s="233"/>
      <c r="D7" s="233"/>
      <c r="E7" s="203"/>
      <c r="F7" s="203"/>
      <c r="G7" s="233" t="s">
        <v>62</v>
      </c>
      <c r="H7" s="233"/>
      <c r="I7" s="154"/>
      <c r="J7" s="155"/>
      <c r="K7" s="156"/>
      <c r="L7" s="40"/>
    </row>
    <row r="8" spans="1:12" ht="15.75" customHeight="1" x14ac:dyDescent="0.25">
      <c r="A8" s="34"/>
      <c r="B8" s="245" t="s">
        <v>2</v>
      </c>
      <c r="C8" s="233"/>
      <c r="D8" s="233"/>
      <c r="E8" s="203"/>
      <c r="F8" s="203"/>
      <c r="G8" s="233" t="s">
        <v>3</v>
      </c>
      <c r="H8" s="233"/>
      <c r="I8" s="154"/>
      <c r="J8" s="155"/>
      <c r="K8" s="156"/>
      <c r="L8" s="40"/>
    </row>
    <row r="9" spans="1:12" ht="15.75" customHeight="1" x14ac:dyDescent="0.25">
      <c r="A9" s="34"/>
      <c r="B9" s="245" t="s">
        <v>63</v>
      </c>
      <c r="C9" s="233"/>
      <c r="D9" s="233"/>
      <c r="E9" s="157"/>
      <c r="F9" s="158"/>
      <c r="G9" s="158"/>
      <c r="H9" s="158"/>
      <c r="I9" s="158"/>
      <c r="J9" s="158"/>
      <c r="K9" s="159"/>
      <c r="L9" s="40"/>
    </row>
    <row r="10" spans="1:12" ht="15.75" customHeight="1" x14ac:dyDescent="0.25">
      <c r="A10" s="34"/>
      <c r="B10" s="242" t="s">
        <v>64</v>
      </c>
      <c r="C10" s="243"/>
      <c r="D10" s="244"/>
      <c r="E10" s="157"/>
      <c r="F10" s="158"/>
      <c r="G10" s="158"/>
      <c r="H10" s="158"/>
      <c r="I10" s="158"/>
      <c r="J10" s="158"/>
      <c r="K10" s="159"/>
      <c r="L10" s="40"/>
    </row>
    <row r="11" spans="1:12" ht="15.75" customHeight="1" x14ac:dyDescent="0.25">
      <c r="A11" s="34"/>
      <c r="B11" s="245" t="s">
        <v>65</v>
      </c>
      <c r="C11" s="233"/>
      <c r="D11" s="233"/>
      <c r="E11" s="203"/>
      <c r="F11" s="203"/>
      <c r="G11" s="233" t="s">
        <v>66</v>
      </c>
      <c r="H11" s="233"/>
      <c r="I11" s="203" t="s">
        <v>130</v>
      </c>
      <c r="J11" s="203"/>
      <c r="K11" s="204"/>
      <c r="L11" s="40"/>
    </row>
    <row r="12" spans="1:12" ht="15.75" customHeight="1" thickBot="1" x14ac:dyDescent="0.3">
      <c r="A12" s="34"/>
      <c r="B12" s="300" t="s">
        <v>67</v>
      </c>
      <c r="C12" s="301"/>
      <c r="D12" s="301"/>
      <c r="E12" s="205"/>
      <c r="F12" s="205"/>
      <c r="G12" s="205"/>
      <c r="H12" s="205"/>
      <c r="I12" s="205"/>
      <c r="J12" s="205"/>
      <c r="K12" s="206"/>
      <c r="L12" s="40"/>
    </row>
    <row r="13" spans="1:12" s="38" customFormat="1" ht="15.75" thickBot="1" x14ac:dyDescent="0.3">
      <c r="A13" s="35"/>
      <c r="B13" s="36"/>
      <c r="C13" s="36"/>
      <c r="D13" s="36"/>
      <c r="E13" s="37"/>
      <c r="F13" s="37"/>
      <c r="G13" s="37"/>
      <c r="H13" s="36"/>
      <c r="I13" s="37"/>
      <c r="J13" s="37"/>
      <c r="K13" s="82"/>
    </row>
    <row r="14" spans="1:12" ht="17.25" x14ac:dyDescent="0.25">
      <c r="A14" s="34"/>
      <c r="B14" s="236" t="s">
        <v>58</v>
      </c>
      <c r="C14" s="237"/>
      <c r="D14" s="237"/>
      <c r="E14" s="237"/>
      <c r="F14" s="237"/>
      <c r="G14" s="237"/>
      <c r="H14" s="237"/>
      <c r="I14" s="237"/>
      <c r="J14" s="237"/>
      <c r="K14" s="238"/>
      <c r="L14" s="40"/>
    </row>
    <row r="15" spans="1:12" ht="15" customHeight="1" x14ac:dyDescent="0.25">
      <c r="A15" s="34"/>
      <c r="B15" s="179"/>
      <c r="C15" s="246" t="s">
        <v>47</v>
      </c>
      <c r="D15" s="246"/>
      <c r="E15" s="302"/>
      <c r="F15" s="302"/>
      <c r="G15" s="234" t="s">
        <v>57</v>
      </c>
      <c r="H15" s="234"/>
      <c r="I15" s="239"/>
      <c r="J15" s="239"/>
      <c r="K15" s="240"/>
      <c r="L15" s="40"/>
    </row>
    <row r="16" spans="1:12" x14ac:dyDescent="0.25">
      <c r="A16" s="34"/>
      <c r="B16" s="180"/>
      <c r="C16" s="247"/>
      <c r="D16" s="247"/>
      <c r="E16" s="235" t="s">
        <v>36</v>
      </c>
      <c r="F16" s="235"/>
      <c r="G16" s="235" t="s">
        <v>48</v>
      </c>
      <c r="H16" s="235"/>
      <c r="I16" s="235" t="s">
        <v>49</v>
      </c>
      <c r="J16" s="235"/>
      <c r="K16" s="241"/>
      <c r="L16" s="40"/>
    </row>
    <row r="17" spans="1:12" ht="15" customHeight="1" x14ac:dyDescent="0.25">
      <c r="A17" s="34"/>
      <c r="B17" s="180"/>
      <c r="C17" s="248" t="s">
        <v>50</v>
      </c>
      <c r="D17" s="248"/>
      <c r="E17" s="184" t="s">
        <v>51</v>
      </c>
      <c r="F17" s="184"/>
      <c r="G17" s="184" t="s">
        <v>51</v>
      </c>
      <c r="H17" s="184"/>
      <c r="I17" s="184" t="s">
        <v>51</v>
      </c>
      <c r="J17" s="184"/>
      <c r="K17" s="185"/>
      <c r="L17" s="40"/>
    </row>
    <row r="18" spans="1:12" ht="14.25" customHeight="1" x14ac:dyDescent="0.25">
      <c r="A18" s="34"/>
      <c r="B18" s="180"/>
      <c r="C18" s="249" t="s">
        <v>52</v>
      </c>
      <c r="D18" s="249"/>
      <c r="E18" s="186"/>
      <c r="F18" s="186"/>
      <c r="G18" s="186"/>
      <c r="H18" s="186"/>
      <c r="I18" s="186"/>
      <c r="J18" s="186"/>
      <c r="K18" s="187"/>
      <c r="L18" s="40"/>
    </row>
    <row r="19" spans="1:12" ht="15" customHeight="1" x14ac:dyDescent="0.25">
      <c r="A19" s="34"/>
      <c r="B19" s="180"/>
      <c r="C19" s="248" t="s">
        <v>53</v>
      </c>
      <c r="D19" s="248"/>
      <c r="E19" s="184"/>
      <c r="F19" s="184"/>
      <c r="G19" s="184"/>
      <c r="H19" s="184"/>
      <c r="I19" s="184"/>
      <c r="J19" s="184"/>
      <c r="K19" s="185"/>
      <c r="L19" s="40"/>
    </row>
    <row r="20" spans="1:12" ht="15" customHeight="1" x14ac:dyDescent="0.25">
      <c r="A20" s="34"/>
      <c r="B20" s="180"/>
      <c r="C20" s="248" t="s">
        <v>54</v>
      </c>
      <c r="D20" s="248"/>
      <c r="E20" s="184"/>
      <c r="F20" s="184"/>
      <c r="G20" s="184"/>
      <c r="H20" s="184"/>
      <c r="I20" s="188"/>
      <c r="J20" s="188"/>
      <c r="K20" s="189"/>
      <c r="L20" s="40"/>
    </row>
    <row r="21" spans="1:12" ht="15" customHeight="1" x14ac:dyDescent="0.25">
      <c r="A21" s="34"/>
      <c r="B21" s="180"/>
      <c r="C21" s="248" t="s">
        <v>55</v>
      </c>
      <c r="D21" s="248"/>
      <c r="E21" s="188"/>
      <c r="F21" s="188"/>
      <c r="G21" s="188"/>
      <c r="H21" s="188"/>
      <c r="I21" s="188"/>
      <c r="J21" s="188"/>
      <c r="K21" s="189"/>
      <c r="L21" s="40"/>
    </row>
    <row r="22" spans="1:12" ht="15" customHeight="1" x14ac:dyDescent="0.25">
      <c r="A22" s="34"/>
      <c r="B22" s="180"/>
      <c r="C22" s="248" t="s">
        <v>41</v>
      </c>
      <c r="D22" s="248"/>
      <c r="E22" s="184"/>
      <c r="F22" s="184"/>
      <c r="G22" s="184"/>
      <c r="H22" s="184"/>
      <c r="I22" s="190"/>
      <c r="J22" s="190"/>
      <c r="K22" s="191"/>
      <c r="L22" s="40"/>
    </row>
    <row r="23" spans="1:12" ht="15" customHeight="1" x14ac:dyDescent="0.25">
      <c r="A23" s="34"/>
      <c r="B23" s="180"/>
      <c r="C23" s="248" t="s">
        <v>56</v>
      </c>
      <c r="D23" s="248"/>
      <c r="E23" s="188"/>
      <c r="F23" s="188"/>
      <c r="G23" s="188"/>
      <c r="H23" s="188"/>
      <c r="I23" s="188"/>
      <c r="J23" s="188"/>
      <c r="K23" s="189"/>
      <c r="L23" s="40"/>
    </row>
    <row r="24" spans="1:12" ht="15" customHeight="1" x14ac:dyDescent="0.25">
      <c r="A24" s="34"/>
      <c r="B24" s="180"/>
      <c r="C24" s="248" t="s">
        <v>38</v>
      </c>
      <c r="D24" s="248"/>
      <c r="E24" s="184"/>
      <c r="F24" s="184"/>
      <c r="G24" s="184"/>
      <c r="H24" s="184"/>
      <c r="I24" s="174"/>
      <c r="J24" s="174"/>
      <c r="K24" s="175"/>
      <c r="L24" s="40"/>
    </row>
    <row r="25" spans="1:12" ht="15" customHeight="1" x14ac:dyDescent="0.25">
      <c r="A25" s="34"/>
      <c r="B25" s="181"/>
      <c r="C25" s="248" t="s">
        <v>37</v>
      </c>
      <c r="D25" s="248"/>
      <c r="E25" s="174"/>
      <c r="F25" s="174"/>
      <c r="G25" s="174"/>
      <c r="H25" s="174"/>
      <c r="I25" s="174"/>
      <c r="J25" s="174"/>
      <c r="K25" s="175"/>
      <c r="L25" s="40"/>
    </row>
    <row r="26" spans="1:12" ht="15.75" thickBot="1" x14ac:dyDescent="0.25">
      <c r="A26" s="34"/>
      <c r="B26" s="176"/>
      <c r="C26" s="177"/>
      <c r="D26" s="177"/>
      <c r="E26" s="177"/>
      <c r="F26" s="177"/>
      <c r="G26" s="177"/>
      <c r="H26" s="177"/>
      <c r="I26" s="177"/>
      <c r="J26" s="177"/>
      <c r="K26" s="178"/>
      <c r="L26" s="40"/>
    </row>
    <row r="27" spans="1:12" ht="15.75" thickBot="1" x14ac:dyDescent="0.3">
      <c r="B27" s="32"/>
      <c r="C27" s="32"/>
      <c r="D27" s="32"/>
      <c r="E27" s="32"/>
      <c r="F27" s="32"/>
      <c r="G27" s="32"/>
      <c r="H27" s="32"/>
      <c r="I27" s="32"/>
      <c r="J27" s="32"/>
      <c r="K27" s="32"/>
    </row>
    <row r="28" spans="1:12" ht="18" thickBot="1" x14ac:dyDescent="0.3">
      <c r="B28" s="166" t="s">
        <v>59</v>
      </c>
      <c r="C28" s="167"/>
      <c r="D28" s="167"/>
      <c r="E28" s="167"/>
      <c r="F28" s="167"/>
      <c r="G28" s="167"/>
      <c r="H28" s="167"/>
      <c r="I28" s="167"/>
      <c r="J28" s="167"/>
      <c r="K28" s="168"/>
      <c r="L28" s="40"/>
    </row>
    <row r="29" spans="1:12" ht="16.5" customHeight="1" x14ac:dyDescent="0.25">
      <c r="A29" s="34"/>
      <c r="B29" s="305" t="s">
        <v>12</v>
      </c>
      <c r="C29" s="306"/>
      <c r="D29" s="306"/>
      <c r="E29" s="182" t="s">
        <v>13</v>
      </c>
      <c r="F29" s="182"/>
      <c r="G29" s="182" t="s">
        <v>14</v>
      </c>
      <c r="H29" s="182"/>
      <c r="I29" s="182" t="s">
        <v>14</v>
      </c>
      <c r="J29" s="182"/>
      <c r="K29" s="183"/>
      <c r="L29" s="40"/>
    </row>
    <row r="30" spans="1:12" ht="16.5" customHeight="1" x14ac:dyDescent="0.25">
      <c r="A30" s="34"/>
      <c r="B30" s="298" t="s">
        <v>15</v>
      </c>
      <c r="C30" s="299"/>
      <c r="D30" s="299"/>
      <c r="E30" s="172"/>
      <c r="F30" s="172"/>
      <c r="G30" s="172"/>
      <c r="H30" s="172"/>
      <c r="I30" s="172"/>
      <c r="J30" s="172"/>
      <c r="K30" s="173"/>
      <c r="L30" s="40"/>
    </row>
    <row r="31" spans="1:12" ht="16.5" customHeight="1" x14ac:dyDescent="0.25">
      <c r="A31" s="34"/>
      <c r="B31" s="293" t="s">
        <v>16</v>
      </c>
      <c r="C31" s="294"/>
      <c r="D31" s="294"/>
      <c r="E31" s="162"/>
      <c r="F31" s="162"/>
      <c r="G31" s="162"/>
      <c r="H31" s="162"/>
      <c r="I31" s="162"/>
      <c r="J31" s="162"/>
      <c r="K31" s="163"/>
      <c r="L31" s="40"/>
    </row>
    <row r="32" spans="1:12" ht="16.5" customHeight="1" x14ac:dyDescent="0.25">
      <c r="A32" s="34"/>
      <c r="B32" s="293" t="s">
        <v>17</v>
      </c>
      <c r="C32" s="294"/>
      <c r="D32" s="294"/>
      <c r="E32" s="162"/>
      <c r="F32" s="162"/>
      <c r="G32" s="162"/>
      <c r="H32" s="162"/>
      <c r="I32" s="162"/>
      <c r="J32" s="162"/>
      <c r="K32" s="163"/>
      <c r="L32" s="40"/>
    </row>
    <row r="33" spans="1:12" ht="16.5" customHeight="1" x14ac:dyDescent="0.25">
      <c r="A33" s="34"/>
      <c r="B33" s="293" t="s">
        <v>19</v>
      </c>
      <c r="C33" s="294"/>
      <c r="D33" s="294"/>
      <c r="E33" s="162"/>
      <c r="F33" s="162"/>
      <c r="G33" s="162"/>
      <c r="H33" s="162"/>
      <c r="I33" s="162"/>
      <c r="J33" s="162"/>
      <c r="K33" s="163"/>
      <c r="L33" s="40"/>
    </row>
    <row r="34" spans="1:12" ht="16.5" customHeight="1" x14ac:dyDescent="0.25">
      <c r="A34" s="34"/>
      <c r="B34" s="293" t="s">
        <v>20</v>
      </c>
      <c r="C34" s="294"/>
      <c r="D34" s="294"/>
      <c r="E34" s="162"/>
      <c r="F34" s="162"/>
      <c r="G34" s="162"/>
      <c r="H34" s="162"/>
      <c r="I34" s="162"/>
      <c r="J34" s="162"/>
      <c r="K34" s="163"/>
      <c r="L34" s="40"/>
    </row>
    <row r="35" spans="1:12" ht="16.5" customHeight="1" x14ac:dyDescent="0.25">
      <c r="A35" s="34"/>
      <c r="B35" s="293" t="s">
        <v>21</v>
      </c>
      <c r="C35" s="294"/>
      <c r="D35" s="294"/>
      <c r="E35" s="162"/>
      <c r="F35" s="162"/>
      <c r="G35" s="162"/>
      <c r="H35" s="162"/>
      <c r="I35" s="162"/>
      <c r="J35" s="162"/>
      <c r="K35" s="163"/>
      <c r="L35" s="40"/>
    </row>
    <row r="36" spans="1:12" ht="16.5" customHeight="1" x14ac:dyDescent="0.25">
      <c r="A36" s="34"/>
      <c r="B36" s="293" t="s">
        <v>22</v>
      </c>
      <c r="C36" s="294"/>
      <c r="D36" s="294"/>
      <c r="E36" s="162"/>
      <c r="F36" s="162"/>
      <c r="G36" s="162"/>
      <c r="H36" s="162"/>
      <c r="I36" s="162"/>
      <c r="J36" s="162"/>
      <c r="K36" s="163"/>
      <c r="L36" s="40"/>
    </row>
    <row r="37" spans="1:12" ht="16.5" customHeight="1" x14ac:dyDescent="0.25">
      <c r="A37" s="34"/>
      <c r="B37" s="297" t="s">
        <v>23</v>
      </c>
      <c r="C37" s="249"/>
      <c r="D37" s="249"/>
      <c r="E37" s="160">
        <f>SUM(E31:E36)</f>
        <v>0</v>
      </c>
      <c r="F37" s="160"/>
      <c r="G37" s="160">
        <f>SUM(G31:G36)</f>
        <v>0</v>
      </c>
      <c r="H37" s="160"/>
      <c r="I37" s="160">
        <f>SUM(I31:I36)</f>
        <v>0</v>
      </c>
      <c r="J37" s="160"/>
      <c r="K37" s="161"/>
      <c r="L37" s="40"/>
    </row>
    <row r="38" spans="1:12" ht="16.5" customHeight="1" x14ac:dyDescent="0.25">
      <c r="A38" s="34"/>
      <c r="B38" s="298" t="s">
        <v>24</v>
      </c>
      <c r="C38" s="299"/>
      <c r="D38" s="299"/>
      <c r="E38" s="172"/>
      <c r="F38" s="172"/>
      <c r="G38" s="172"/>
      <c r="H38" s="172"/>
      <c r="I38" s="172"/>
      <c r="J38" s="172"/>
      <c r="K38" s="173"/>
      <c r="L38" s="40"/>
    </row>
    <row r="39" spans="1:12" ht="16.5" customHeight="1" x14ac:dyDescent="0.25">
      <c r="A39" s="34"/>
      <c r="B39" s="293" t="s">
        <v>25</v>
      </c>
      <c r="C39" s="294"/>
      <c r="D39" s="294"/>
      <c r="E39" s="162"/>
      <c r="F39" s="162"/>
      <c r="G39" s="162"/>
      <c r="H39" s="162"/>
      <c r="I39" s="162"/>
      <c r="J39" s="162"/>
      <c r="K39" s="163"/>
      <c r="L39" s="40"/>
    </row>
    <row r="40" spans="1:12" ht="16.5" customHeight="1" x14ac:dyDescent="0.25">
      <c r="A40" s="34"/>
      <c r="B40" s="293" t="s">
        <v>26</v>
      </c>
      <c r="C40" s="294"/>
      <c r="D40" s="294"/>
      <c r="E40" s="162"/>
      <c r="F40" s="162"/>
      <c r="G40" s="162"/>
      <c r="H40" s="162"/>
      <c r="I40" s="162"/>
      <c r="J40" s="162"/>
      <c r="K40" s="163"/>
      <c r="L40" s="40"/>
    </row>
    <row r="41" spans="1:12" ht="16.5" customHeight="1" x14ac:dyDescent="0.25">
      <c r="A41" s="34"/>
      <c r="B41" s="293" t="s">
        <v>27</v>
      </c>
      <c r="C41" s="294"/>
      <c r="D41" s="294"/>
      <c r="E41" s="162"/>
      <c r="F41" s="162"/>
      <c r="G41" s="162"/>
      <c r="H41" s="162"/>
      <c r="I41" s="162"/>
      <c r="J41" s="162"/>
      <c r="K41" s="163"/>
      <c r="L41" s="40"/>
    </row>
    <row r="42" spans="1:12" ht="16.5" customHeight="1" x14ac:dyDescent="0.25">
      <c r="A42" s="34"/>
      <c r="B42" s="297" t="s">
        <v>28</v>
      </c>
      <c r="C42" s="249"/>
      <c r="D42" s="249"/>
      <c r="E42" s="160">
        <f>SUM(E39:E41)</f>
        <v>0</v>
      </c>
      <c r="F42" s="160"/>
      <c r="G42" s="160">
        <f>SUM(H39:H41)</f>
        <v>0</v>
      </c>
      <c r="H42" s="160"/>
      <c r="I42" s="160">
        <f>SUM(I39:I41)</f>
        <v>0</v>
      </c>
      <c r="J42" s="160"/>
      <c r="K42" s="161"/>
      <c r="L42" s="40"/>
    </row>
    <row r="43" spans="1:12" ht="16.5" customHeight="1" x14ac:dyDescent="0.25">
      <c r="A43" s="34"/>
      <c r="B43" s="293" t="s">
        <v>29</v>
      </c>
      <c r="C43" s="294"/>
      <c r="D43" s="294"/>
      <c r="E43" s="162"/>
      <c r="F43" s="162"/>
      <c r="G43" s="162"/>
      <c r="H43" s="162"/>
      <c r="I43" s="162"/>
      <c r="J43" s="162"/>
      <c r="K43" s="163"/>
      <c r="L43" s="40"/>
    </row>
    <row r="44" spans="1:12" ht="16.5" customHeight="1" thickBot="1" x14ac:dyDescent="0.3">
      <c r="A44" s="34"/>
      <c r="B44" s="295" t="s">
        <v>30</v>
      </c>
      <c r="C44" s="296"/>
      <c r="D44" s="296"/>
      <c r="E44" s="164">
        <f>E37-E43</f>
        <v>0</v>
      </c>
      <c r="F44" s="164"/>
      <c r="G44" s="164">
        <f>G37-H43</f>
        <v>0</v>
      </c>
      <c r="H44" s="164"/>
      <c r="I44" s="164">
        <f>I37-I43</f>
        <v>0</v>
      </c>
      <c r="J44" s="164"/>
      <c r="K44" s="165"/>
      <c r="L44" s="40"/>
    </row>
    <row r="45" spans="1:12" ht="15.75" thickBot="1" x14ac:dyDescent="0.3">
      <c r="B45" s="32"/>
      <c r="C45" s="32"/>
      <c r="D45" s="32"/>
      <c r="E45" s="32"/>
      <c r="F45" s="32"/>
      <c r="G45" s="32"/>
      <c r="H45" s="32"/>
      <c r="I45" s="32"/>
      <c r="J45" s="32"/>
      <c r="K45" s="32"/>
    </row>
    <row r="46" spans="1:12" ht="18" thickBot="1" x14ac:dyDescent="0.3">
      <c r="A46" s="34"/>
      <c r="B46" s="166" t="s">
        <v>60</v>
      </c>
      <c r="C46" s="167"/>
      <c r="D46" s="167"/>
      <c r="E46" s="167"/>
      <c r="F46" s="167"/>
      <c r="G46" s="167"/>
      <c r="H46" s="167"/>
      <c r="I46" s="167"/>
      <c r="J46" s="167"/>
      <c r="K46" s="168"/>
      <c r="L46" s="40"/>
    </row>
    <row r="47" spans="1:12" x14ac:dyDescent="0.25">
      <c r="A47" s="34"/>
      <c r="B47" s="289" t="s">
        <v>6</v>
      </c>
      <c r="C47" s="290"/>
      <c r="D47" s="291"/>
      <c r="E47" s="291"/>
      <c r="F47" s="291"/>
      <c r="G47" s="291"/>
      <c r="H47" s="292"/>
      <c r="I47" s="169">
        <v>400</v>
      </c>
      <c r="J47" s="170"/>
      <c r="K47" s="171"/>
      <c r="L47" s="40"/>
    </row>
    <row r="48" spans="1:12" x14ac:dyDescent="0.25">
      <c r="A48" s="34"/>
      <c r="B48" s="281" t="s">
        <v>7</v>
      </c>
      <c r="C48" s="282"/>
      <c r="D48" s="283"/>
      <c r="E48" s="283"/>
      <c r="F48" s="283"/>
      <c r="G48" s="283"/>
      <c r="H48" s="284"/>
      <c r="I48" s="148">
        <f>I47*75%</f>
        <v>300</v>
      </c>
      <c r="J48" s="149"/>
      <c r="K48" s="150"/>
      <c r="L48" s="40"/>
    </row>
    <row r="49" spans="1:12" x14ac:dyDescent="0.25">
      <c r="A49" s="34"/>
      <c r="B49" s="281" t="s">
        <v>8</v>
      </c>
      <c r="C49" s="282"/>
      <c r="D49" s="283"/>
      <c r="E49" s="283"/>
      <c r="F49" s="283"/>
      <c r="G49" s="283"/>
      <c r="H49" s="284"/>
      <c r="I49" s="148">
        <f>I48/12</f>
        <v>25</v>
      </c>
      <c r="J49" s="149"/>
      <c r="K49" s="150"/>
      <c r="L49" s="40"/>
    </row>
    <row r="50" spans="1:12" x14ac:dyDescent="0.25">
      <c r="A50" s="34"/>
      <c r="B50" s="281" t="s">
        <v>9</v>
      </c>
      <c r="C50" s="282"/>
      <c r="D50" s="283"/>
      <c r="E50" s="283"/>
      <c r="F50" s="283"/>
      <c r="G50" s="283"/>
      <c r="H50" s="284"/>
      <c r="I50" s="148">
        <f>AVERAGE(E44,G44,I44)</f>
        <v>0</v>
      </c>
      <c r="J50" s="149"/>
      <c r="K50" s="150"/>
      <c r="L50" s="40"/>
    </row>
    <row r="51" spans="1:12" ht="15.75" thickBot="1" x14ac:dyDescent="0.3">
      <c r="A51" s="34"/>
      <c r="B51" s="285" t="s">
        <v>10</v>
      </c>
      <c r="C51" s="286"/>
      <c r="D51" s="287"/>
      <c r="E51" s="287"/>
      <c r="F51" s="287"/>
      <c r="G51" s="287"/>
      <c r="H51" s="288"/>
      <c r="I51" s="151">
        <f>MIN(I49,I50)</f>
        <v>0</v>
      </c>
      <c r="J51" s="152"/>
      <c r="K51" s="153"/>
      <c r="L51" s="40"/>
    </row>
    <row r="52" spans="1:12" ht="15.75" thickBot="1" x14ac:dyDescent="0.3">
      <c r="B52" s="32"/>
      <c r="C52" s="32"/>
      <c r="D52" s="32"/>
      <c r="E52" s="32"/>
      <c r="F52" s="32"/>
      <c r="G52" s="32"/>
      <c r="H52" s="32"/>
      <c r="I52" s="32"/>
      <c r="J52" s="32"/>
      <c r="K52" s="32"/>
    </row>
    <row r="53" spans="1:12" ht="18" thickBot="1" x14ac:dyDescent="0.3">
      <c r="A53" s="34"/>
      <c r="B53" s="166" t="s">
        <v>68</v>
      </c>
      <c r="C53" s="167"/>
      <c r="D53" s="167"/>
      <c r="E53" s="167"/>
      <c r="F53" s="167"/>
      <c r="G53" s="167"/>
      <c r="H53" s="167"/>
      <c r="I53" s="167"/>
      <c r="J53" s="167"/>
      <c r="K53" s="168"/>
      <c r="L53" s="40"/>
    </row>
    <row r="54" spans="1:12" ht="19.5" thickBot="1" x14ac:dyDescent="0.3">
      <c r="B54" s="255" t="s">
        <v>69</v>
      </c>
      <c r="C54" s="256"/>
      <c r="D54" s="256"/>
      <c r="E54" s="256"/>
      <c r="F54" s="256"/>
      <c r="G54" s="256"/>
      <c r="H54" s="256"/>
      <c r="I54" s="256"/>
      <c r="J54" s="256"/>
      <c r="K54" s="257"/>
      <c r="L54" s="40"/>
    </row>
    <row r="55" spans="1:12" x14ac:dyDescent="0.25">
      <c r="B55" s="41"/>
      <c r="C55" s="42"/>
      <c r="D55" s="24"/>
      <c r="E55" s="25"/>
      <c r="F55" s="26"/>
      <c r="G55" s="26"/>
      <c r="H55" s="26"/>
      <c r="I55" s="27"/>
      <c r="J55" s="27"/>
      <c r="K55" s="43"/>
      <c r="L55" s="40"/>
    </row>
    <row r="56" spans="1:12" x14ac:dyDescent="0.25">
      <c r="B56" s="44"/>
      <c r="C56" s="45"/>
      <c r="D56" s="14"/>
      <c r="E56" s="15"/>
      <c r="F56" s="45"/>
      <c r="G56" s="45"/>
      <c r="H56" s="16"/>
      <c r="I56" s="17"/>
      <c r="J56" s="17"/>
      <c r="K56" s="46"/>
      <c r="L56" s="40"/>
    </row>
    <row r="57" spans="1:12" x14ac:dyDescent="0.25">
      <c r="B57" s="44"/>
      <c r="C57" s="45"/>
      <c r="D57" s="14"/>
      <c r="E57" s="15">
        <v>0</v>
      </c>
      <c r="F57" s="45"/>
      <c r="G57" s="45"/>
      <c r="H57" s="18"/>
      <c r="I57" s="17"/>
      <c r="J57" s="17"/>
      <c r="K57" s="46"/>
      <c r="L57" s="40"/>
    </row>
    <row r="58" spans="1:12" x14ac:dyDescent="0.25">
      <c r="B58" s="44"/>
      <c r="C58" s="45"/>
      <c r="D58" s="14"/>
      <c r="E58" s="15"/>
      <c r="F58" s="45"/>
      <c r="G58" s="45"/>
      <c r="H58" s="19">
        <v>30</v>
      </c>
      <c r="I58" s="17"/>
      <c r="J58" s="17"/>
      <c r="K58" s="46"/>
      <c r="L58" s="40"/>
    </row>
    <row r="59" spans="1:12" x14ac:dyDescent="0.25">
      <c r="B59" s="44"/>
      <c r="C59" s="45"/>
      <c r="D59" s="14"/>
      <c r="E59" s="15"/>
      <c r="F59" s="45"/>
      <c r="G59" s="45"/>
      <c r="H59" s="19">
        <v>40</v>
      </c>
      <c r="I59" s="17"/>
      <c r="J59" s="17"/>
      <c r="K59" s="46"/>
      <c r="L59" s="40"/>
    </row>
    <row r="60" spans="1:12" ht="15.75" thickBot="1" x14ac:dyDescent="0.3">
      <c r="B60" s="44"/>
      <c r="C60" s="45"/>
      <c r="D60" s="45"/>
      <c r="E60" s="15"/>
      <c r="F60" s="45"/>
      <c r="G60" s="45"/>
      <c r="H60" s="19">
        <v>20</v>
      </c>
      <c r="I60" s="17"/>
      <c r="J60" s="28"/>
      <c r="K60" s="46"/>
      <c r="L60" s="40"/>
    </row>
    <row r="61" spans="1:12" ht="15.75" thickBot="1" x14ac:dyDescent="0.3">
      <c r="B61" s="44"/>
      <c r="C61" s="263" t="s">
        <v>70</v>
      </c>
      <c r="D61" s="264"/>
      <c r="E61" s="15"/>
      <c r="F61" s="45"/>
      <c r="G61" s="45"/>
      <c r="H61" s="19">
        <v>10</v>
      </c>
      <c r="I61" s="265" t="s">
        <v>71</v>
      </c>
      <c r="J61" s="266"/>
      <c r="K61" s="46"/>
      <c r="L61" s="40"/>
    </row>
    <row r="62" spans="1:12" ht="15" customHeight="1" x14ac:dyDescent="0.25">
      <c r="B62" s="44"/>
      <c r="C62" s="229"/>
      <c r="D62" s="230"/>
      <c r="E62" s="15"/>
      <c r="F62" s="45"/>
      <c r="G62" s="45"/>
      <c r="H62" s="19">
        <f>SUBTOTAL(109,H58:H61)</f>
        <v>100</v>
      </c>
      <c r="I62" s="269"/>
      <c r="J62" s="270"/>
      <c r="K62" s="46"/>
      <c r="L62" s="40"/>
    </row>
    <row r="63" spans="1:12" ht="15" customHeight="1" x14ac:dyDescent="0.25">
      <c r="B63" s="44"/>
      <c r="C63" s="229"/>
      <c r="D63" s="230"/>
      <c r="E63" s="15"/>
      <c r="F63" s="45"/>
      <c r="G63" s="45"/>
      <c r="H63" s="20"/>
      <c r="I63" s="229"/>
      <c r="J63" s="230"/>
      <c r="K63" s="46"/>
      <c r="L63" s="40"/>
    </row>
    <row r="64" spans="1:12" ht="15" customHeight="1" x14ac:dyDescent="0.25">
      <c r="B64" s="44"/>
      <c r="C64" s="229"/>
      <c r="D64" s="230"/>
      <c r="E64" s="15"/>
      <c r="F64" s="45"/>
      <c r="G64" s="45"/>
      <c r="H64" s="20"/>
      <c r="I64" s="229"/>
      <c r="J64" s="230"/>
      <c r="K64" s="46"/>
      <c r="L64" s="40"/>
    </row>
    <row r="65" spans="2:12" ht="15.75" thickBot="1" x14ac:dyDescent="0.3">
      <c r="B65" s="44"/>
      <c r="C65" s="267" t="s">
        <v>72</v>
      </c>
      <c r="D65" s="268"/>
      <c r="E65" s="15"/>
      <c r="F65" s="45"/>
      <c r="G65" s="45"/>
      <c r="H65" s="20"/>
      <c r="I65" s="267" t="s">
        <v>72</v>
      </c>
      <c r="J65" s="268"/>
      <c r="K65" s="46"/>
      <c r="L65" s="40"/>
    </row>
    <row r="66" spans="2:12" x14ac:dyDescent="0.25">
      <c r="B66" s="44"/>
      <c r="C66" s="45"/>
      <c r="D66" s="45"/>
      <c r="E66" s="45"/>
      <c r="F66" s="45"/>
      <c r="G66" s="45"/>
      <c r="H66" s="20"/>
      <c r="I66" s="17"/>
      <c r="J66" s="27"/>
      <c r="K66" s="46"/>
      <c r="L66" s="40"/>
    </row>
    <row r="67" spans="2:12" x14ac:dyDescent="0.25">
      <c r="B67" s="44"/>
      <c r="C67" s="45"/>
      <c r="D67" s="45"/>
      <c r="E67" s="45"/>
      <c r="F67" s="45"/>
      <c r="G67" s="45"/>
      <c r="H67" s="20"/>
      <c r="I67" s="17"/>
      <c r="J67" s="17"/>
      <c r="K67" s="46"/>
      <c r="L67" s="40"/>
    </row>
    <row r="68" spans="2:12" x14ac:dyDescent="0.25">
      <c r="B68" s="44"/>
      <c r="C68" s="45"/>
      <c r="D68" s="45"/>
      <c r="E68" s="45"/>
      <c r="F68" s="45"/>
      <c r="G68" s="45"/>
      <c r="H68" s="20"/>
      <c r="I68" s="17"/>
      <c r="J68" s="17"/>
      <c r="K68" s="46"/>
      <c r="L68" s="40"/>
    </row>
    <row r="69" spans="2:12" x14ac:dyDescent="0.25">
      <c r="B69" s="44"/>
      <c r="C69" s="45"/>
      <c r="D69" s="45"/>
      <c r="E69" s="45"/>
      <c r="F69" s="45"/>
      <c r="G69" s="45"/>
      <c r="H69" s="16"/>
      <c r="I69" s="17"/>
      <c r="J69" s="17"/>
      <c r="K69" s="46"/>
      <c r="L69" s="40"/>
    </row>
    <row r="70" spans="2:12" x14ac:dyDescent="0.25">
      <c r="B70" s="47"/>
      <c r="C70" s="48"/>
      <c r="D70" s="48"/>
      <c r="E70" s="48"/>
      <c r="F70" s="48"/>
      <c r="G70" s="48"/>
      <c r="H70" s="48"/>
      <c r="I70" s="1"/>
      <c r="J70" s="1"/>
      <c r="K70" s="46"/>
      <c r="L70" s="40"/>
    </row>
    <row r="71" spans="2:12" x14ac:dyDescent="0.25">
      <c r="B71" s="258"/>
      <c r="C71" s="259"/>
      <c r="D71" s="259"/>
      <c r="E71" s="259"/>
      <c r="F71" s="259"/>
      <c r="G71" s="259"/>
      <c r="H71" s="259"/>
      <c r="I71" s="259"/>
      <c r="J71" s="259"/>
      <c r="K71" s="260"/>
      <c r="L71" s="40"/>
    </row>
    <row r="72" spans="2:12" ht="15.75" x14ac:dyDescent="0.25">
      <c r="B72" s="278" t="s">
        <v>73</v>
      </c>
      <c r="C72" s="279"/>
      <c r="D72" s="279"/>
      <c r="E72" s="279"/>
      <c r="F72" s="279"/>
      <c r="G72" s="279"/>
      <c r="H72" s="279"/>
      <c r="I72" s="279"/>
      <c r="J72" s="279"/>
      <c r="K72" s="280"/>
      <c r="L72" s="40"/>
    </row>
    <row r="73" spans="2:12" x14ac:dyDescent="0.25">
      <c r="B73" s="44"/>
      <c r="C73" s="45"/>
      <c r="D73" s="45"/>
      <c r="E73" s="45"/>
      <c r="F73" s="45"/>
      <c r="G73" s="45"/>
      <c r="H73" s="45"/>
      <c r="I73" s="45"/>
      <c r="J73" s="45"/>
      <c r="K73" s="46"/>
      <c r="L73" s="40"/>
    </row>
    <row r="74" spans="2:12" x14ac:dyDescent="0.25">
      <c r="B74" s="49"/>
      <c r="C74" s="231" t="s">
        <v>74</v>
      </c>
      <c r="D74" s="231"/>
      <c r="E74" s="261"/>
      <c r="F74" s="261"/>
      <c r="G74" s="261"/>
      <c r="H74" s="261"/>
      <c r="I74" s="261"/>
      <c r="J74" s="261"/>
      <c r="K74" s="46"/>
      <c r="L74" s="40"/>
    </row>
    <row r="75" spans="2:12" x14ac:dyDescent="0.25">
      <c r="B75" s="49"/>
      <c r="C75" s="232" t="s">
        <v>75</v>
      </c>
      <c r="D75" s="232"/>
      <c r="E75" s="262"/>
      <c r="F75" s="262"/>
      <c r="G75" s="218" t="s">
        <v>76</v>
      </c>
      <c r="H75" s="219"/>
      <c r="I75" s="262"/>
      <c r="J75" s="262"/>
      <c r="K75" s="46"/>
      <c r="L75" s="40"/>
    </row>
    <row r="76" spans="2:12" x14ac:dyDescent="0.25">
      <c r="B76" s="49"/>
      <c r="C76" s="232" t="s">
        <v>77</v>
      </c>
      <c r="D76" s="232"/>
      <c r="E76" s="262"/>
      <c r="F76" s="262"/>
      <c r="G76" s="218" t="s">
        <v>78</v>
      </c>
      <c r="H76" s="219"/>
      <c r="I76" s="262"/>
      <c r="J76" s="262"/>
      <c r="K76" s="46"/>
      <c r="L76" s="40"/>
    </row>
    <row r="77" spans="2:12" x14ac:dyDescent="0.25">
      <c r="B77" s="49"/>
      <c r="C77" s="232" t="s">
        <v>79</v>
      </c>
      <c r="D77" s="232"/>
      <c r="E77" s="262"/>
      <c r="F77" s="262"/>
      <c r="G77" s="218" t="s">
        <v>80</v>
      </c>
      <c r="H77" s="219"/>
      <c r="I77" s="262"/>
      <c r="J77" s="262"/>
      <c r="K77" s="46"/>
      <c r="L77" s="40"/>
    </row>
    <row r="78" spans="2:12" x14ac:dyDescent="0.25">
      <c r="B78" s="49"/>
      <c r="C78" s="232" t="s">
        <v>81</v>
      </c>
      <c r="D78" s="232"/>
      <c r="E78" s="232"/>
      <c r="F78" s="232"/>
      <c r="G78" s="218" t="s">
        <v>82</v>
      </c>
      <c r="H78" s="219"/>
      <c r="I78" s="250"/>
      <c r="J78" s="250"/>
      <c r="K78" s="46"/>
      <c r="L78" s="40"/>
    </row>
    <row r="79" spans="2:12" x14ac:dyDescent="0.25">
      <c r="B79" s="49"/>
      <c r="C79" s="232" t="s">
        <v>5</v>
      </c>
      <c r="D79" s="232"/>
      <c r="E79" s="232"/>
      <c r="F79" s="232"/>
      <c r="G79" s="218" t="s">
        <v>83</v>
      </c>
      <c r="H79" s="219"/>
      <c r="I79" s="232"/>
      <c r="J79" s="232"/>
      <c r="K79" s="46"/>
      <c r="L79" s="40"/>
    </row>
    <row r="80" spans="2:12" x14ac:dyDescent="0.25">
      <c r="B80" s="49"/>
      <c r="C80" s="232" t="s">
        <v>84</v>
      </c>
      <c r="D80" s="232"/>
      <c r="E80" s="275">
        <v>0</v>
      </c>
      <c r="F80" s="275"/>
      <c r="G80" s="218" t="s">
        <v>85</v>
      </c>
      <c r="H80" s="219"/>
      <c r="I80" s="232"/>
      <c r="J80" s="232"/>
      <c r="K80" s="46"/>
      <c r="L80" s="40"/>
    </row>
    <row r="81" spans="2:15" x14ac:dyDescent="0.25">
      <c r="B81" s="50"/>
      <c r="C81" s="51"/>
      <c r="D81" s="45"/>
      <c r="E81" s="45"/>
      <c r="F81" s="45"/>
      <c r="G81" s="45"/>
      <c r="H81" s="45"/>
      <c r="I81" s="45"/>
      <c r="J81" s="45"/>
      <c r="K81" s="52"/>
      <c r="L81" s="53"/>
      <c r="M81" s="53"/>
      <c r="N81" s="54"/>
      <c r="O81" s="54"/>
    </row>
    <row r="82" spans="2:15" x14ac:dyDescent="0.25">
      <c r="B82" s="10" t="s">
        <v>86</v>
      </c>
      <c r="C82" s="21"/>
      <c r="D82" s="21"/>
      <c r="E82" s="21"/>
      <c r="F82" s="21"/>
      <c r="G82" s="21"/>
      <c r="H82" s="21"/>
      <c r="I82" s="21"/>
      <c r="J82" s="21"/>
      <c r="K82" s="12"/>
      <c r="L82" s="11"/>
      <c r="M82" s="11"/>
      <c r="N82" s="11"/>
      <c r="O82" s="11"/>
    </row>
    <row r="83" spans="2:15" x14ac:dyDescent="0.25">
      <c r="B83" s="2"/>
      <c r="C83" s="22"/>
      <c r="D83" s="22"/>
      <c r="E83" s="22"/>
      <c r="F83" s="22"/>
      <c r="G83" s="22"/>
      <c r="H83" s="22"/>
      <c r="I83" s="22"/>
      <c r="J83" s="22"/>
      <c r="K83" s="4"/>
      <c r="L83" s="3"/>
      <c r="M83" s="3"/>
      <c r="N83" s="3"/>
      <c r="O83" s="3"/>
    </row>
    <row r="84" spans="2:15" x14ac:dyDescent="0.25">
      <c r="B84" s="55"/>
      <c r="C84" s="276" t="s">
        <v>87</v>
      </c>
      <c r="D84" s="276"/>
      <c r="E84" s="276"/>
      <c r="F84" s="276"/>
      <c r="G84" s="276"/>
      <c r="H84" s="276"/>
      <c r="I84" s="5" t="s">
        <v>88</v>
      </c>
      <c r="J84" s="13" t="s">
        <v>89</v>
      </c>
      <c r="K84" s="46"/>
      <c r="L84" s="40"/>
    </row>
    <row r="85" spans="2:15" ht="15" customHeight="1" x14ac:dyDescent="0.25">
      <c r="B85" s="55" t="s">
        <v>90</v>
      </c>
      <c r="C85" s="224" t="s">
        <v>91</v>
      </c>
      <c r="D85" s="224"/>
      <c r="E85" s="224"/>
      <c r="F85" s="224"/>
      <c r="G85" s="224"/>
      <c r="H85" s="224"/>
      <c r="I85" s="6" t="s">
        <v>92</v>
      </c>
      <c r="J85" s="56" t="s">
        <v>93</v>
      </c>
      <c r="K85" s="46"/>
      <c r="L85" s="40"/>
    </row>
    <row r="86" spans="2:15" ht="15" customHeight="1" x14ac:dyDescent="0.25">
      <c r="B86" s="55" t="s">
        <v>90</v>
      </c>
      <c r="C86" s="277" t="s">
        <v>94</v>
      </c>
      <c r="D86" s="277"/>
      <c r="E86" s="277"/>
      <c r="F86" s="277"/>
      <c r="G86" s="277"/>
      <c r="H86" s="277"/>
      <c r="I86" s="6" t="s">
        <v>92</v>
      </c>
      <c r="J86" s="56" t="s">
        <v>93</v>
      </c>
      <c r="K86" s="46"/>
      <c r="L86" s="40"/>
    </row>
    <row r="87" spans="2:15" ht="15" customHeight="1" x14ac:dyDescent="0.25">
      <c r="B87" s="55" t="s">
        <v>90</v>
      </c>
      <c r="C87" s="224" t="s">
        <v>95</v>
      </c>
      <c r="D87" s="224"/>
      <c r="E87" s="224"/>
      <c r="F87" s="224"/>
      <c r="G87" s="224"/>
      <c r="H87" s="224"/>
      <c r="I87" s="6" t="s">
        <v>92</v>
      </c>
      <c r="J87" s="56" t="s">
        <v>93</v>
      </c>
      <c r="K87" s="46"/>
      <c r="L87" s="40"/>
    </row>
    <row r="88" spans="2:15" ht="15" customHeight="1" x14ac:dyDescent="0.25">
      <c r="B88" s="55" t="s">
        <v>90</v>
      </c>
      <c r="C88" s="224" t="s">
        <v>96</v>
      </c>
      <c r="D88" s="224"/>
      <c r="E88" s="224"/>
      <c r="F88" s="224"/>
      <c r="G88" s="224"/>
      <c r="H88" s="224"/>
      <c r="I88" s="6" t="s">
        <v>92</v>
      </c>
      <c r="J88" s="56" t="s">
        <v>93</v>
      </c>
      <c r="K88" s="46"/>
      <c r="L88" s="40"/>
    </row>
    <row r="89" spans="2:15" ht="15" customHeight="1" x14ac:dyDescent="0.25">
      <c r="B89" s="55" t="s">
        <v>90</v>
      </c>
      <c r="C89" s="224" t="s">
        <v>97</v>
      </c>
      <c r="D89" s="224"/>
      <c r="E89" s="224"/>
      <c r="F89" s="224"/>
      <c r="G89" s="224"/>
      <c r="H89" s="224"/>
      <c r="I89" s="6" t="s">
        <v>92</v>
      </c>
      <c r="J89" s="56" t="s">
        <v>93</v>
      </c>
      <c r="K89" s="46"/>
      <c r="L89" s="40"/>
    </row>
    <row r="90" spans="2:15" ht="15" customHeight="1" x14ac:dyDescent="0.25">
      <c r="B90" s="55" t="s">
        <v>90</v>
      </c>
      <c r="C90" s="224" t="s">
        <v>98</v>
      </c>
      <c r="D90" s="224"/>
      <c r="E90" s="224"/>
      <c r="F90" s="224"/>
      <c r="G90" s="224"/>
      <c r="H90" s="224"/>
      <c r="I90" s="6" t="s">
        <v>92</v>
      </c>
      <c r="J90" s="56" t="s">
        <v>93</v>
      </c>
      <c r="K90" s="46"/>
      <c r="L90" s="40"/>
    </row>
    <row r="91" spans="2:15" ht="15" customHeight="1" x14ac:dyDescent="0.25">
      <c r="B91" s="55" t="s">
        <v>90</v>
      </c>
      <c r="C91" s="224" t="s">
        <v>99</v>
      </c>
      <c r="D91" s="224"/>
      <c r="E91" s="224"/>
      <c r="F91" s="224"/>
      <c r="G91" s="224"/>
      <c r="H91" s="224"/>
      <c r="I91" s="6" t="s">
        <v>100</v>
      </c>
      <c r="J91" s="56">
        <v>9</v>
      </c>
      <c r="K91" s="46"/>
      <c r="L91" s="40"/>
    </row>
    <row r="92" spans="2:15" ht="15" customHeight="1" x14ac:dyDescent="0.25">
      <c r="B92" s="55"/>
      <c r="C92" s="223" t="s">
        <v>106</v>
      </c>
      <c r="D92" s="223"/>
      <c r="E92" s="223"/>
      <c r="F92" s="223"/>
      <c r="G92" s="223"/>
      <c r="H92" s="223"/>
      <c r="I92" s="6" t="s">
        <v>92</v>
      </c>
      <c r="J92" s="56" t="s">
        <v>93</v>
      </c>
      <c r="K92" s="46"/>
      <c r="L92" s="40"/>
    </row>
    <row r="93" spans="2:15" ht="15" customHeight="1" x14ac:dyDescent="0.25">
      <c r="B93" s="55"/>
      <c r="C93" s="223" t="s">
        <v>107</v>
      </c>
      <c r="D93" s="223"/>
      <c r="E93" s="223"/>
      <c r="F93" s="223"/>
      <c r="G93" s="223"/>
      <c r="H93" s="223"/>
      <c r="I93" s="6" t="s">
        <v>92</v>
      </c>
      <c r="J93" s="56" t="s">
        <v>93</v>
      </c>
      <c r="K93" s="46"/>
      <c r="L93" s="40"/>
    </row>
    <row r="94" spans="2:15" ht="15" customHeight="1" x14ac:dyDescent="0.25">
      <c r="B94" s="55"/>
      <c r="C94" s="223" t="s">
        <v>108</v>
      </c>
      <c r="D94" s="223"/>
      <c r="E94" s="223"/>
      <c r="F94" s="223"/>
      <c r="G94" s="223"/>
      <c r="H94" s="223"/>
      <c r="I94" s="6" t="s">
        <v>92</v>
      </c>
      <c r="J94" s="56" t="s">
        <v>93</v>
      </c>
      <c r="K94" s="46"/>
      <c r="L94" s="40"/>
    </row>
    <row r="95" spans="2:15" ht="15" customHeight="1" x14ac:dyDescent="0.25">
      <c r="B95" s="55"/>
      <c r="C95" s="223" t="s">
        <v>109</v>
      </c>
      <c r="D95" s="223"/>
      <c r="E95" s="223"/>
      <c r="F95" s="223"/>
      <c r="G95" s="223"/>
      <c r="H95" s="223"/>
      <c r="I95" s="6" t="s">
        <v>92</v>
      </c>
      <c r="J95" s="56" t="s">
        <v>93</v>
      </c>
      <c r="K95" s="46"/>
      <c r="L95" s="40"/>
    </row>
    <row r="96" spans="2:15" x14ac:dyDescent="0.25">
      <c r="B96" s="55"/>
      <c r="C96" s="223" t="s">
        <v>110</v>
      </c>
      <c r="D96" s="223"/>
      <c r="E96" s="223"/>
      <c r="F96" s="223"/>
      <c r="G96" s="223"/>
      <c r="H96" s="223"/>
      <c r="I96" s="6" t="s">
        <v>92</v>
      </c>
      <c r="J96" s="56" t="s">
        <v>93</v>
      </c>
      <c r="K96" s="46"/>
      <c r="L96" s="40"/>
    </row>
    <row r="97" spans="2:15" ht="15" customHeight="1" x14ac:dyDescent="0.25">
      <c r="B97" s="55"/>
      <c r="C97" s="223" t="s">
        <v>111</v>
      </c>
      <c r="D97" s="223"/>
      <c r="E97" s="223"/>
      <c r="F97" s="223"/>
      <c r="G97" s="223"/>
      <c r="H97" s="223"/>
      <c r="I97" s="6" t="s">
        <v>92</v>
      </c>
      <c r="J97" s="56" t="s">
        <v>93</v>
      </c>
      <c r="K97" s="46"/>
      <c r="L97" s="40"/>
    </row>
    <row r="98" spans="2:15" ht="15" customHeight="1" x14ac:dyDescent="0.25">
      <c r="B98" s="55" t="s">
        <v>90</v>
      </c>
      <c r="C98" s="224" t="s">
        <v>102</v>
      </c>
      <c r="D98" s="224"/>
      <c r="E98" s="224"/>
      <c r="F98" s="224"/>
      <c r="G98" s="224"/>
      <c r="H98" s="224"/>
      <c r="I98" s="6" t="s">
        <v>92</v>
      </c>
      <c r="J98" s="56" t="s">
        <v>93</v>
      </c>
      <c r="K98" s="46"/>
      <c r="L98" s="40"/>
    </row>
    <row r="99" spans="2:15" ht="15" customHeight="1" x14ac:dyDescent="0.25">
      <c r="B99" s="55" t="s">
        <v>90</v>
      </c>
      <c r="C99" s="224" t="s">
        <v>103</v>
      </c>
      <c r="D99" s="224"/>
      <c r="E99" s="224"/>
      <c r="F99" s="224"/>
      <c r="G99" s="224"/>
      <c r="H99" s="224"/>
      <c r="I99" s="6" t="s">
        <v>92</v>
      </c>
      <c r="J99" s="56" t="s">
        <v>93</v>
      </c>
      <c r="K99" s="46"/>
      <c r="L99" s="40"/>
    </row>
    <row r="100" spans="2:15" x14ac:dyDescent="0.25">
      <c r="B100" s="50"/>
      <c r="C100" s="51"/>
      <c r="D100" s="51"/>
      <c r="E100" s="51"/>
      <c r="F100" s="51"/>
      <c r="G100" s="51"/>
      <c r="H100" s="51"/>
      <c r="I100" s="51"/>
      <c r="J100" s="51"/>
      <c r="K100" s="57"/>
      <c r="L100" s="54"/>
      <c r="M100" s="54"/>
      <c r="N100" s="54"/>
      <c r="O100" s="54"/>
    </row>
    <row r="101" spans="2:15" x14ac:dyDescent="0.25">
      <c r="B101" s="10" t="s">
        <v>71</v>
      </c>
      <c r="C101" s="21"/>
      <c r="D101" s="21"/>
      <c r="E101" s="21"/>
      <c r="F101" s="21"/>
      <c r="G101" s="21"/>
      <c r="H101" s="21"/>
      <c r="K101" s="46"/>
      <c r="L101" s="40"/>
    </row>
    <row r="102" spans="2:15" x14ac:dyDescent="0.25">
      <c r="B102" s="55" t="s">
        <v>90</v>
      </c>
      <c r="C102" s="225"/>
      <c r="D102" s="225"/>
      <c r="E102" s="225"/>
      <c r="F102" s="225"/>
      <c r="G102" s="225"/>
      <c r="H102" s="225"/>
      <c r="I102" s="225"/>
      <c r="J102" s="226"/>
      <c r="K102" s="46"/>
      <c r="L102" s="40"/>
    </row>
    <row r="103" spans="2:15" x14ac:dyDescent="0.25">
      <c r="B103" s="55" t="s">
        <v>90</v>
      </c>
      <c r="C103" s="227"/>
      <c r="D103" s="227"/>
      <c r="E103" s="227"/>
      <c r="F103" s="227"/>
      <c r="G103" s="227"/>
      <c r="H103" s="227"/>
      <c r="I103" s="227"/>
      <c r="J103" s="228"/>
      <c r="K103" s="46"/>
      <c r="L103" s="40"/>
    </row>
    <row r="104" spans="2:15" ht="15" customHeight="1" x14ac:dyDescent="0.25">
      <c r="B104" s="58" t="s">
        <v>90</v>
      </c>
      <c r="C104" s="271"/>
      <c r="D104" s="271"/>
      <c r="E104" s="271"/>
      <c r="F104" s="271"/>
      <c r="G104" s="271"/>
      <c r="H104" s="271"/>
      <c r="I104" s="271"/>
      <c r="J104" s="272"/>
      <c r="K104" s="46"/>
      <c r="L104" s="40"/>
    </row>
    <row r="105" spans="2:15" ht="15" customHeight="1" x14ac:dyDescent="0.25">
      <c r="B105" s="58" t="s">
        <v>90</v>
      </c>
      <c r="C105" s="273"/>
      <c r="D105" s="273"/>
      <c r="E105" s="273"/>
      <c r="F105" s="273"/>
      <c r="G105" s="273"/>
      <c r="H105" s="273"/>
      <c r="I105" s="273"/>
      <c r="J105" s="274"/>
      <c r="K105" s="46"/>
      <c r="L105" s="40"/>
    </row>
    <row r="106" spans="2:15" x14ac:dyDescent="0.25">
      <c r="B106" s="55" t="s">
        <v>90</v>
      </c>
      <c r="C106" s="227"/>
      <c r="D106" s="227"/>
      <c r="E106" s="227"/>
      <c r="F106" s="227"/>
      <c r="G106" s="227"/>
      <c r="H106" s="227"/>
      <c r="I106" s="227"/>
      <c r="J106" s="228"/>
      <c r="K106" s="46"/>
      <c r="L106" s="40"/>
    </row>
    <row r="107" spans="2:15" x14ac:dyDescent="0.25">
      <c r="B107" s="55" t="s">
        <v>90</v>
      </c>
      <c r="C107" s="227"/>
      <c r="D107" s="227"/>
      <c r="E107" s="227"/>
      <c r="F107" s="227"/>
      <c r="G107" s="227"/>
      <c r="H107" s="227"/>
      <c r="I107" s="227"/>
      <c r="J107" s="228"/>
      <c r="K107" s="46"/>
      <c r="L107" s="40"/>
    </row>
    <row r="108" spans="2:15" x14ac:dyDescent="0.25">
      <c r="B108" s="55" t="s">
        <v>90</v>
      </c>
      <c r="C108" s="227"/>
      <c r="D108" s="227"/>
      <c r="E108" s="227"/>
      <c r="F108" s="227"/>
      <c r="G108" s="227"/>
      <c r="H108" s="227"/>
      <c r="I108" s="227"/>
      <c r="J108" s="228"/>
      <c r="K108" s="46"/>
      <c r="L108" s="40"/>
    </row>
    <row r="109" spans="2:15" x14ac:dyDescent="0.25">
      <c r="B109" s="55"/>
      <c r="C109" s="59"/>
      <c r="D109" s="60"/>
      <c r="E109" s="60"/>
      <c r="F109" s="60"/>
      <c r="G109" s="60"/>
      <c r="H109" s="60"/>
      <c r="K109" s="46"/>
      <c r="L109" s="40"/>
    </row>
    <row r="110" spans="2:15" x14ac:dyDescent="0.2">
      <c r="B110" s="9" t="s">
        <v>104</v>
      </c>
      <c r="C110" s="23"/>
      <c r="D110" s="23"/>
      <c r="E110" s="23"/>
      <c r="F110" s="23"/>
      <c r="G110" s="23"/>
      <c r="H110" s="23"/>
      <c r="K110" s="46"/>
      <c r="L110" s="40"/>
    </row>
    <row r="111" spans="2:15" ht="15.75" thickBot="1" x14ac:dyDescent="0.25">
      <c r="B111" s="7" t="s">
        <v>105</v>
      </c>
      <c r="C111" s="8"/>
      <c r="D111" s="8"/>
      <c r="E111" s="8"/>
      <c r="F111" s="8"/>
      <c r="G111" s="8"/>
      <c r="H111" s="8"/>
      <c r="I111" s="61"/>
      <c r="J111" s="61"/>
      <c r="K111" s="62"/>
      <c r="L111" s="40"/>
    </row>
    <row r="112" spans="2:15" ht="15.75" thickBot="1" x14ac:dyDescent="0.3">
      <c r="B112" s="39"/>
      <c r="C112" s="39"/>
      <c r="D112" s="39"/>
      <c r="E112" s="39"/>
      <c r="F112" s="39"/>
      <c r="G112" s="39"/>
      <c r="H112" s="39"/>
      <c r="I112" s="39"/>
      <c r="J112" s="39"/>
      <c r="K112" s="39"/>
    </row>
    <row r="113" spans="1:14" ht="18.75" x14ac:dyDescent="0.25">
      <c r="A113" s="34"/>
      <c r="B113" s="251" t="s">
        <v>122</v>
      </c>
      <c r="C113" s="252"/>
      <c r="D113" s="252"/>
      <c r="E113" s="252"/>
      <c r="F113" s="252"/>
      <c r="G113" s="252"/>
      <c r="H113" s="252"/>
      <c r="I113" s="252"/>
      <c r="J113" s="252"/>
      <c r="K113" s="253"/>
      <c r="L113" s="40"/>
    </row>
    <row r="114" spans="1:14" s="63" customFormat="1" x14ac:dyDescent="0.25">
      <c r="A114" s="34"/>
      <c r="B114" s="220" t="s">
        <v>123</v>
      </c>
      <c r="C114" s="221"/>
      <c r="D114" s="221"/>
      <c r="E114" s="221"/>
      <c r="F114" s="221"/>
      <c r="G114" s="221"/>
      <c r="H114" s="221"/>
      <c r="I114" s="221"/>
      <c r="J114" s="221"/>
      <c r="K114" s="222"/>
    </row>
    <row r="115" spans="1:14" s="65" customFormat="1" ht="25.5" x14ac:dyDescent="0.25">
      <c r="A115" s="35"/>
      <c r="B115" s="74" t="s">
        <v>39</v>
      </c>
      <c r="C115" s="75" t="s">
        <v>121</v>
      </c>
      <c r="D115" s="76" t="s">
        <v>101</v>
      </c>
      <c r="E115" s="76" t="s">
        <v>112</v>
      </c>
      <c r="F115" s="76" t="s">
        <v>113</v>
      </c>
      <c r="G115" s="76" t="s">
        <v>114</v>
      </c>
      <c r="H115" s="76" t="s">
        <v>115</v>
      </c>
      <c r="I115" s="76" t="s">
        <v>116</v>
      </c>
      <c r="J115" s="216" t="s">
        <v>117</v>
      </c>
      <c r="K115" s="217"/>
    </row>
    <row r="116" spans="1:14" s="65" customFormat="1" x14ac:dyDescent="0.25">
      <c r="A116" s="35"/>
      <c r="B116" s="71"/>
      <c r="C116" s="30"/>
      <c r="D116" s="30"/>
      <c r="E116" s="30"/>
      <c r="F116" s="30"/>
      <c r="G116" s="30"/>
      <c r="H116" s="30"/>
      <c r="I116" s="30"/>
      <c r="J116" s="214"/>
      <c r="K116" s="215"/>
    </row>
    <row r="117" spans="1:14" s="65" customFormat="1" x14ac:dyDescent="0.25">
      <c r="A117" s="35"/>
      <c r="B117" s="71"/>
      <c r="C117" s="30"/>
      <c r="D117" s="30"/>
      <c r="E117" s="30"/>
      <c r="F117" s="30"/>
      <c r="G117" s="30"/>
      <c r="H117" s="30"/>
      <c r="I117" s="30"/>
      <c r="J117" s="214"/>
      <c r="K117" s="215"/>
    </row>
    <row r="118" spans="1:14" s="65" customFormat="1" x14ac:dyDescent="0.25">
      <c r="A118" s="35"/>
      <c r="B118" s="71"/>
      <c r="C118" s="30"/>
      <c r="D118" s="30"/>
      <c r="E118" s="30"/>
      <c r="F118" s="30"/>
      <c r="G118" s="30"/>
      <c r="H118" s="30"/>
      <c r="I118" s="30"/>
      <c r="J118" s="214"/>
      <c r="K118" s="215"/>
    </row>
    <row r="119" spans="1:14" s="65" customFormat="1" x14ac:dyDescent="0.25">
      <c r="A119" s="35"/>
      <c r="B119" s="71"/>
      <c r="C119" s="30"/>
      <c r="D119" s="30"/>
      <c r="E119" s="30"/>
      <c r="F119" s="30"/>
      <c r="G119" s="30"/>
      <c r="H119" s="30"/>
      <c r="I119" s="30"/>
      <c r="J119" s="214"/>
      <c r="K119" s="215"/>
    </row>
    <row r="120" spans="1:14" s="65" customFormat="1" x14ac:dyDescent="0.25">
      <c r="A120" s="35"/>
      <c r="B120" s="71"/>
      <c r="C120" s="30"/>
      <c r="D120" s="30"/>
      <c r="E120" s="30"/>
      <c r="F120" s="30"/>
      <c r="G120" s="30"/>
      <c r="H120" s="30"/>
      <c r="I120" s="30"/>
      <c r="J120" s="214"/>
      <c r="K120" s="215"/>
    </row>
    <row r="121" spans="1:14" s="65" customFormat="1" ht="15.75" thickBot="1" x14ac:dyDescent="0.3">
      <c r="A121" s="35"/>
      <c r="B121" s="72"/>
      <c r="C121" s="73"/>
      <c r="D121" s="73"/>
      <c r="E121" s="73"/>
      <c r="F121" s="73"/>
      <c r="G121" s="73"/>
      <c r="H121" s="73"/>
      <c r="I121" s="73"/>
      <c r="J121" s="207"/>
      <c r="K121" s="208"/>
    </row>
    <row r="122" spans="1:14" s="63" customFormat="1" ht="15.75" thickBot="1" x14ac:dyDescent="0.3">
      <c r="A122" s="34"/>
      <c r="B122" s="209" t="s">
        <v>236</v>
      </c>
      <c r="C122" s="210"/>
      <c r="D122" s="210"/>
      <c r="E122" s="210"/>
      <c r="F122" s="210"/>
      <c r="G122" s="210"/>
      <c r="H122" s="210"/>
      <c r="I122" s="210"/>
      <c r="J122" s="210"/>
      <c r="K122" s="211"/>
    </row>
    <row r="123" spans="1:14" s="65" customFormat="1" ht="25.5" x14ac:dyDescent="0.25">
      <c r="A123" s="35"/>
      <c r="B123" s="78" t="s">
        <v>39</v>
      </c>
      <c r="C123" s="79" t="s">
        <v>121</v>
      </c>
      <c r="D123" s="80" t="s">
        <v>125</v>
      </c>
      <c r="E123" s="80" t="s">
        <v>126</v>
      </c>
      <c r="F123" s="80" t="s">
        <v>127</v>
      </c>
      <c r="G123" s="80" t="s">
        <v>124</v>
      </c>
      <c r="H123" s="80" t="s">
        <v>128</v>
      </c>
      <c r="I123" s="80" t="s">
        <v>129</v>
      </c>
      <c r="J123" s="212" t="s">
        <v>237</v>
      </c>
      <c r="K123" s="213"/>
    </row>
    <row r="124" spans="1:14" s="65" customFormat="1" x14ac:dyDescent="0.25">
      <c r="A124" s="35"/>
      <c r="B124" s="71"/>
      <c r="C124" s="30"/>
      <c r="D124" s="66"/>
      <c r="E124" s="66"/>
      <c r="F124" s="66"/>
      <c r="G124" s="66"/>
      <c r="H124" s="66"/>
      <c r="I124" s="66"/>
      <c r="J124" s="214"/>
      <c r="K124" s="215"/>
    </row>
    <row r="125" spans="1:14" s="65" customFormat="1" ht="18.75" x14ac:dyDescent="0.25">
      <c r="A125" s="35"/>
      <c r="B125" s="71"/>
      <c r="C125" s="30"/>
      <c r="D125" s="29"/>
      <c r="E125" s="29"/>
      <c r="F125" s="29"/>
      <c r="G125" s="29"/>
      <c r="H125" s="29"/>
      <c r="I125" s="29"/>
      <c r="J125" s="192"/>
      <c r="K125" s="193"/>
    </row>
    <row r="126" spans="1:14" s="65" customFormat="1" ht="18.75" x14ac:dyDescent="0.25">
      <c r="A126" s="35"/>
      <c r="B126" s="71"/>
      <c r="C126" s="30"/>
      <c r="D126" s="29"/>
      <c r="E126" s="29"/>
      <c r="F126" s="29"/>
      <c r="G126" s="29"/>
      <c r="H126" s="29"/>
      <c r="I126" s="29"/>
      <c r="J126" s="192"/>
      <c r="K126" s="193"/>
    </row>
    <row r="127" spans="1:14" s="65" customFormat="1" ht="18.75" x14ac:dyDescent="0.25">
      <c r="A127" s="35"/>
      <c r="B127" s="71"/>
      <c r="C127" s="30"/>
      <c r="D127" s="29"/>
      <c r="E127" s="29"/>
      <c r="F127" s="29"/>
      <c r="G127" s="29"/>
      <c r="H127" s="29"/>
      <c r="I127" s="29"/>
      <c r="J127" s="192"/>
      <c r="K127" s="193"/>
    </row>
    <row r="128" spans="1:14" s="68" customFormat="1" x14ac:dyDescent="0.25">
      <c r="A128" s="34"/>
      <c r="B128" s="71"/>
      <c r="C128" s="30"/>
      <c r="D128" s="64"/>
      <c r="E128" s="77"/>
      <c r="F128" s="64"/>
      <c r="G128" s="64"/>
      <c r="H128" s="64"/>
      <c r="I128" s="64"/>
      <c r="J128" s="194"/>
      <c r="K128" s="195"/>
      <c r="L128" s="67"/>
      <c r="M128" s="67"/>
      <c r="N128" s="67"/>
    </row>
    <row r="129" spans="1:14" s="68" customFormat="1" ht="15.75" thickBot="1" x14ac:dyDescent="0.3">
      <c r="A129" s="34"/>
      <c r="B129" s="72"/>
      <c r="C129" s="73"/>
      <c r="D129" s="81"/>
      <c r="E129" s="81"/>
      <c r="F129" s="81"/>
      <c r="G129" s="81"/>
      <c r="H129" s="81"/>
      <c r="I129" s="81"/>
      <c r="J129" s="196"/>
      <c r="K129" s="197"/>
      <c r="L129" s="67"/>
      <c r="M129" s="67"/>
      <c r="N129" s="67"/>
    </row>
    <row r="130" spans="1:14" s="68" customFormat="1" x14ac:dyDescent="0.25">
      <c r="A130" s="31"/>
      <c r="B130" s="39"/>
      <c r="C130" s="63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</row>
    <row r="131" spans="1:14" s="68" customFormat="1" x14ac:dyDescent="0.25">
      <c r="A131" s="31"/>
      <c r="B131" s="31"/>
      <c r="C131" s="63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</row>
    <row r="132" spans="1:14" s="68" customFormat="1" x14ac:dyDescent="0.25">
      <c r="A132" s="31"/>
      <c r="B132" s="31"/>
      <c r="C132" s="63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</row>
    <row r="133" spans="1:14" s="68" customFormat="1" x14ac:dyDescent="0.25">
      <c r="A133" s="31"/>
      <c r="B133" s="31"/>
      <c r="C133" s="63"/>
      <c r="D133" s="67"/>
      <c r="F133" s="67"/>
      <c r="G133" s="67"/>
      <c r="H133" s="67"/>
      <c r="I133" s="67"/>
      <c r="J133" s="67"/>
      <c r="K133" s="67"/>
      <c r="L133" s="67"/>
      <c r="M133" s="67"/>
      <c r="N133" s="67"/>
    </row>
    <row r="134" spans="1:14" s="68" customFormat="1" x14ac:dyDescent="0.25">
      <c r="A134" s="31"/>
      <c r="B134" s="31"/>
      <c r="C134" s="63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</row>
    <row r="135" spans="1:14" s="68" customFormat="1" x14ac:dyDescent="0.25">
      <c r="A135" s="31"/>
      <c r="B135" s="31"/>
      <c r="C135" s="63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</row>
    <row r="136" spans="1:14" s="68" customFormat="1" x14ac:dyDescent="0.25">
      <c r="A136" s="31"/>
      <c r="B136" s="31"/>
      <c r="C136" s="63"/>
      <c r="D136" s="67"/>
      <c r="F136" s="67"/>
      <c r="G136" s="67"/>
      <c r="H136" s="67"/>
      <c r="I136" s="67"/>
      <c r="J136" s="67"/>
      <c r="K136" s="67"/>
      <c r="L136" s="67"/>
      <c r="M136" s="67"/>
      <c r="N136" s="67"/>
    </row>
    <row r="137" spans="1:14" s="68" customFormat="1" x14ac:dyDescent="0.25">
      <c r="A137" s="31"/>
      <c r="B137" s="31"/>
      <c r="C137" s="63"/>
      <c r="D137" s="67"/>
      <c r="F137" s="67"/>
      <c r="G137" s="67"/>
      <c r="H137" s="67"/>
      <c r="I137" s="67"/>
      <c r="J137" s="67"/>
      <c r="K137" s="67"/>
      <c r="L137" s="67"/>
      <c r="M137" s="67"/>
      <c r="N137" s="67"/>
    </row>
    <row r="138" spans="1:14" s="68" customFormat="1" x14ac:dyDescent="0.25">
      <c r="A138" s="31"/>
      <c r="B138" s="31"/>
      <c r="C138" s="63"/>
      <c r="D138" s="67"/>
      <c r="F138" s="67"/>
      <c r="G138" s="67"/>
      <c r="H138" s="67"/>
      <c r="I138" s="67"/>
      <c r="J138" s="67"/>
      <c r="K138" s="67"/>
      <c r="L138" s="67"/>
      <c r="M138" s="67"/>
      <c r="N138" s="67"/>
    </row>
    <row r="139" spans="1:14" s="68" customFormat="1" x14ac:dyDescent="0.25">
      <c r="A139" s="31"/>
      <c r="B139" s="31"/>
      <c r="C139" s="63"/>
      <c r="D139" s="67"/>
      <c r="F139" s="67"/>
      <c r="G139" s="67"/>
      <c r="H139" s="67"/>
      <c r="I139" s="67"/>
      <c r="J139" s="67"/>
      <c r="K139" s="67"/>
      <c r="L139" s="67"/>
      <c r="M139" s="67"/>
      <c r="N139" s="67"/>
    </row>
    <row r="140" spans="1:14" s="68" customFormat="1" x14ac:dyDescent="0.25">
      <c r="A140" s="31"/>
      <c r="B140" s="31"/>
      <c r="C140" s="63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</row>
    <row r="141" spans="1:14" s="68" customFormat="1" x14ac:dyDescent="0.25">
      <c r="A141" s="31"/>
      <c r="B141" s="31"/>
      <c r="C141" s="63"/>
      <c r="D141" s="67"/>
      <c r="F141" s="67"/>
      <c r="G141" s="67"/>
      <c r="H141" s="67"/>
      <c r="I141" s="67"/>
      <c r="J141" s="67"/>
      <c r="K141" s="67"/>
      <c r="L141" s="67"/>
      <c r="M141" s="67"/>
      <c r="N141" s="67"/>
    </row>
    <row r="142" spans="1:14" s="68" customFormat="1" x14ac:dyDescent="0.25">
      <c r="A142" s="31"/>
      <c r="B142" s="31"/>
      <c r="C142" s="63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</row>
    <row r="143" spans="1:14" s="68" customFormat="1" x14ac:dyDescent="0.25">
      <c r="A143" s="31"/>
      <c r="B143" s="31"/>
      <c r="C143" s="63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</row>
    <row r="144" spans="1:14" s="68" customFormat="1" x14ac:dyDescent="0.25">
      <c r="A144" s="31"/>
      <c r="B144" s="31"/>
      <c r="C144" s="63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</row>
    <row r="145" spans="1:14" s="68" customFormat="1" x14ac:dyDescent="0.25">
      <c r="A145" s="31"/>
      <c r="B145" s="31"/>
      <c r="C145" s="63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</row>
    <row r="146" spans="1:14" s="68" customFormat="1" x14ac:dyDescent="0.25">
      <c r="A146" s="31"/>
      <c r="B146" s="31"/>
      <c r="C146" s="63"/>
      <c r="D146" s="67"/>
      <c r="E146" s="69"/>
      <c r="F146" s="67"/>
      <c r="G146" s="67"/>
      <c r="H146" s="67"/>
      <c r="I146" s="67"/>
      <c r="J146" s="67"/>
      <c r="K146" s="67"/>
      <c r="L146" s="67"/>
      <c r="M146" s="67"/>
      <c r="N146" s="67"/>
    </row>
    <row r="147" spans="1:14" s="68" customFormat="1" x14ac:dyDescent="0.25">
      <c r="A147" s="31"/>
      <c r="B147" s="31"/>
      <c r="C147" s="63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</row>
    <row r="148" spans="1:14" s="68" customFormat="1" x14ac:dyDescent="0.25">
      <c r="A148" s="31"/>
      <c r="B148" s="31"/>
      <c r="C148" s="63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</row>
    <row r="149" spans="1:14" s="68" customFormat="1" x14ac:dyDescent="0.25">
      <c r="A149" s="31"/>
      <c r="B149" s="31"/>
      <c r="C149" s="63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</row>
    <row r="150" spans="1:14" s="68" customFormat="1" x14ac:dyDescent="0.25">
      <c r="A150" s="31"/>
      <c r="B150" s="31"/>
      <c r="C150" s="63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</row>
    <row r="151" spans="1:14" s="68" customFormat="1" x14ac:dyDescent="0.25">
      <c r="A151" s="31"/>
      <c r="B151" s="31"/>
      <c r="C151" s="63"/>
      <c r="D151" s="67"/>
      <c r="E151" s="70"/>
      <c r="F151" s="70"/>
      <c r="G151" s="70"/>
      <c r="H151" s="70"/>
      <c r="I151" s="70"/>
      <c r="J151" s="70"/>
      <c r="K151" s="254"/>
      <c r="L151" s="254"/>
      <c r="M151" s="67"/>
      <c r="N151" s="67"/>
    </row>
    <row r="152" spans="1:14" s="68" customFormat="1" x14ac:dyDescent="0.25">
      <c r="A152" s="31"/>
      <c r="B152" s="31"/>
      <c r="C152" s="63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</row>
    <row r="153" spans="1:14" s="68" customFormat="1" x14ac:dyDescent="0.25">
      <c r="A153" s="31"/>
      <c r="B153" s="31"/>
      <c r="C153" s="63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</row>
    <row r="154" spans="1:14" s="68" customFormat="1" x14ac:dyDescent="0.25">
      <c r="A154" s="31"/>
      <c r="B154" s="31"/>
      <c r="C154" s="63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</row>
    <row r="155" spans="1:14" s="68" customFormat="1" x14ac:dyDescent="0.25">
      <c r="A155" s="31"/>
      <c r="B155" s="31"/>
      <c r="C155" s="63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</row>
    <row r="156" spans="1:14" s="68" customFormat="1" x14ac:dyDescent="0.25">
      <c r="A156" s="31"/>
      <c r="B156" s="31"/>
      <c r="C156" s="63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</row>
    <row r="157" spans="1:14" s="68" customFormat="1" x14ac:dyDescent="0.25">
      <c r="A157" s="31"/>
      <c r="B157" s="31"/>
      <c r="C157" s="63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</row>
    <row r="158" spans="1:14" s="68" customFormat="1" x14ac:dyDescent="0.25">
      <c r="A158" s="31"/>
      <c r="B158" s="31"/>
      <c r="C158" s="63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</row>
    <row r="159" spans="1:14" s="68" customFormat="1" x14ac:dyDescent="0.25">
      <c r="A159" s="31"/>
      <c r="B159" s="31"/>
      <c r="C159" s="63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</row>
    <row r="160" spans="1:14" s="68" customFormat="1" x14ac:dyDescent="0.25">
      <c r="A160" s="31"/>
      <c r="B160" s="31"/>
      <c r="C160" s="63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</row>
    <row r="161" spans="1:14" s="68" customFormat="1" x14ac:dyDescent="0.25">
      <c r="A161" s="31"/>
      <c r="B161" s="31"/>
      <c r="C161" s="63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</row>
    <row r="162" spans="1:14" s="68" customFormat="1" x14ac:dyDescent="0.25">
      <c r="A162" s="31"/>
      <c r="B162" s="31"/>
      <c r="C162" s="63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</row>
    <row r="163" spans="1:14" s="68" customFormat="1" x14ac:dyDescent="0.25">
      <c r="A163" s="31"/>
      <c r="B163" s="31"/>
      <c r="C163" s="63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</row>
    <row r="164" spans="1:14" s="68" customFormat="1" x14ac:dyDescent="0.25">
      <c r="A164" s="31"/>
      <c r="B164" s="31"/>
      <c r="C164" s="63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</row>
    <row r="165" spans="1:14" s="68" customFormat="1" x14ac:dyDescent="0.25">
      <c r="A165" s="31"/>
      <c r="B165" s="31"/>
      <c r="C165" s="63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</row>
    <row r="166" spans="1:14" s="68" customFormat="1" x14ac:dyDescent="0.25">
      <c r="A166" s="31"/>
      <c r="B166" s="31"/>
      <c r="C166" s="63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</row>
    <row r="167" spans="1:14" s="68" customFormat="1" x14ac:dyDescent="0.25">
      <c r="A167" s="31"/>
      <c r="B167" s="31"/>
      <c r="C167" s="63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</row>
    <row r="168" spans="1:14" s="68" customFormat="1" x14ac:dyDescent="0.25">
      <c r="A168" s="31"/>
      <c r="B168" s="31"/>
      <c r="C168" s="63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</row>
    <row r="169" spans="1:14" s="68" customFormat="1" x14ac:dyDescent="0.25">
      <c r="A169" s="31"/>
      <c r="B169" s="31"/>
      <c r="C169" s="63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</row>
    <row r="170" spans="1:14" s="68" customFormat="1" x14ac:dyDescent="0.25">
      <c r="A170" s="31"/>
      <c r="B170" s="31"/>
      <c r="C170" s="63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</row>
    <row r="171" spans="1:14" s="68" customFormat="1" x14ac:dyDescent="0.25">
      <c r="A171" s="31"/>
      <c r="B171" s="31"/>
      <c r="C171" s="63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</row>
    <row r="172" spans="1:14" s="68" customFormat="1" x14ac:dyDescent="0.25">
      <c r="A172" s="31"/>
      <c r="B172" s="31"/>
      <c r="C172" s="63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</row>
    <row r="173" spans="1:14" s="68" customFormat="1" x14ac:dyDescent="0.25">
      <c r="A173" s="31"/>
      <c r="B173" s="31"/>
      <c r="C173" s="63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</row>
    <row r="174" spans="1:14" s="68" customFormat="1" x14ac:dyDescent="0.25">
      <c r="A174" s="31"/>
      <c r="B174" s="31"/>
      <c r="C174" s="63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</row>
    <row r="175" spans="1:14" s="68" customFormat="1" x14ac:dyDescent="0.25">
      <c r="A175" s="31"/>
      <c r="B175" s="31"/>
      <c r="C175" s="63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</row>
    <row r="176" spans="1:14" s="68" customFormat="1" x14ac:dyDescent="0.25">
      <c r="A176" s="31"/>
      <c r="B176" s="31"/>
      <c r="C176" s="63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</row>
    <row r="177" spans="1:14" s="68" customFormat="1" x14ac:dyDescent="0.25">
      <c r="A177" s="31"/>
      <c r="B177" s="31"/>
      <c r="C177" s="63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</row>
    <row r="178" spans="1:14" s="68" customFormat="1" x14ac:dyDescent="0.25">
      <c r="A178" s="31"/>
      <c r="B178" s="31"/>
      <c r="C178" s="63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</row>
    <row r="179" spans="1:14" s="68" customFormat="1" x14ac:dyDescent="0.25">
      <c r="A179" s="31"/>
      <c r="B179" s="31"/>
      <c r="C179" s="63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</row>
    <row r="180" spans="1:14" s="68" customFormat="1" x14ac:dyDescent="0.25">
      <c r="A180" s="31"/>
      <c r="B180" s="31"/>
      <c r="C180" s="63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</row>
    <row r="181" spans="1:14" s="68" customFormat="1" x14ac:dyDescent="0.25">
      <c r="A181" s="31"/>
      <c r="B181" s="31"/>
      <c r="C181" s="63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</row>
    <row r="182" spans="1:14" s="68" customFormat="1" x14ac:dyDescent="0.25">
      <c r="A182" s="31"/>
      <c r="B182" s="31"/>
      <c r="C182" s="63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</row>
    <row r="183" spans="1:14" s="68" customFormat="1" x14ac:dyDescent="0.25">
      <c r="A183" s="31"/>
      <c r="B183" s="31"/>
      <c r="C183" s="63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</row>
    <row r="184" spans="1:14" s="68" customFormat="1" x14ac:dyDescent="0.25">
      <c r="A184" s="31"/>
      <c r="B184" s="31"/>
      <c r="C184" s="63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</row>
    <row r="185" spans="1:14" s="68" customFormat="1" x14ac:dyDescent="0.25">
      <c r="A185" s="31"/>
      <c r="B185" s="31"/>
      <c r="C185" s="63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</row>
    <row r="186" spans="1:14" s="68" customFormat="1" x14ac:dyDescent="0.25">
      <c r="A186" s="31"/>
      <c r="B186" s="31"/>
      <c r="C186" s="63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</row>
    <row r="187" spans="1:14" s="68" customFormat="1" x14ac:dyDescent="0.25">
      <c r="A187" s="31"/>
      <c r="B187" s="31"/>
      <c r="C187" s="63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</row>
    <row r="188" spans="1:14" s="68" customFormat="1" x14ac:dyDescent="0.25">
      <c r="A188" s="31"/>
      <c r="B188" s="31"/>
      <c r="C188" s="63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</row>
    <row r="189" spans="1:14" s="68" customFormat="1" x14ac:dyDescent="0.25">
      <c r="A189" s="31"/>
      <c r="B189" s="31"/>
      <c r="C189" s="63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</row>
    <row r="190" spans="1:14" s="68" customFormat="1" x14ac:dyDescent="0.25">
      <c r="A190" s="31"/>
      <c r="B190" s="31"/>
      <c r="C190" s="63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</row>
    <row r="191" spans="1:14" s="68" customFormat="1" x14ac:dyDescent="0.25">
      <c r="A191" s="31"/>
      <c r="B191" s="31"/>
      <c r="C191" s="63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</row>
    <row r="192" spans="1:14" s="68" customFormat="1" x14ac:dyDescent="0.25">
      <c r="A192" s="31"/>
      <c r="B192" s="31"/>
      <c r="C192" s="63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</row>
    <row r="193" spans="1:14" s="68" customFormat="1" x14ac:dyDescent="0.25">
      <c r="A193" s="31"/>
      <c r="B193" s="31"/>
      <c r="C193" s="63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</row>
    <row r="194" spans="1:14" s="68" customFormat="1" x14ac:dyDescent="0.25">
      <c r="A194" s="31"/>
      <c r="B194" s="31"/>
      <c r="C194" s="63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</row>
    <row r="195" spans="1:14" s="68" customFormat="1" x14ac:dyDescent="0.25">
      <c r="A195" s="31"/>
      <c r="B195" s="31"/>
      <c r="C195" s="63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</row>
    <row r="196" spans="1:14" s="68" customFormat="1" x14ac:dyDescent="0.25">
      <c r="A196" s="31"/>
      <c r="B196" s="31"/>
      <c r="C196" s="63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</row>
    <row r="197" spans="1:14" s="68" customFormat="1" x14ac:dyDescent="0.25">
      <c r="A197" s="31"/>
      <c r="B197" s="31"/>
      <c r="C197" s="63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</row>
    <row r="198" spans="1:14" s="68" customFormat="1" x14ac:dyDescent="0.25">
      <c r="A198" s="31"/>
      <c r="B198" s="31"/>
      <c r="C198" s="63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</row>
    <row r="199" spans="1:14" s="68" customFormat="1" x14ac:dyDescent="0.25">
      <c r="A199" s="31"/>
      <c r="B199" s="31"/>
      <c r="C199" s="63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</row>
    <row r="200" spans="1:14" s="68" customFormat="1" x14ac:dyDescent="0.25">
      <c r="A200" s="31"/>
      <c r="B200" s="31"/>
      <c r="C200" s="63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</row>
  </sheetData>
  <mergeCells count="233">
    <mergeCell ref="E5:F5"/>
    <mergeCell ref="B3:D3"/>
    <mergeCell ref="E3:F3"/>
    <mergeCell ref="B4:D4"/>
    <mergeCell ref="G3:H3"/>
    <mergeCell ref="B42:D42"/>
    <mergeCell ref="B43:D43"/>
    <mergeCell ref="E18:F18"/>
    <mergeCell ref="E25:F25"/>
    <mergeCell ref="B39:D39"/>
    <mergeCell ref="B40:D40"/>
    <mergeCell ref="E38:F38"/>
    <mergeCell ref="E39:F39"/>
    <mergeCell ref="B34:D34"/>
    <mergeCell ref="B29:D29"/>
    <mergeCell ref="B30:D30"/>
    <mergeCell ref="B31:D31"/>
    <mergeCell ref="C23:D23"/>
    <mergeCell ref="C24:D24"/>
    <mergeCell ref="C25:D25"/>
    <mergeCell ref="E29:F29"/>
    <mergeCell ref="B33:D33"/>
    <mergeCell ref="B35:D35"/>
    <mergeCell ref="B36:D36"/>
    <mergeCell ref="B37:D37"/>
    <mergeCell ref="B38:D38"/>
    <mergeCell ref="E6:F6"/>
    <mergeCell ref="G8:H8"/>
    <mergeCell ref="B8:D8"/>
    <mergeCell ref="E8:F8"/>
    <mergeCell ref="B7:D7"/>
    <mergeCell ref="E22:F22"/>
    <mergeCell ref="E23:F23"/>
    <mergeCell ref="E24:F24"/>
    <mergeCell ref="E19:F19"/>
    <mergeCell ref="E20:F20"/>
    <mergeCell ref="E21:F21"/>
    <mergeCell ref="C22:D22"/>
    <mergeCell ref="G24:H24"/>
    <mergeCell ref="G25:H25"/>
    <mergeCell ref="E17:F17"/>
    <mergeCell ref="G17:H17"/>
    <mergeCell ref="B11:D11"/>
    <mergeCell ref="E11:F11"/>
    <mergeCell ref="B12:D12"/>
    <mergeCell ref="C20:D20"/>
    <mergeCell ref="E16:F16"/>
    <mergeCell ref="E15:F15"/>
    <mergeCell ref="B48:H48"/>
    <mergeCell ref="B49:H49"/>
    <mergeCell ref="B50:H50"/>
    <mergeCell ref="B51:H51"/>
    <mergeCell ref="E7:F7"/>
    <mergeCell ref="B9:D9"/>
    <mergeCell ref="C21:D21"/>
    <mergeCell ref="B47:H47"/>
    <mergeCell ref="E40:F40"/>
    <mergeCell ref="E41:F41"/>
    <mergeCell ref="E42:F42"/>
    <mergeCell ref="E43:F43"/>
    <mergeCell ref="E44:F44"/>
    <mergeCell ref="B41:D41"/>
    <mergeCell ref="B44:D44"/>
    <mergeCell ref="E30:F30"/>
    <mergeCell ref="E31:F31"/>
    <mergeCell ref="E32:F32"/>
    <mergeCell ref="E33:F33"/>
    <mergeCell ref="E34:F34"/>
    <mergeCell ref="E35:F35"/>
    <mergeCell ref="E36:F36"/>
    <mergeCell ref="E37:F37"/>
    <mergeCell ref="B32:D32"/>
    <mergeCell ref="C95:H95"/>
    <mergeCell ref="C88:H88"/>
    <mergeCell ref="C87:H87"/>
    <mergeCell ref="E80:F80"/>
    <mergeCell ref="E78:F78"/>
    <mergeCell ref="E79:F79"/>
    <mergeCell ref="C76:D76"/>
    <mergeCell ref="C77:D77"/>
    <mergeCell ref="C65:D65"/>
    <mergeCell ref="C93:H93"/>
    <mergeCell ref="C94:H94"/>
    <mergeCell ref="C78:D78"/>
    <mergeCell ref="C79:D79"/>
    <mergeCell ref="C80:D80"/>
    <mergeCell ref="C84:H84"/>
    <mergeCell ref="C85:H85"/>
    <mergeCell ref="C86:H86"/>
    <mergeCell ref="B72:K72"/>
    <mergeCell ref="I78:J78"/>
    <mergeCell ref="I79:J79"/>
    <mergeCell ref="I80:J80"/>
    <mergeCell ref="B53:K53"/>
    <mergeCell ref="B113:K113"/>
    <mergeCell ref="K151:L151"/>
    <mergeCell ref="B54:K54"/>
    <mergeCell ref="B71:K71"/>
    <mergeCell ref="E74:J74"/>
    <mergeCell ref="E75:F75"/>
    <mergeCell ref="E76:F76"/>
    <mergeCell ref="E77:F77"/>
    <mergeCell ref="I75:J75"/>
    <mergeCell ref="I76:J76"/>
    <mergeCell ref="I77:J77"/>
    <mergeCell ref="C61:D61"/>
    <mergeCell ref="I61:J61"/>
    <mergeCell ref="I65:J65"/>
    <mergeCell ref="I62:J64"/>
    <mergeCell ref="C106:J106"/>
    <mergeCell ref="C107:J107"/>
    <mergeCell ref="C108:J108"/>
    <mergeCell ref="C104:J104"/>
    <mergeCell ref="C105:J105"/>
    <mergeCell ref="C62:D64"/>
    <mergeCell ref="C74:D74"/>
    <mergeCell ref="C75:D75"/>
    <mergeCell ref="G20:H20"/>
    <mergeCell ref="G21:H21"/>
    <mergeCell ref="G22:H22"/>
    <mergeCell ref="G23:H23"/>
    <mergeCell ref="G5:H5"/>
    <mergeCell ref="G6:H6"/>
    <mergeCell ref="G7:H7"/>
    <mergeCell ref="G11:H11"/>
    <mergeCell ref="G15:H15"/>
    <mergeCell ref="G16:H16"/>
    <mergeCell ref="B14:K14"/>
    <mergeCell ref="I15:K15"/>
    <mergeCell ref="I16:K16"/>
    <mergeCell ref="B10:D10"/>
    <mergeCell ref="B5:D5"/>
    <mergeCell ref="B6:D6"/>
    <mergeCell ref="C15:D15"/>
    <mergeCell ref="C16:D16"/>
    <mergeCell ref="C17:D17"/>
    <mergeCell ref="C18:D18"/>
    <mergeCell ref="C19:D19"/>
    <mergeCell ref="B114:K114"/>
    <mergeCell ref="G41:H41"/>
    <mergeCell ref="G42:H42"/>
    <mergeCell ref="G43:H43"/>
    <mergeCell ref="G44:H44"/>
    <mergeCell ref="G75:H75"/>
    <mergeCell ref="G76:H76"/>
    <mergeCell ref="G35:H35"/>
    <mergeCell ref="G36:H36"/>
    <mergeCell ref="G37:H37"/>
    <mergeCell ref="G38:H38"/>
    <mergeCell ref="G39:H39"/>
    <mergeCell ref="G40:H40"/>
    <mergeCell ref="C96:H96"/>
    <mergeCell ref="C97:H97"/>
    <mergeCell ref="C98:H98"/>
    <mergeCell ref="C99:H99"/>
    <mergeCell ref="C102:J102"/>
    <mergeCell ref="C103:J103"/>
    <mergeCell ref="C89:H89"/>
    <mergeCell ref="C90:H90"/>
    <mergeCell ref="C91:H91"/>
    <mergeCell ref="C92:H92"/>
    <mergeCell ref="I49:K49"/>
    <mergeCell ref="J127:K127"/>
    <mergeCell ref="J128:K128"/>
    <mergeCell ref="J129:K129"/>
    <mergeCell ref="B2:K2"/>
    <mergeCell ref="I3:K3"/>
    <mergeCell ref="E4:K4"/>
    <mergeCell ref="I11:K11"/>
    <mergeCell ref="E12:K12"/>
    <mergeCell ref="J121:K121"/>
    <mergeCell ref="B122:K122"/>
    <mergeCell ref="J123:K123"/>
    <mergeCell ref="J124:K124"/>
    <mergeCell ref="J125:K125"/>
    <mergeCell ref="J126:K126"/>
    <mergeCell ref="J115:K115"/>
    <mergeCell ref="J116:K116"/>
    <mergeCell ref="J117:K117"/>
    <mergeCell ref="J118:K118"/>
    <mergeCell ref="J119:K119"/>
    <mergeCell ref="J120:K120"/>
    <mergeCell ref="G77:H77"/>
    <mergeCell ref="G78:H78"/>
    <mergeCell ref="G79:H79"/>
    <mergeCell ref="G80:H80"/>
    <mergeCell ref="I34:K34"/>
    <mergeCell ref="I35:K35"/>
    <mergeCell ref="I24:K24"/>
    <mergeCell ref="I25:K25"/>
    <mergeCell ref="B26:K26"/>
    <mergeCell ref="B15:B25"/>
    <mergeCell ref="B28:K28"/>
    <mergeCell ref="I29:K29"/>
    <mergeCell ref="I17:K17"/>
    <mergeCell ref="I18:K18"/>
    <mergeCell ref="I19:K19"/>
    <mergeCell ref="I20:K20"/>
    <mergeCell ref="I21:K21"/>
    <mergeCell ref="I22:K22"/>
    <mergeCell ref="I23:K23"/>
    <mergeCell ref="G29:H29"/>
    <mergeCell ref="G30:H30"/>
    <mergeCell ref="G31:H31"/>
    <mergeCell ref="G32:H32"/>
    <mergeCell ref="G33:H33"/>
    <mergeCell ref="G34:H34"/>
    <mergeCell ref="G18:H18"/>
    <mergeCell ref="G19:H19"/>
    <mergeCell ref="I50:K50"/>
    <mergeCell ref="I51:K51"/>
    <mergeCell ref="I5:K5"/>
    <mergeCell ref="I6:K6"/>
    <mergeCell ref="I7:K7"/>
    <mergeCell ref="I8:K8"/>
    <mergeCell ref="E9:K9"/>
    <mergeCell ref="E10:K10"/>
    <mergeCell ref="I42:K42"/>
    <mergeCell ref="I43:K43"/>
    <mergeCell ref="I44:K44"/>
    <mergeCell ref="B46:K46"/>
    <mergeCell ref="I47:K47"/>
    <mergeCell ref="I48:K48"/>
    <mergeCell ref="I36:K36"/>
    <mergeCell ref="I37:K37"/>
    <mergeCell ref="I38:K38"/>
    <mergeCell ref="I39:K39"/>
    <mergeCell ref="I40:K40"/>
    <mergeCell ref="I41:K41"/>
    <mergeCell ref="I30:K30"/>
    <mergeCell ref="I31:K31"/>
    <mergeCell ref="I32:K32"/>
    <mergeCell ref="I33:K33"/>
  </mergeCells>
  <conditionalFormatting sqref="E18">
    <cfRule type="expression" dxfId="6" priority="8">
      <formula>$E18&lt;&gt;$E20</formula>
    </cfRule>
  </conditionalFormatting>
  <conditionalFormatting sqref="I18">
    <cfRule type="expression" dxfId="5" priority="6">
      <formula>$I18&lt;&gt;$I20</formula>
    </cfRule>
  </conditionalFormatting>
  <conditionalFormatting sqref="I65 C65">
    <cfRule type="containsText" dxfId="4" priority="2" stopIfTrue="1" operator="containsText" text="Excellent">
      <formula>NOT(ISERROR(SEARCH("Excellent",C65)))</formula>
    </cfRule>
    <cfRule type="containsText" dxfId="3" priority="3" stopIfTrue="1" operator="containsText" text="Good">
      <formula>NOT(ISERROR(SEARCH("Good",C65)))</formula>
    </cfRule>
    <cfRule type="containsText" dxfId="2" priority="5" stopIfTrue="1" operator="containsText" text="Poor">
      <formula>NOT(ISERROR(SEARCH("Poor",C65)))</formula>
    </cfRule>
  </conditionalFormatting>
  <conditionalFormatting sqref="C65 I65">
    <cfRule type="containsText" dxfId="1" priority="4" stopIfTrue="1" operator="containsText" text="Average">
      <formula>NOT(ISERROR(SEARCH("Average",C65)))</formula>
    </cfRule>
  </conditionalFormatting>
  <conditionalFormatting sqref="I85:I99">
    <cfRule type="cellIs" dxfId="0" priority="1" stopIfTrue="1" operator="equal">
      <formula>"Y"</formula>
    </cfRule>
  </conditionalFormatting>
  <dataValidations count="3">
    <dataValidation type="list" allowBlank="1" showInputMessage="1" showErrorMessage="1" sqref="E17 G17 I17" xr:uid="{BA458387-AB8A-4D2B-A209-973AFF9AA70E}">
      <formula1>"Available,Not Available"</formula1>
    </dataValidation>
    <dataValidation type="list" allowBlank="1" showInputMessage="1" showErrorMessage="1" sqref="E24 I24" xr:uid="{86DF2CC4-346F-4FA8-8DD5-11B4CDE51426}">
      <formula1>"Active,In-Active,Not Valid"</formula1>
    </dataValidation>
    <dataValidation type="list" allowBlank="1" showInputMessage="1" showErrorMessage="1" sqref="E11:F11" xr:uid="{9058D7E2-763E-4225-9F6D-774154A29C37}">
      <formula1>"Own, Rented"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5D81863-AC70-451F-920F-BDF75F31D19A}">
          <x14:formula1>
            <xm:f>Score!$D$34:$D$38</xm:f>
          </x14:formula1>
          <xm:sqref>I6:K6</xm:sqref>
        </x14:dataValidation>
        <x14:dataValidation type="list" allowBlank="1" showInputMessage="1" showErrorMessage="1" xr:uid="{53256985-208D-4B06-9143-D84530B99B8B}">
          <x14:formula1>
            <xm:f>Score!$D$16:$D$20</xm:f>
          </x14:formula1>
          <xm:sqref>I7:K7</xm:sqref>
        </x14:dataValidation>
        <x14:dataValidation type="list" allowBlank="1" showInputMessage="1" showErrorMessage="1" xr:uid="{23AE0209-1C33-4D84-A845-360CA84C6902}">
          <x14:formula1>
            <xm:f>Score!$D$22:$D$26</xm:f>
          </x14:formula1>
          <xm:sqref>I11:K11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0D52A-A808-4D65-8317-D5CA548C0C7A}">
  <dimension ref="A1:BD30"/>
  <sheetViews>
    <sheetView workbookViewId="0">
      <selection activeCell="F34" sqref="F34"/>
    </sheetView>
  </sheetViews>
  <sheetFormatPr defaultRowHeight="12.75" outlineLevelRow="1" x14ac:dyDescent="0.2"/>
  <cols>
    <col min="1" max="1" width="1.7109375" style="88" customWidth="1"/>
    <col min="2" max="2" width="4.5703125" style="89" customWidth="1"/>
    <col min="3" max="3" width="22.5703125" style="89" customWidth="1"/>
    <col min="4" max="4" width="20.7109375" style="89" customWidth="1"/>
    <col min="5" max="5" width="14.140625" style="89" customWidth="1"/>
    <col min="6" max="7" width="11.7109375" style="89" customWidth="1"/>
    <col min="8" max="8" width="11.140625" style="89" customWidth="1"/>
    <col min="9" max="9" width="14.140625" style="89" customWidth="1"/>
    <col min="10" max="11" width="7.7109375" style="89" customWidth="1"/>
    <col min="12" max="12" width="4" style="89" customWidth="1"/>
    <col min="13" max="13" width="9.7109375" style="89" customWidth="1"/>
    <col min="14" max="14" width="12" style="89" customWidth="1"/>
    <col min="15" max="15" width="5.7109375" style="89" customWidth="1"/>
    <col min="16" max="16" width="7.28515625" style="89" customWidth="1"/>
    <col min="17" max="17" width="9.7109375" style="89" customWidth="1"/>
    <col min="18" max="18" width="13.7109375" style="89" customWidth="1"/>
    <col min="19" max="19" width="5.140625" style="89" customWidth="1"/>
    <col min="20" max="20" width="9.7109375" style="89" customWidth="1"/>
    <col min="21" max="21" width="12.5703125" style="89" customWidth="1"/>
    <col min="22" max="22" width="5.140625" style="89" customWidth="1"/>
    <col min="23" max="23" width="9.7109375" style="89" customWidth="1"/>
    <col min="24" max="24" width="12.7109375" style="89" customWidth="1"/>
    <col min="25" max="25" width="5.140625" style="89" customWidth="1"/>
    <col min="26" max="26" width="9.7109375" style="89" customWidth="1"/>
    <col min="27" max="27" width="12.7109375" style="89" customWidth="1"/>
    <col min="28" max="28" width="5.140625" style="89" customWidth="1"/>
    <col min="29" max="29" width="9.7109375" style="89" customWidth="1"/>
    <col min="30" max="30" width="12.7109375" style="89" customWidth="1"/>
    <col min="31" max="31" width="5.140625" style="89" customWidth="1"/>
    <col min="32" max="32" width="9.7109375" style="89" customWidth="1"/>
    <col min="33" max="33" width="12.7109375" style="89" customWidth="1"/>
    <col min="34" max="34" width="5.140625" style="89" customWidth="1"/>
    <col min="35" max="35" width="9.7109375" style="89" customWidth="1"/>
    <col min="36" max="36" width="12.7109375" style="89" customWidth="1"/>
    <col min="37" max="37" width="5.140625" style="89" customWidth="1"/>
    <col min="38" max="38" width="9.7109375" style="89" customWidth="1"/>
    <col min="39" max="39" width="12.7109375" style="89" customWidth="1"/>
    <col min="40" max="40" width="5.140625" style="89" customWidth="1"/>
    <col min="41" max="41" width="9.7109375" style="89" customWidth="1"/>
    <col min="42" max="42" width="12.7109375" style="89" customWidth="1"/>
    <col min="43" max="43" width="5.140625" style="89" customWidth="1"/>
    <col min="44" max="44" width="9.7109375" style="89" customWidth="1"/>
    <col min="45" max="45" width="12.7109375" style="89" customWidth="1"/>
    <col min="46" max="46" width="5.140625" style="89" customWidth="1"/>
    <col min="47" max="47" width="9.7109375" style="89" customWidth="1"/>
    <col min="48" max="48" width="12.7109375" style="89" customWidth="1"/>
    <col min="49" max="49" width="5.140625" style="89" customWidth="1"/>
    <col min="50" max="50" width="9.7109375" style="89" customWidth="1"/>
    <col min="51" max="51" width="12.7109375" style="89" customWidth="1"/>
    <col min="52" max="52" width="5.140625" style="89" customWidth="1"/>
    <col min="53" max="53" width="9.7109375" style="89" customWidth="1"/>
    <col min="54" max="54" width="12.7109375" style="89" customWidth="1"/>
    <col min="55" max="55" width="37.7109375" style="89" customWidth="1"/>
    <col min="56" max="56" width="9.140625" style="89"/>
    <col min="57" max="16384" width="9.140625" style="90"/>
  </cols>
  <sheetData>
    <row r="1" spans="1:56" ht="13.5" thickBot="1" x14ac:dyDescent="0.25">
      <c r="A1" s="88">
        <v>130</v>
      </c>
    </row>
    <row r="2" spans="1:56" ht="18" outlineLevel="1" thickBot="1" x14ac:dyDescent="0.25">
      <c r="B2" s="350" t="s">
        <v>191</v>
      </c>
      <c r="C2" s="351"/>
      <c r="D2" s="351"/>
      <c r="E2" s="351"/>
      <c r="F2" s="351"/>
      <c r="G2" s="351"/>
      <c r="H2" s="351"/>
      <c r="I2" s="351"/>
      <c r="J2" s="351"/>
      <c r="K2" s="351"/>
      <c r="L2" s="351"/>
      <c r="M2" s="351"/>
      <c r="N2" s="351"/>
      <c r="O2" s="351"/>
      <c r="P2" s="351"/>
      <c r="Q2" s="351"/>
      <c r="R2" s="351"/>
      <c r="S2" s="351"/>
      <c r="T2" s="351"/>
      <c r="U2" s="351"/>
      <c r="V2" s="351"/>
      <c r="W2" s="351"/>
      <c r="X2" s="351"/>
      <c r="Y2" s="351"/>
      <c r="Z2" s="352"/>
      <c r="BC2" s="90"/>
      <c r="BD2" s="90"/>
    </row>
    <row r="3" spans="1:56" s="93" customFormat="1" outlineLevel="1" x14ac:dyDescent="0.25">
      <c r="A3" s="91"/>
      <c r="B3" s="353" t="s">
        <v>12</v>
      </c>
      <c r="C3" s="354"/>
      <c r="D3" s="354"/>
      <c r="E3" s="355" t="s">
        <v>11</v>
      </c>
      <c r="F3" s="355"/>
      <c r="G3" s="355"/>
      <c r="H3" s="355" t="s">
        <v>192</v>
      </c>
      <c r="I3" s="355"/>
      <c r="J3" s="355"/>
      <c r="K3" s="355" t="s">
        <v>193</v>
      </c>
      <c r="L3" s="355"/>
      <c r="M3" s="355"/>
      <c r="N3" s="355"/>
      <c r="O3" s="355" t="s">
        <v>194</v>
      </c>
      <c r="P3" s="355"/>
      <c r="Q3" s="355"/>
      <c r="R3" s="355"/>
      <c r="S3" s="355" t="s">
        <v>195</v>
      </c>
      <c r="T3" s="355"/>
      <c r="U3" s="355"/>
      <c r="V3" s="355"/>
      <c r="W3" s="355" t="s">
        <v>196</v>
      </c>
      <c r="X3" s="355"/>
      <c r="Y3" s="355"/>
      <c r="Z3" s="356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</row>
    <row r="4" spans="1:56" outlineLevel="1" x14ac:dyDescent="0.2">
      <c r="B4" s="338" t="s">
        <v>197</v>
      </c>
      <c r="C4" s="339"/>
      <c r="D4" s="339"/>
      <c r="E4" s="340"/>
      <c r="F4" s="340"/>
      <c r="G4" s="340"/>
      <c r="H4" s="340"/>
      <c r="I4" s="340"/>
      <c r="J4" s="340"/>
      <c r="K4" s="340"/>
      <c r="L4" s="340"/>
      <c r="M4" s="340"/>
      <c r="N4" s="340"/>
      <c r="O4" s="340"/>
      <c r="P4" s="340"/>
      <c r="Q4" s="340"/>
      <c r="R4" s="340"/>
      <c r="S4" s="340"/>
      <c r="T4" s="340"/>
      <c r="U4" s="340"/>
      <c r="V4" s="340"/>
      <c r="W4" s="340"/>
      <c r="X4" s="340"/>
      <c r="Y4" s="340"/>
      <c r="Z4" s="341"/>
      <c r="BA4" s="90"/>
      <c r="BB4" s="90"/>
      <c r="BC4" s="90"/>
      <c r="BD4" s="90"/>
    </row>
    <row r="5" spans="1:56" outlineLevel="1" x14ac:dyDescent="0.2">
      <c r="B5" s="338" t="s">
        <v>40</v>
      </c>
      <c r="C5" s="339"/>
      <c r="D5" s="339"/>
      <c r="E5" s="340"/>
      <c r="F5" s="340"/>
      <c r="G5" s="340"/>
      <c r="H5" s="340"/>
      <c r="I5" s="340"/>
      <c r="J5" s="340"/>
      <c r="K5" s="340"/>
      <c r="L5" s="340"/>
      <c r="M5" s="340"/>
      <c r="N5" s="340"/>
      <c r="O5" s="340"/>
      <c r="P5" s="340"/>
      <c r="Q5" s="340"/>
      <c r="R5" s="340"/>
      <c r="S5" s="340"/>
      <c r="T5" s="340"/>
      <c r="U5" s="340"/>
      <c r="V5" s="340"/>
      <c r="W5" s="340"/>
      <c r="X5" s="340"/>
      <c r="Y5" s="340"/>
      <c r="Z5" s="341"/>
      <c r="BA5" s="90"/>
      <c r="BB5" s="90"/>
      <c r="BC5" s="90"/>
      <c r="BD5" s="90"/>
    </row>
    <row r="6" spans="1:56" outlineLevel="1" x14ac:dyDescent="0.2">
      <c r="B6" s="338" t="s">
        <v>198</v>
      </c>
      <c r="C6" s="339"/>
      <c r="D6" s="339"/>
      <c r="E6" s="348"/>
      <c r="F6" s="348"/>
      <c r="G6" s="348"/>
      <c r="H6" s="348"/>
      <c r="I6" s="348"/>
      <c r="J6" s="348"/>
      <c r="K6" s="348"/>
      <c r="L6" s="348"/>
      <c r="M6" s="348"/>
      <c r="N6" s="348"/>
      <c r="O6" s="348"/>
      <c r="P6" s="348"/>
      <c r="Q6" s="348"/>
      <c r="R6" s="348"/>
      <c r="S6" s="348"/>
      <c r="T6" s="348"/>
      <c r="U6" s="348"/>
      <c r="V6" s="348"/>
      <c r="W6" s="348"/>
      <c r="X6" s="348"/>
      <c r="Y6" s="348"/>
      <c r="Z6" s="349"/>
      <c r="BA6" s="90"/>
      <c r="BB6" s="90"/>
      <c r="BC6" s="90"/>
      <c r="BD6" s="90"/>
    </row>
    <row r="7" spans="1:56" outlineLevel="1" x14ac:dyDescent="0.2">
      <c r="B7" s="338" t="s">
        <v>199</v>
      </c>
      <c r="C7" s="339"/>
      <c r="D7" s="339"/>
      <c r="E7" s="340"/>
      <c r="F7" s="340"/>
      <c r="G7" s="340"/>
      <c r="H7" s="340"/>
      <c r="I7" s="340"/>
      <c r="J7" s="340"/>
      <c r="K7" s="340"/>
      <c r="L7" s="340"/>
      <c r="M7" s="340"/>
      <c r="N7" s="340"/>
      <c r="O7" s="340"/>
      <c r="P7" s="340"/>
      <c r="Q7" s="340"/>
      <c r="R7" s="340"/>
      <c r="S7" s="340"/>
      <c r="T7" s="340"/>
      <c r="U7" s="340"/>
      <c r="V7" s="340"/>
      <c r="W7" s="340"/>
      <c r="X7" s="340"/>
      <c r="Y7" s="340"/>
      <c r="Z7" s="341"/>
      <c r="BA7" s="90"/>
      <c r="BB7" s="90"/>
      <c r="BC7" s="90"/>
      <c r="BD7" s="90"/>
    </row>
    <row r="8" spans="1:56" s="96" customFormat="1" ht="15.75" outlineLevel="1" x14ac:dyDescent="0.25">
      <c r="A8" s="94"/>
      <c r="B8" s="338" t="s">
        <v>200</v>
      </c>
      <c r="C8" s="339"/>
      <c r="D8" s="339"/>
      <c r="E8" s="346"/>
      <c r="F8" s="346"/>
      <c r="G8" s="346"/>
      <c r="H8" s="346"/>
      <c r="I8" s="346"/>
      <c r="J8" s="346"/>
      <c r="K8" s="346"/>
      <c r="L8" s="346"/>
      <c r="M8" s="346"/>
      <c r="N8" s="346"/>
      <c r="O8" s="346"/>
      <c r="P8" s="346"/>
      <c r="Q8" s="346"/>
      <c r="R8" s="346"/>
      <c r="S8" s="346"/>
      <c r="T8" s="346"/>
      <c r="U8" s="346"/>
      <c r="V8" s="346"/>
      <c r="W8" s="346"/>
      <c r="X8" s="346"/>
      <c r="Y8" s="346"/>
      <c r="Z8" s="347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5"/>
      <c r="AN8" s="95"/>
      <c r="AO8" s="95"/>
      <c r="AP8" s="95"/>
      <c r="AQ8" s="95"/>
      <c r="AR8" s="95"/>
      <c r="AS8" s="95"/>
      <c r="AT8" s="95"/>
      <c r="AU8" s="95"/>
      <c r="AV8" s="95"/>
      <c r="AW8" s="95"/>
      <c r="AX8" s="95"/>
      <c r="AY8" s="95"/>
      <c r="AZ8" s="95"/>
    </row>
    <row r="9" spans="1:56" outlineLevel="1" x14ac:dyDescent="0.2">
      <c r="B9" s="338" t="s">
        <v>201</v>
      </c>
      <c r="C9" s="339"/>
      <c r="D9" s="339"/>
      <c r="E9" s="340"/>
      <c r="F9" s="340"/>
      <c r="G9" s="340"/>
      <c r="H9" s="340"/>
      <c r="I9" s="340"/>
      <c r="J9" s="340"/>
      <c r="K9" s="340"/>
      <c r="L9" s="340"/>
      <c r="M9" s="340"/>
      <c r="N9" s="340"/>
      <c r="O9" s="340"/>
      <c r="P9" s="340"/>
      <c r="Q9" s="340"/>
      <c r="R9" s="340"/>
      <c r="S9" s="340"/>
      <c r="T9" s="340"/>
      <c r="U9" s="340"/>
      <c r="V9" s="340"/>
      <c r="W9" s="340"/>
      <c r="X9" s="340"/>
      <c r="Y9" s="340"/>
      <c r="Z9" s="341"/>
      <c r="BA9" s="90"/>
      <c r="BB9" s="90"/>
      <c r="BC9" s="90"/>
      <c r="BD9" s="90"/>
    </row>
    <row r="10" spans="1:56" outlineLevel="1" x14ac:dyDescent="0.2">
      <c r="B10" s="338" t="s">
        <v>202</v>
      </c>
      <c r="C10" s="339"/>
      <c r="D10" s="339"/>
      <c r="E10" s="340"/>
      <c r="F10" s="340"/>
      <c r="G10" s="340"/>
      <c r="H10" s="340"/>
      <c r="I10" s="340"/>
      <c r="J10" s="340"/>
      <c r="K10" s="340"/>
      <c r="L10" s="340"/>
      <c r="M10" s="340"/>
      <c r="N10" s="340"/>
      <c r="O10" s="340"/>
      <c r="P10" s="340"/>
      <c r="Q10" s="340"/>
      <c r="R10" s="340"/>
      <c r="S10" s="340"/>
      <c r="T10" s="340"/>
      <c r="U10" s="340"/>
      <c r="V10" s="340"/>
      <c r="W10" s="340"/>
      <c r="X10" s="340"/>
      <c r="Y10" s="340"/>
      <c r="Z10" s="341"/>
      <c r="BA10" s="90"/>
      <c r="BB10" s="90"/>
      <c r="BC10" s="90"/>
      <c r="BD10" s="90"/>
    </row>
    <row r="11" spans="1:56" outlineLevel="1" x14ac:dyDescent="0.2">
      <c r="B11" s="338" t="s">
        <v>203</v>
      </c>
      <c r="C11" s="339"/>
      <c r="D11" s="339"/>
      <c r="E11" s="342"/>
      <c r="F11" s="342"/>
      <c r="G11" s="342"/>
      <c r="H11" s="342"/>
      <c r="I11" s="342"/>
      <c r="J11" s="342"/>
      <c r="K11" s="342"/>
      <c r="L11" s="342"/>
      <c r="M11" s="342"/>
      <c r="N11" s="342"/>
      <c r="O11" s="342"/>
      <c r="P11" s="342"/>
      <c r="Q11" s="342"/>
      <c r="R11" s="342"/>
      <c r="S11" s="342"/>
      <c r="T11" s="342"/>
      <c r="U11" s="342"/>
      <c r="V11" s="342"/>
      <c r="W11" s="342"/>
      <c r="X11" s="342"/>
      <c r="Y11" s="342"/>
      <c r="Z11" s="343"/>
      <c r="BA11" s="90"/>
      <c r="BB11" s="90"/>
      <c r="BC11" s="90"/>
      <c r="BD11" s="90"/>
    </row>
    <row r="12" spans="1:56" outlineLevel="1" x14ac:dyDescent="0.2">
      <c r="B12" s="338" t="s">
        <v>204</v>
      </c>
      <c r="C12" s="339"/>
      <c r="D12" s="339"/>
      <c r="E12" s="342"/>
      <c r="F12" s="342"/>
      <c r="G12" s="342"/>
      <c r="H12" s="342"/>
      <c r="I12" s="342"/>
      <c r="J12" s="342"/>
      <c r="K12" s="342"/>
      <c r="L12" s="342"/>
      <c r="M12" s="342"/>
      <c r="N12" s="342"/>
      <c r="O12" s="342"/>
      <c r="P12" s="342"/>
      <c r="Q12" s="342"/>
      <c r="R12" s="342"/>
      <c r="S12" s="342"/>
      <c r="T12" s="342"/>
      <c r="U12" s="342"/>
      <c r="V12" s="342"/>
      <c r="W12" s="342"/>
      <c r="X12" s="342"/>
      <c r="Y12" s="342"/>
      <c r="Z12" s="343"/>
      <c r="BA12" s="90"/>
      <c r="BB12" s="90"/>
      <c r="BC12" s="90"/>
      <c r="BD12" s="90"/>
    </row>
    <row r="13" spans="1:56" outlineLevel="1" x14ac:dyDescent="0.2">
      <c r="B13" s="338" t="s">
        <v>205</v>
      </c>
      <c r="C13" s="339"/>
      <c r="D13" s="339"/>
      <c r="E13" s="344" t="str">
        <f>IFERROR(E11/E12,"")</f>
        <v/>
      </c>
      <c r="F13" s="344" t="str">
        <f>IFERROR(F11/F12,"")</f>
        <v/>
      </c>
      <c r="G13" s="344" t="str">
        <f>IFERROR(G11/G12,"")</f>
        <v/>
      </c>
      <c r="H13" s="344" t="str">
        <f>IFERROR(H11/H12,"")</f>
        <v/>
      </c>
      <c r="I13" s="344"/>
      <c r="J13" s="344"/>
      <c r="K13" s="344" t="str">
        <f>IFERROR(K11/K12,"")</f>
        <v/>
      </c>
      <c r="L13" s="344"/>
      <c r="M13" s="344"/>
      <c r="N13" s="344"/>
      <c r="O13" s="344" t="str">
        <f>IFERROR(O11/O12,"")</f>
        <v/>
      </c>
      <c r="P13" s="344"/>
      <c r="Q13" s="344"/>
      <c r="R13" s="344"/>
      <c r="S13" s="344" t="str">
        <f>IFERROR(S11/S12,"")</f>
        <v/>
      </c>
      <c r="T13" s="344"/>
      <c r="U13" s="344"/>
      <c r="V13" s="344"/>
      <c r="W13" s="344" t="str">
        <f>IFERROR(W11/W12,"")</f>
        <v/>
      </c>
      <c r="X13" s="344"/>
      <c r="Y13" s="344"/>
      <c r="Z13" s="345"/>
      <c r="BA13" s="90"/>
      <c r="BB13" s="90"/>
      <c r="BC13" s="90"/>
      <c r="BD13" s="90"/>
    </row>
    <row r="14" spans="1:56" outlineLevel="1" x14ac:dyDescent="0.2">
      <c r="B14" s="338" t="s">
        <v>206</v>
      </c>
      <c r="C14" s="339"/>
      <c r="D14" s="339"/>
      <c r="E14" s="340"/>
      <c r="F14" s="340"/>
      <c r="G14" s="340"/>
      <c r="H14" s="340"/>
      <c r="I14" s="340"/>
      <c r="J14" s="340"/>
      <c r="K14" s="340"/>
      <c r="L14" s="340"/>
      <c r="M14" s="340"/>
      <c r="N14" s="340"/>
      <c r="O14" s="340"/>
      <c r="P14" s="340"/>
      <c r="Q14" s="340"/>
      <c r="R14" s="340"/>
      <c r="S14" s="340"/>
      <c r="T14" s="340"/>
      <c r="U14" s="340"/>
      <c r="V14" s="340"/>
      <c r="W14" s="340"/>
      <c r="X14" s="340"/>
      <c r="Y14" s="340"/>
      <c r="Z14" s="341"/>
      <c r="BA14" s="90"/>
      <c r="BB14" s="90"/>
      <c r="BC14" s="90"/>
      <c r="BD14" s="90"/>
    </row>
    <row r="15" spans="1:56" outlineLevel="1" x14ac:dyDescent="0.2">
      <c r="B15" s="338" t="s">
        <v>207</v>
      </c>
      <c r="C15" s="339"/>
      <c r="D15" s="339"/>
      <c r="E15" s="340"/>
      <c r="F15" s="340"/>
      <c r="G15" s="340"/>
      <c r="H15" s="340"/>
      <c r="I15" s="340"/>
      <c r="J15" s="340"/>
      <c r="K15" s="340"/>
      <c r="L15" s="340"/>
      <c r="M15" s="340"/>
      <c r="N15" s="340"/>
      <c r="O15" s="340"/>
      <c r="P15" s="340"/>
      <c r="Q15" s="340"/>
      <c r="R15" s="340"/>
      <c r="S15" s="340"/>
      <c r="T15" s="340"/>
      <c r="U15" s="340"/>
      <c r="V15" s="340"/>
      <c r="W15" s="340"/>
      <c r="X15" s="340"/>
      <c r="Y15" s="340"/>
      <c r="Z15" s="341"/>
      <c r="BA15" s="90"/>
      <c r="BB15" s="90"/>
      <c r="BC15" s="90"/>
      <c r="BD15" s="90"/>
    </row>
    <row r="16" spans="1:56" outlineLevel="1" x14ac:dyDescent="0.2">
      <c r="B16" s="338" t="s">
        <v>208</v>
      </c>
      <c r="C16" s="339"/>
      <c r="D16" s="339"/>
      <c r="E16" s="332"/>
      <c r="F16" s="332"/>
      <c r="G16" s="332"/>
      <c r="H16" s="332"/>
      <c r="I16" s="332"/>
      <c r="J16" s="332"/>
      <c r="K16" s="332"/>
      <c r="L16" s="332"/>
      <c r="M16" s="332"/>
      <c r="N16" s="332"/>
      <c r="O16" s="332"/>
      <c r="P16" s="332"/>
      <c r="Q16" s="332"/>
      <c r="R16" s="332"/>
      <c r="S16" s="332"/>
      <c r="T16" s="332"/>
      <c r="U16" s="332"/>
      <c r="V16" s="332"/>
      <c r="W16" s="332"/>
      <c r="X16" s="332"/>
      <c r="Y16" s="332"/>
      <c r="Z16" s="333"/>
      <c r="BA16" s="90"/>
      <c r="BB16" s="90"/>
      <c r="BC16" s="90"/>
      <c r="BD16" s="90"/>
    </row>
    <row r="17" spans="1:56" outlineLevel="1" x14ac:dyDescent="0.2">
      <c r="B17" s="338" t="s">
        <v>209</v>
      </c>
      <c r="C17" s="339"/>
      <c r="D17" s="339"/>
      <c r="E17" s="332"/>
      <c r="F17" s="332"/>
      <c r="G17" s="332"/>
      <c r="H17" s="332"/>
      <c r="I17" s="332"/>
      <c r="J17" s="332"/>
      <c r="K17" s="332"/>
      <c r="L17" s="332"/>
      <c r="M17" s="332"/>
      <c r="N17" s="332"/>
      <c r="O17" s="332"/>
      <c r="P17" s="332"/>
      <c r="Q17" s="332"/>
      <c r="R17" s="332"/>
      <c r="S17" s="332"/>
      <c r="T17" s="332"/>
      <c r="U17" s="332"/>
      <c r="V17" s="332"/>
      <c r="W17" s="332"/>
      <c r="X17" s="332"/>
      <c r="Y17" s="332"/>
      <c r="Z17" s="333"/>
      <c r="BA17" s="90"/>
      <c r="BB17" s="90"/>
      <c r="BC17" s="90"/>
      <c r="BD17" s="90"/>
    </row>
    <row r="18" spans="1:56" outlineLevel="1" x14ac:dyDescent="0.2">
      <c r="B18" s="338" t="s">
        <v>210</v>
      </c>
      <c r="C18" s="339"/>
      <c r="D18" s="339"/>
      <c r="E18" s="332"/>
      <c r="F18" s="332"/>
      <c r="G18" s="332"/>
      <c r="H18" s="332"/>
      <c r="I18" s="332"/>
      <c r="J18" s="332"/>
      <c r="K18" s="332"/>
      <c r="L18" s="332"/>
      <c r="M18" s="332"/>
      <c r="N18" s="332"/>
      <c r="O18" s="332"/>
      <c r="P18" s="332"/>
      <c r="Q18" s="332"/>
      <c r="R18" s="332"/>
      <c r="S18" s="332"/>
      <c r="T18" s="332"/>
      <c r="U18" s="332"/>
      <c r="V18" s="332"/>
      <c r="W18" s="332"/>
      <c r="X18" s="332"/>
      <c r="Y18" s="332"/>
      <c r="Z18" s="333"/>
      <c r="BA18" s="90"/>
      <c r="BB18" s="90"/>
      <c r="BC18" s="90"/>
      <c r="BD18" s="90"/>
    </row>
    <row r="19" spans="1:56" outlineLevel="1" x14ac:dyDescent="0.2">
      <c r="B19" s="338" t="s">
        <v>211</v>
      </c>
      <c r="C19" s="339"/>
      <c r="D19" s="339"/>
      <c r="E19" s="332"/>
      <c r="F19" s="332"/>
      <c r="G19" s="332"/>
      <c r="H19" s="332"/>
      <c r="I19" s="332"/>
      <c r="J19" s="332"/>
      <c r="K19" s="332"/>
      <c r="L19" s="332"/>
      <c r="M19" s="332"/>
      <c r="N19" s="332"/>
      <c r="O19" s="332"/>
      <c r="P19" s="332"/>
      <c r="Q19" s="332"/>
      <c r="R19" s="332"/>
      <c r="S19" s="332"/>
      <c r="T19" s="332"/>
      <c r="U19" s="332"/>
      <c r="V19" s="332"/>
      <c r="W19" s="332"/>
      <c r="X19" s="332"/>
      <c r="Y19" s="332"/>
      <c r="Z19" s="333"/>
      <c r="BA19" s="90"/>
      <c r="BB19" s="90"/>
      <c r="BC19" s="90"/>
      <c r="BD19" s="90"/>
    </row>
    <row r="20" spans="1:56" outlineLevel="1" x14ac:dyDescent="0.2">
      <c r="B20" s="338" t="s">
        <v>212</v>
      </c>
      <c r="C20" s="339"/>
      <c r="D20" s="339"/>
      <c r="E20" s="332"/>
      <c r="F20" s="332"/>
      <c r="G20" s="332"/>
      <c r="H20" s="332"/>
      <c r="I20" s="332"/>
      <c r="J20" s="332"/>
      <c r="K20" s="332"/>
      <c r="L20" s="332"/>
      <c r="M20" s="332"/>
      <c r="N20" s="332"/>
      <c r="O20" s="332"/>
      <c r="P20" s="332"/>
      <c r="Q20" s="332"/>
      <c r="R20" s="332"/>
      <c r="S20" s="332"/>
      <c r="T20" s="332"/>
      <c r="U20" s="332"/>
      <c r="V20" s="332"/>
      <c r="W20" s="332"/>
      <c r="X20" s="332"/>
      <c r="Y20" s="332"/>
      <c r="Z20" s="333"/>
      <c r="BA20" s="90"/>
      <c r="BB20" s="90"/>
      <c r="BC20" s="90"/>
      <c r="BD20" s="90"/>
    </row>
    <row r="21" spans="1:56" ht="13.5" outlineLevel="1" thickBot="1" x14ac:dyDescent="0.25">
      <c r="B21" s="334" t="s">
        <v>42</v>
      </c>
      <c r="C21" s="335"/>
      <c r="D21" s="335"/>
      <c r="E21" s="336"/>
      <c r="F21" s="336"/>
      <c r="G21" s="336"/>
      <c r="H21" s="336"/>
      <c r="I21" s="336"/>
      <c r="J21" s="336"/>
      <c r="K21" s="336"/>
      <c r="L21" s="336"/>
      <c r="M21" s="336"/>
      <c r="N21" s="336"/>
      <c r="O21" s="336"/>
      <c r="P21" s="336"/>
      <c r="Q21" s="336"/>
      <c r="R21" s="336"/>
      <c r="S21" s="336"/>
      <c r="T21" s="336"/>
      <c r="U21" s="336"/>
      <c r="V21" s="336"/>
      <c r="W21" s="336"/>
      <c r="X21" s="336"/>
      <c r="Y21" s="336"/>
      <c r="Z21" s="337"/>
      <c r="BA21" s="90"/>
      <c r="BB21" s="90"/>
      <c r="BC21" s="90"/>
      <c r="BD21" s="90"/>
    </row>
    <row r="22" spans="1:56" ht="13.5" outlineLevel="1" thickBot="1" x14ac:dyDescent="0.25"/>
    <row r="23" spans="1:56" ht="19.5" thickBot="1" x14ac:dyDescent="0.25">
      <c r="A23" s="89"/>
      <c r="B23" s="322" t="s">
        <v>213</v>
      </c>
      <c r="C23" s="323"/>
      <c r="D23" s="323"/>
      <c r="E23" s="323"/>
      <c r="F23" s="323"/>
      <c r="G23" s="323"/>
      <c r="H23" s="323"/>
      <c r="I23" s="323"/>
      <c r="J23" s="323"/>
      <c r="K23" s="323"/>
      <c r="L23" s="323"/>
      <c r="M23" s="323"/>
      <c r="N23" s="324"/>
      <c r="O23" s="322" t="s">
        <v>214</v>
      </c>
      <c r="P23" s="323"/>
      <c r="Q23" s="323"/>
      <c r="R23" s="323"/>
      <c r="S23" s="323"/>
      <c r="T23" s="323"/>
      <c r="U23" s="323"/>
      <c r="V23" s="323"/>
      <c r="W23" s="323"/>
      <c r="X23" s="323"/>
      <c r="Y23" s="323"/>
      <c r="Z23" s="323"/>
      <c r="AA23" s="323"/>
      <c r="AB23" s="323"/>
      <c r="AC23" s="323"/>
      <c r="AD23" s="323"/>
      <c r="AE23" s="323"/>
      <c r="AF23" s="323"/>
      <c r="AG23" s="323"/>
      <c r="AH23" s="323"/>
      <c r="AI23" s="323"/>
      <c r="AJ23" s="323"/>
      <c r="AK23" s="323"/>
      <c r="AL23" s="323"/>
      <c r="AM23" s="323"/>
      <c r="AN23" s="323"/>
      <c r="AO23" s="323"/>
      <c r="AP23" s="323"/>
      <c r="AQ23" s="323"/>
      <c r="AR23" s="323"/>
      <c r="AS23" s="323"/>
      <c r="AT23" s="323"/>
      <c r="AU23" s="323"/>
      <c r="AV23" s="323"/>
      <c r="AW23" s="323"/>
      <c r="AX23" s="323"/>
      <c r="AY23" s="323"/>
      <c r="AZ23" s="323"/>
      <c r="BA23" s="323"/>
      <c r="BB23" s="323"/>
      <c r="BC23" s="324"/>
    </row>
    <row r="24" spans="1:56" s="93" customFormat="1" ht="15" x14ac:dyDescent="0.25">
      <c r="A24" s="92"/>
      <c r="B24" s="325" t="s">
        <v>215</v>
      </c>
      <c r="C24" s="310" t="s">
        <v>216</v>
      </c>
      <c r="D24" s="310" t="s">
        <v>217</v>
      </c>
      <c r="E24" s="312" t="s">
        <v>218</v>
      </c>
      <c r="F24" s="327" t="s">
        <v>219</v>
      </c>
      <c r="G24" s="327" t="s">
        <v>31</v>
      </c>
      <c r="H24" s="310" t="s">
        <v>220</v>
      </c>
      <c r="I24" s="329" t="s">
        <v>221</v>
      </c>
      <c r="J24" s="310" t="s">
        <v>4</v>
      </c>
      <c r="K24" s="312" t="s">
        <v>222</v>
      </c>
      <c r="L24" s="314" t="s">
        <v>223</v>
      </c>
      <c r="M24" s="315"/>
      <c r="N24" s="316" t="s">
        <v>224</v>
      </c>
      <c r="O24" s="318" t="s">
        <v>225</v>
      </c>
      <c r="P24" s="318"/>
      <c r="Q24" s="319"/>
      <c r="R24" s="320"/>
      <c r="S24" s="321"/>
      <c r="T24" s="308"/>
      <c r="U24" s="309"/>
      <c r="V24" s="307" t="e">
        <f>EDATE(S24,-1)</f>
        <v>#NUM!</v>
      </c>
      <c r="W24" s="308"/>
      <c r="X24" s="309"/>
      <c r="Y24" s="307" t="e">
        <f>EDATE(V24,-1)</f>
        <v>#NUM!</v>
      </c>
      <c r="Z24" s="308"/>
      <c r="AA24" s="309"/>
      <c r="AB24" s="307" t="e">
        <f>EDATE(Y24,-1)</f>
        <v>#NUM!</v>
      </c>
      <c r="AC24" s="308"/>
      <c r="AD24" s="309"/>
      <c r="AE24" s="307" t="e">
        <f>EDATE(AB24,-1)</f>
        <v>#NUM!</v>
      </c>
      <c r="AF24" s="308"/>
      <c r="AG24" s="309"/>
      <c r="AH24" s="307" t="e">
        <f>EDATE(AE24,-1)</f>
        <v>#NUM!</v>
      </c>
      <c r="AI24" s="308"/>
      <c r="AJ24" s="309"/>
      <c r="AK24" s="307" t="e">
        <f>EDATE(AH24,-1)</f>
        <v>#NUM!</v>
      </c>
      <c r="AL24" s="308"/>
      <c r="AM24" s="309"/>
      <c r="AN24" s="307" t="e">
        <f>EDATE(AK24,-1)</f>
        <v>#NUM!</v>
      </c>
      <c r="AO24" s="308"/>
      <c r="AP24" s="309"/>
      <c r="AQ24" s="307" t="e">
        <f>EDATE(AN24,-1)</f>
        <v>#NUM!</v>
      </c>
      <c r="AR24" s="308"/>
      <c r="AS24" s="309"/>
      <c r="AT24" s="307" t="e">
        <f>EDATE(AQ24,-1)</f>
        <v>#NUM!</v>
      </c>
      <c r="AU24" s="308"/>
      <c r="AV24" s="309"/>
      <c r="AW24" s="307" t="e">
        <f>EDATE(AT24,-1)</f>
        <v>#NUM!</v>
      </c>
      <c r="AX24" s="308"/>
      <c r="AY24" s="309"/>
      <c r="AZ24" s="307" t="e">
        <f>EDATE(AW24,-1)</f>
        <v>#NUM!</v>
      </c>
      <c r="BA24" s="308"/>
      <c r="BB24" s="309"/>
      <c r="BC24" s="331" t="s">
        <v>226</v>
      </c>
      <c r="BD24" s="92"/>
    </row>
    <row r="25" spans="1:56" s="93" customFormat="1" ht="45" x14ac:dyDescent="0.25">
      <c r="A25" s="92"/>
      <c r="B25" s="326"/>
      <c r="C25" s="311"/>
      <c r="D25" s="311"/>
      <c r="E25" s="313"/>
      <c r="F25" s="328"/>
      <c r="G25" s="328"/>
      <c r="H25" s="311"/>
      <c r="I25" s="330"/>
      <c r="J25" s="311"/>
      <c r="K25" s="313"/>
      <c r="L25" s="314"/>
      <c r="M25" s="315"/>
      <c r="N25" s="317"/>
      <c r="O25" s="97" t="s">
        <v>227</v>
      </c>
      <c r="P25" s="97" t="s">
        <v>228</v>
      </c>
      <c r="Q25" s="98" t="s">
        <v>229</v>
      </c>
      <c r="R25" s="99" t="s">
        <v>230</v>
      </c>
      <c r="S25" s="100" t="s">
        <v>120</v>
      </c>
      <c r="T25" s="101" t="s">
        <v>31</v>
      </c>
      <c r="U25" s="99" t="s">
        <v>231</v>
      </c>
      <c r="V25" s="102" t="s">
        <v>120</v>
      </c>
      <c r="W25" s="101" t="s">
        <v>31</v>
      </c>
      <c r="X25" s="99" t="s">
        <v>231</v>
      </c>
      <c r="Y25" s="102" t="s">
        <v>120</v>
      </c>
      <c r="Z25" s="101" t="s">
        <v>31</v>
      </c>
      <c r="AA25" s="99" t="s">
        <v>231</v>
      </c>
      <c r="AB25" s="102" t="s">
        <v>120</v>
      </c>
      <c r="AC25" s="101" t="s">
        <v>31</v>
      </c>
      <c r="AD25" s="99" t="s">
        <v>231</v>
      </c>
      <c r="AE25" s="102" t="s">
        <v>120</v>
      </c>
      <c r="AF25" s="101" t="s">
        <v>31</v>
      </c>
      <c r="AG25" s="103" t="s">
        <v>232</v>
      </c>
      <c r="AH25" s="102" t="s">
        <v>120</v>
      </c>
      <c r="AI25" s="101" t="s">
        <v>31</v>
      </c>
      <c r="AJ25" s="99" t="s">
        <v>231</v>
      </c>
      <c r="AK25" s="102" t="s">
        <v>120</v>
      </c>
      <c r="AL25" s="101" t="s">
        <v>31</v>
      </c>
      <c r="AM25" s="99" t="s">
        <v>231</v>
      </c>
      <c r="AN25" s="102" t="s">
        <v>120</v>
      </c>
      <c r="AO25" s="101" t="s">
        <v>31</v>
      </c>
      <c r="AP25" s="99" t="s">
        <v>231</v>
      </c>
      <c r="AQ25" s="102" t="s">
        <v>120</v>
      </c>
      <c r="AR25" s="101" t="s">
        <v>31</v>
      </c>
      <c r="AS25" s="99" t="s">
        <v>231</v>
      </c>
      <c r="AT25" s="102" t="s">
        <v>120</v>
      </c>
      <c r="AU25" s="101" t="s">
        <v>31</v>
      </c>
      <c r="AV25" s="99" t="s">
        <v>231</v>
      </c>
      <c r="AW25" s="102" t="s">
        <v>120</v>
      </c>
      <c r="AX25" s="101" t="s">
        <v>31</v>
      </c>
      <c r="AY25" s="99" t="s">
        <v>231</v>
      </c>
      <c r="AZ25" s="102" t="s">
        <v>120</v>
      </c>
      <c r="BA25" s="101" t="s">
        <v>31</v>
      </c>
      <c r="BB25" s="99" t="s">
        <v>231</v>
      </c>
      <c r="BC25" s="331"/>
      <c r="BD25" s="92"/>
    </row>
    <row r="26" spans="1:56" x14ac:dyDescent="0.2">
      <c r="B26" s="104"/>
      <c r="C26" s="105"/>
      <c r="D26" s="105"/>
      <c r="E26" s="106"/>
      <c r="F26" s="106"/>
      <c r="G26" s="107"/>
      <c r="H26" s="108"/>
      <c r="I26" s="106"/>
      <c r="J26" s="105"/>
      <c r="K26" s="109" t="str">
        <f ca="1">IFERROR(IF(J26&lt;(TODAY()-H26)/30,"",J26-((TODAY()-H26)/30)+1),"")</f>
        <v/>
      </c>
      <c r="L26" s="110"/>
      <c r="M26" s="111" t="str">
        <f t="shared" ref="M26:M29" ca="1" si="0">IF(OR(L26="Yes",AND(K26&gt;1,K26&lt;&gt;"")),G26,"")</f>
        <v/>
      </c>
      <c r="N26" s="105"/>
      <c r="O26" s="112" t="str">
        <f t="shared" ref="O26:O29" si="1">IF($G26&lt;&gt;"",COUNT($S26,$V26,$Y26,$AB26,$AE26,$AH26,$AK26,$AN26,$AQ26,$AT26,$AW26,$AZ26),"")</f>
        <v/>
      </c>
      <c r="P26" s="112"/>
      <c r="Q26" s="113" t="str">
        <f t="shared" ref="Q26:Q29" si="2">IF($G26&lt;&gt;"",SUM($T26,$W26,$Z26,$AC26,$AF26,$AI26,$AL26,$AO26,$AR26,$AU26,$AX26,$BA26),"")</f>
        <v/>
      </c>
      <c r="R26" s="114" t="str">
        <f t="shared" ref="R26:R29" si="3">IF($G26&lt;&gt;"",IFERROR(AVERAGE($U26,$X26,$AA26,$AD26,$AG26,$AJ26,$AM26,$AP26,$AS26,$AV26,$AY26,$BB26),""),"")</f>
        <v/>
      </c>
      <c r="S26" s="105"/>
      <c r="T26" s="106"/>
      <c r="U26" s="113"/>
      <c r="V26" s="105"/>
      <c r="W26" s="106"/>
      <c r="X26" s="113"/>
      <c r="Y26" s="105"/>
      <c r="Z26" s="106"/>
      <c r="AA26" s="113"/>
      <c r="AB26" s="105"/>
      <c r="AC26" s="106"/>
      <c r="AD26" s="113"/>
      <c r="AE26" s="105"/>
      <c r="AF26" s="106"/>
      <c r="AG26" s="113"/>
      <c r="AH26" s="105"/>
      <c r="AI26" s="106"/>
      <c r="AJ26" s="113"/>
      <c r="AK26" s="105"/>
      <c r="AL26" s="106"/>
      <c r="AM26" s="113"/>
      <c r="AN26" s="105"/>
      <c r="AO26" s="106"/>
      <c r="AP26" s="113"/>
      <c r="AQ26" s="105"/>
      <c r="AR26" s="106"/>
      <c r="AS26" s="113"/>
      <c r="AT26" s="105"/>
      <c r="AU26" s="106"/>
      <c r="AV26" s="113"/>
      <c r="AW26" s="105"/>
      <c r="AX26" s="106"/>
      <c r="AY26" s="113"/>
      <c r="AZ26" s="105"/>
      <c r="BA26" s="106"/>
      <c r="BB26" s="113"/>
      <c r="BC26" s="115"/>
    </row>
    <row r="27" spans="1:56" x14ac:dyDescent="0.2">
      <c r="B27" s="104"/>
      <c r="C27" s="116"/>
      <c r="D27" s="105"/>
      <c r="E27" s="117"/>
      <c r="F27" s="106"/>
      <c r="G27" s="118"/>
      <c r="H27" s="119"/>
      <c r="I27" s="117"/>
      <c r="J27" s="116"/>
      <c r="K27" s="109" t="str">
        <f ca="1">IFERROR(IF(J27&lt;(TODAY()-H27)/30,"",J27-((TODAY()-H27)/30)+1),"")</f>
        <v/>
      </c>
      <c r="L27" s="120"/>
      <c r="M27" s="111" t="str">
        <f t="shared" ca="1" si="0"/>
        <v/>
      </c>
      <c r="N27" s="116"/>
      <c r="O27" s="112" t="str">
        <f t="shared" si="1"/>
        <v/>
      </c>
      <c r="P27" s="112"/>
      <c r="Q27" s="113" t="str">
        <f t="shared" si="2"/>
        <v/>
      </c>
      <c r="R27" s="114" t="str">
        <f t="shared" si="3"/>
        <v/>
      </c>
      <c r="S27" s="105"/>
      <c r="T27" s="106"/>
      <c r="U27" s="113"/>
      <c r="V27" s="105"/>
      <c r="W27" s="106"/>
      <c r="X27" s="113"/>
      <c r="Y27" s="105"/>
      <c r="Z27" s="106"/>
      <c r="AA27" s="113"/>
      <c r="AB27" s="105"/>
      <c r="AC27" s="106"/>
      <c r="AD27" s="113"/>
      <c r="AE27" s="105"/>
      <c r="AF27" s="106"/>
      <c r="AG27" s="113"/>
      <c r="AH27" s="105"/>
      <c r="AI27" s="106"/>
      <c r="AJ27" s="113"/>
      <c r="AK27" s="105"/>
      <c r="AL27" s="106"/>
      <c r="AM27" s="113"/>
      <c r="AN27" s="105"/>
      <c r="AO27" s="106"/>
      <c r="AP27" s="113"/>
      <c r="AQ27" s="105"/>
      <c r="AR27" s="106"/>
      <c r="AS27" s="113"/>
      <c r="AT27" s="105"/>
      <c r="AU27" s="106"/>
      <c r="AV27" s="113"/>
      <c r="AW27" s="105"/>
      <c r="AX27" s="106"/>
      <c r="AY27" s="113"/>
      <c r="AZ27" s="105"/>
      <c r="BA27" s="106"/>
      <c r="BB27" s="113"/>
      <c r="BC27" s="121"/>
    </row>
    <row r="28" spans="1:56" x14ac:dyDescent="0.2">
      <c r="B28" s="104"/>
      <c r="C28" s="116"/>
      <c r="D28" s="105"/>
      <c r="E28" s="117"/>
      <c r="F28" s="106"/>
      <c r="G28" s="118"/>
      <c r="H28" s="119"/>
      <c r="I28" s="117"/>
      <c r="J28" s="116"/>
      <c r="K28" s="109" t="str">
        <f ca="1">IFERROR(IF(J28&lt;(TODAY()-H28)/30,"",J28-((TODAY()-H28)/30)+1),"")</f>
        <v/>
      </c>
      <c r="L28" s="120"/>
      <c r="M28" s="111" t="str">
        <f t="shared" ca="1" si="0"/>
        <v/>
      </c>
      <c r="N28" s="116"/>
      <c r="O28" s="112" t="str">
        <f t="shared" si="1"/>
        <v/>
      </c>
      <c r="P28" s="112"/>
      <c r="Q28" s="113" t="str">
        <f t="shared" si="2"/>
        <v/>
      </c>
      <c r="R28" s="113" t="str">
        <f t="shared" si="3"/>
        <v/>
      </c>
      <c r="S28" s="105"/>
      <c r="T28" s="106"/>
      <c r="U28" s="113"/>
      <c r="V28" s="105"/>
      <c r="W28" s="106"/>
      <c r="X28" s="113"/>
      <c r="Y28" s="105"/>
      <c r="Z28" s="106"/>
      <c r="AA28" s="113"/>
      <c r="AB28" s="105"/>
      <c r="AC28" s="106"/>
      <c r="AD28" s="113"/>
      <c r="AE28" s="105"/>
      <c r="AF28" s="106"/>
      <c r="AG28" s="113"/>
      <c r="AH28" s="105"/>
      <c r="AI28" s="106"/>
      <c r="AJ28" s="113"/>
      <c r="AK28" s="105"/>
      <c r="AL28" s="106"/>
      <c r="AM28" s="113"/>
      <c r="AN28" s="105"/>
      <c r="AO28" s="106"/>
      <c r="AP28" s="113"/>
      <c r="AQ28" s="105"/>
      <c r="AR28" s="106"/>
      <c r="AS28" s="113"/>
      <c r="AT28" s="105"/>
      <c r="AU28" s="106"/>
      <c r="AV28" s="113"/>
      <c r="AW28" s="105"/>
      <c r="AX28" s="106"/>
      <c r="AY28" s="113"/>
      <c r="AZ28" s="105"/>
      <c r="BA28" s="106"/>
      <c r="BB28" s="113"/>
      <c r="BC28" s="121"/>
    </row>
    <row r="29" spans="1:56" ht="13.5" thickBot="1" x14ac:dyDescent="0.25">
      <c r="B29" s="104"/>
      <c r="C29" s="116"/>
      <c r="D29" s="105"/>
      <c r="E29" s="117"/>
      <c r="F29" s="106"/>
      <c r="G29" s="118"/>
      <c r="H29" s="119"/>
      <c r="I29" s="117"/>
      <c r="J29" s="116"/>
      <c r="K29" s="109" t="str">
        <f ca="1">IFERROR(IF(J29&lt;(TODAY()-H29)/30,"",J29-((TODAY()-H29)/30)+1),"")</f>
        <v/>
      </c>
      <c r="L29" s="120"/>
      <c r="M29" s="111" t="str">
        <f t="shared" ca="1" si="0"/>
        <v/>
      </c>
      <c r="N29" s="116"/>
      <c r="O29" s="112" t="str">
        <f t="shared" si="1"/>
        <v/>
      </c>
      <c r="P29" s="112"/>
      <c r="Q29" s="113" t="str">
        <f t="shared" si="2"/>
        <v/>
      </c>
      <c r="R29" s="113" t="str">
        <f t="shared" si="3"/>
        <v/>
      </c>
      <c r="S29" s="105"/>
      <c r="T29" s="106"/>
      <c r="U29" s="113"/>
      <c r="V29" s="105"/>
      <c r="W29" s="106"/>
      <c r="X29" s="113"/>
      <c r="Y29" s="105"/>
      <c r="Z29" s="106"/>
      <c r="AA29" s="113"/>
      <c r="AB29" s="105"/>
      <c r="AC29" s="106"/>
      <c r="AD29" s="113"/>
      <c r="AE29" s="105"/>
      <c r="AF29" s="106"/>
      <c r="AG29" s="113"/>
      <c r="AH29" s="105"/>
      <c r="AI29" s="106"/>
      <c r="AJ29" s="113"/>
      <c r="AK29" s="105"/>
      <c r="AL29" s="106"/>
      <c r="AM29" s="113"/>
      <c r="AN29" s="105"/>
      <c r="AO29" s="106"/>
      <c r="AP29" s="113"/>
      <c r="AQ29" s="105"/>
      <c r="AR29" s="106"/>
      <c r="AS29" s="113"/>
      <c r="AT29" s="105"/>
      <c r="AU29" s="106"/>
      <c r="AV29" s="113"/>
      <c r="AW29" s="105"/>
      <c r="AX29" s="106"/>
      <c r="AY29" s="113"/>
      <c r="AZ29" s="105"/>
      <c r="BA29" s="106"/>
      <c r="BB29" s="113"/>
      <c r="BC29" s="121"/>
    </row>
    <row r="30" spans="1:56" ht="15.75" thickBot="1" x14ac:dyDescent="0.25">
      <c r="B30" s="122" t="s">
        <v>32</v>
      </c>
      <c r="C30" s="123"/>
      <c r="D30" s="124">
        <f>SUBTOTAL(103,LoanTrack[Column3])</f>
        <v>0</v>
      </c>
      <c r="E30" s="125">
        <f>SUBTOTAL(109,LoanTrack[Column4])</f>
        <v>0</v>
      </c>
      <c r="F30" s="125">
        <f>SUBTOTAL(109,LoanTrack[Column52])</f>
        <v>0</v>
      </c>
      <c r="G30" s="126">
        <f>SUBTOTAL(109,LoanTrack[Column5])</f>
        <v>0</v>
      </c>
      <c r="H30" s="123"/>
      <c r="I30" s="125">
        <f>SUBTOTAL(109,LoanTrack[Column54])</f>
        <v>0</v>
      </c>
      <c r="J30" s="123"/>
      <c r="K30" s="123"/>
      <c r="L30" s="123">
        <f>COUNTIF(L26:L29,"Yes")</f>
        <v>0</v>
      </c>
      <c r="M30" s="125">
        <f ca="1">SUBTOTAL(109,LoanTrack[Column10])</f>
        <v>0</v>
      </c>
      <c r="N30" s="124">
        <f>SUMPRODUCT((N26:N29&lt;&gt;"")/COUNTIF(N26:N29,N26:N29&amp;""))</f>
        <v>0</v>
      </c>
      <c r="O30" s="125">
        <f>SUBTOTAL(109,LoanTrack[Column51])</f>
        <v>0</v>
      </c>
      <c r="P30" s="125">
        <f>SUBTOTAL(109,LoanTrack[Column53])</f>
        <v>0</v>
      </c>
      <c r="Q30" s="125">
        <f>SUBTOTAL(109,LoanTrack[Column50])</f>
        <v>0</v>
      </c>
      <c r="R30" s="125" t="str">
        <f>IFERROR(SUBTOTAL(101,R26:R29),"")</f>
        <v/>
      </c>
      <c r="S30" s="125">
        <f>SUBTOTAL(103,LoanTrack[Column12])</f>
        <v>0</v>
      </c>
      <c r="T30" s="125">
        <f>SUBTOTAL(109,LoanTrack[Column13])</f>
        <v>0</v>
      </c>
      <c r="U30" s="125" t="str">
        <f>IFERROR(SUBTOTAL(101,U26:U29),"")</f>
        <v/>
      </c>
      <c r="V30" s="125">
        <f>SUBTOTAL(103,LoanTrack[Column15])</f>
        <v>0</v>
      </c>
      <c r="W30" s="125">
        <f>SUBTOTAL(109,LoanTrack[Column16])</f>
        <v>0</v>
      </c>
      <c r="X30" s="125" t="str">
        <f>IFERROR(SUBTOTAL(101,X26:X29),"")</f>
        <v/>
      </c>
      <c r="Y30" s="125">
        <f>SUBTOTAL(103,LoanTrack[Column18])</f>
        <v>0</v>
      </c>
      <c r="Z30" s="125">
        <f>SUBTOTAL(109,LoanTrack[Column19])</f>
        <v>0</v>
      </c>
      <c r="AA30" s="125" t="str">
        <f>IFERROR(SUBTOTAL(101,AA26:AA29),"")</f>
        <v/>
      </c>
      <c r="AB30" s="125">
        <f>SUBTOTAL(103,LoanTrack[Column21])</f>
        <v>0</v>
      </c>
      <c r="AC30" s="125">
        <f>SUBTOTAL(109,LoanTrack[Column22])</f>
        <v>0</v>
      </c>
      <c r="AD30" s="125" t="str">
        <f>IFERROR(SUBTOTAL(101,AD26:AD29),"")</f>
        <v/>
      </c>
      <c r="AE30" s="125">
        <f>SUBTOTAL(103,LoanTrack[Column24])</f>
        <v>0</v>
      </c>
      <c r="AF30" s="125">
        <f>SUBTOTAL(109,LoanTrack[Column25])</f>
        <v>0</v>
      </c>
      <c r="AG30" s="125" t="str">
        <f>IFERROR(SUBTOTAL(101,AG26:AG29),"")</f>
        <v/>
      </c>
      <c r="AH30" s="125">
        <f>SUBTOTAL(103,LoanTrack[Column27])</f>
        <v>0</v>
      </c>
      <c r="AI30" s="125">
        <f>SUBTOTAL(109,LoanTrack[Column28])</f>
        <v>0</v>
      </c>
      <c r="AJ30" s="125" t="str">
        <f>IFERROR(SUBTOTAL(101,AJ26:AJ29),"")</f>
        <v/>
      </c>
      <c r="AK30" s="125">
        <f>SUBTOTAL(103,LoanTrack[Column30])</f>
        <v>0</v>
      </c>
      <c r="AL30" s="125">
        <f>SUBTOTAL(109,LoanTrack[Column31])</f>
        <v>0</v>
      </c>
      <c r="AM30" s="125" t="str">
        <f>IFERROR(SUBTOTAL(101,AM26:AM29),"")</f>
        <v/>
      </c>
      <c r="AN30" s="125">
        <f>SUBTOTAL(103,LoanTrack[Column33])</f>
        <v>0</v>
      </c>
      <c r="AO30" s="125">
        <f>SUBTOTAL(109,LoanTrack[Column34])</f>
        <v>0</v>
      </c>
      <c r="AP30" s="125" t="str">
        <f>IFERROR(SUBTOTAL(101,AP26:AP29),"")</f>
        <v/>
      </c>
      <c r="AQ30" s="125">
        <f>SUBTOTAL(103,LoanTrack[Column36])</f>
        <v>0</v>
      </c>
      <c r="AR30" s="125">
        <f>SUBTOTAL(109,LoanTrack[Column37])</f>
        <v>0</v>
      </c>
      <c r="AS30" s="125" t="str">
        <f>IFERROR(SUBTOTAL(101,AS26:AS29),"")</f>
        <v/>
      </c>
      <c r="AT30" s="125">
        <f>SUBTOTAL(103,LoanTrack[Column39])</f>
        <v>0</v>
      </c>
      <c r="AU30" s="125">
        <f>SUBTOTAL(109,LoanTrack[Column40])</f>
        <v>0</v>
      </c>
      <c r="AV30" s="125" t="str">
        <f>IFERROR(SUBTOTAL(101,AV26:AV29),"")</f>
        <v/>
      </c>
      <c r="AW30" s="125">
        <f>SUBTOTAL(103,LoanTrack[Column42])</f>
        <v>0</v>
      </c>
      <c r="AX30" s="125">
        <f>SUBTOTAL(109,LoanTrack[Column43])</f>
        <v>0</v>
      </c>
      <c r="AY30" s="125" t="str">
        <f>IFERROR(SUBTOTAL(101,AY26:AY29),"")</f>
        <v/>
      </c>
      <c r="AZ30" s="125">
        <f>SUBTOTAL(103,LoanTrack[Column45])</f>
        <v>0</v>
      </c>
      <c r="BA30" s="125">
        <f>SUBTOTAL(109,LoanTrack[Column46])</f>
        <v>0</v>
      </c>
      <c r="BB30" s="125" t="str">
        <f>IFERROR(SUBTOTAL(101,BB26:BB29),"")</f>
        <v/>
      </c>
      <c r="BC30" s="127">
        <f>SUBTOTAL(103,LoanTrack[Column48])</f>
        <v>0</v>
      </c>
    </row>
  </sheetData>
  <mergeCells count="162">
    <mergeCell ref="B2:Z2"/>
    <mergeCell ref="B3:D3"/>
    <mergeCell ref="E3:G3"/>
    <mergeCell ref="H3:J3"/>
    <mergeCell ref="K3:N3"/>
    <mergeCell ref="O3:R3"/>
    <mergeCell ref="S3:V3"/>
    <mergeCell ref="W3:Z3"/>
    <mergeCell ref="W4:Z4"/>
    <mergeCell ref="B5:D5"/>
    <mergeCell ref="E5:G5"/>
    <mergeCell ref="H5:J5"/>
    <mergeCell ref="K5:N5"/>
    <mergeCell ref="O5:R5"/>
    <mergeCell ref="S5:V5"/>
    <mergeCell ref="W5:Z5"/>
    <mergeCell ref="B4:D4"/>
    <mergeCell ref="E4:G4"/>
    <mergeCell ref="H4:J4"/>
    <mergeCell ref="K4:N4"/>
    <mergeCell ref="O4:R4"/>
    <mergeCell ref="S4:V4"/>
    <mergeCell ref="W6:Z6"/>
    <mergeCell ref="B7:D7"/>
    <mergeCell ref="E7:G7"/>
    <mergeCell ref="H7:J7"/>
    <mergeCell ref="K7:N7"/>
    <mergeCell ref="O7:R7"/>
    <mergeCell ref="S7:V7"/>
    <mergeCell ref="W7:Z7"/>
    <mergeCell ref="B6:D6"/>
    <mergeCell ref="E6:G6"/>
    <mergeCell ref="H6:J6"/>
    <mergeCell ref="K6:N6"/>
    <mergeCell ref="O6:R6"/>
    <mergeCell ref="S6:V6"/>
    <mergeCell ref="W8:Z8"/>
    <mergeCell ref="B9:D9"/>
    <mergeCell ref="E9:G9"/>
    <mergeCell ref="H9:J9"/>
    <mergeCell ref="K9:N9"/>
    <mergeCell ref="O9:R9"/>
    <mergeCell ref="S9:V9"/>
    <mergeCell ref="W9:Z9"/>
    <mergeCell ref="B8:D8"/>
    <mergeCell ref="E8:G8"/>
    <mergeCell ref="H8:J8"/>
    <mergeCell ref="K8:N8"/>
    <mergeCell ref="O8:R8"/>
    <mergeCell ref="S8:V8"/>
    <mergeCell ref="W10:Z10"/>
    <mergeCell ref="B11:D11"/>
    <mergeCell ref="E11:G11"/>
    <mergeCell ref="H11:J11"/>
    <mergeCell ref="K11:N11"/>
    <mergeCell ref="O11:R11"/>
    <mergeCell ref="S11:V11"/>
    <mergeCell ref="W11:Z11"/>
    <mergeCell ref="B10:D10"/>
    <mergeCell ref="E10:G10"/>
    <mergeCell ref="H10:J10"/>
    <mergeCell ref="K10:N10"/>
    <mergeCell ref="O10:R10"/>
    <mergeCell ref="S10:V10"/>
    <mergeCell ref="W12:Z12"/>
    <mergeCell ref="B13:D13"/>
    <mergeCell ref="E13:G13"/>
    <mergeCell ref="H13:J13"/>
    <mergeCell ref="K13:N13"/>
    <mergeCell ref="O13:R13"/>
    <mergeCell ref="S13:V13"/>
    <mergeCell ref="W13:Z13"/>
    <mergeCell ref="B12:D12"/>
    <mergeCell ref="E12:G12"/>
    <mergeCell ref="H12:J12"/>
    <mergeCell ref="K12:N12"/>
    <mergeCell ref="O12:R12"/>
    <mergeCell ref="S12:V12"/>
    <mergeCell ref="W14:Z14"/>
    <mergeCell ref="B15:D15"/>
    <mergeCell ref="E15:G15"/>
    <mergeCell ref="H15:J15"/>
    <mergeCell ref="K15:N15"/>
    <mergeCell ref="O15:R15"/>
    <mergeCell ref="S15:V15"/>
    <mergeCell ref="W15:Z15"/>
    <mergeCell ref="B14:D14"/>
    <mergeCell ref="E14:G14"/>
    <mergeCell ref="H14:J14"/>
    <mergeCell ref="K14:N14"/>
    <mergeCell ref="O14:R14"/>
    <mergeCell ref="S14:V14"/>
    <mergeCell ref="W16:Z16"/>
    <mergeCell ref="B17:D17"/>
    <mergeCell ref="E17:G17"/>
    <mergeCell ref="H17:J17"/>
    <mergeCell ref="K17:N17"/>
    <mergeCell ref="O17:R17"/>
    <mergeCell ref="S17:V17"/>
    <mergeCell ref="W17:Z17"/>
    <mergeCell ref="B16:D16"/>
    <mergeCell ref="E16:G16"/>
    <mergeCell ref="H16:J16"/>
    <mergeCell ref="K16:N16"/>
    <mergeCell ref="O16:R16"/>
    <mergeCell ref="S16:V16"/>
    <mergeCell ref="W18:Z18"/>
    <mergeCell ref="B19:D19"/>
    <mergeCell ref="E19:G19"/>
    <mergeCell ref="H19:J19"/>
    <mergeCell ref="K19:N19"/>
    <mergeCell ref="O19:R19"/>
    <mergeCell ref="S19:V19"/>
    <mergeCell ref="W19:Z19"/>
    <mergeCell ref="B18:D18"/>
    <mergeCell ref="E18:G18"/>
    <mergeCell ref="H18:J18"/>
    <mergeCell ref="K18:N18"/>
    <mergeCell ref="O18:R18"/>
    <mergeCell ref="S18:V18"/>
    <mergeCell ref="W20:Z20"/>
    <mergeCell ref="B21:D21"/>
    <mergeCell ref="E21:G21"/>
    <mergeCell ref="H21:J21"/>
    <mergeCell ref="K21:N21"/>
    <mergeCell ref="O21:R21"/>
    <mergeCell ref="S21:V21"/>
    <mergeCell ref="W21:Z21"/>
    <mergeCell ref="B20:D20"/>
    <mergeCell ref="E20:G20"/>
    <mergeCell ref="H20:J20"/>
    <mergeCell ref="K20:N20"/>
    <mergeCell ref="O20:R20"/>
    <mergeCell ref="S20:V20"/>
    <mergeCell ref="B23:N23"/>
    <mergeCell ref="O23:BC23"/>
    <mergeCell ref="B24:B25"/>
    <mergeCell ref="C24:C25"/>
    <mergeCell ref="D24:D25"/>
    <mergeCell ref="E24:E25"/>
    <mergeCell ref="F24:F25"/>
    <mergeCell ref="G24:G25"/>
    <mergeCell ref="H24:H25"/>
    <mergeCell ref="I24:I25"/>
    <mergeCell ref="AN24:AP24"/>
    <mergeCell ref="AQ24:AS24"/>
    <mergeCell ref="AT24:AV24"/>
    <mergeCell ref="AW24:AY24"/>
    <mergeCell ref="AZ24:BB24"/>
    <mergeCell ref="BC24:BC25"/>
    <mergeCell ref="V24:X24"/>
    <mergeCell ref="Y24:AA24"/>
    <mergeCell ref="AB24:AD24"/>
    <mergeCell ref="AE24:AG24"/>
    <mergeCell ref="AH24:AJ24"/>
    <mergeCell ref="AK24:AM24"/>
    <mergeCell ref="J24:J25"/>
    <mergeCell ref="K24:K25"/>
    <mergeCell ref="L24:M25"/>
    <mergeCell ref="N24:N25"/>
    <mergeCell ref="O24:R24"/>
    <mergeCell ref="S24:U24"/>
  </mergeCells>
  <dataValidations count="2">
    <dataValidation type="list" allowBlank="1" showInputMessage="1" showErrorMessage="1" sqref="C65560:C65565 C131096:C131101 C196632:C196637 C262168:C262173 C327704:C327709 C393240:C393245 C458776:C458781 C524312:C524317 C589848:C589853 C655384:C655389 C720920:C720925 C786456:C786461 C851992:C851997 C917528:C917533 C983064:C983069" xr:uid="{C873DE87-8E5D-4544-A0E0-C5B55DAB831E}">
      <formula1>"Home Loan, LAP,Vehicle Loan,CVL, Personal Loan,Business Loan, CC/OD,Term Loan,Machinery Loan,Education Loan"</formula1>
    </dataValidation>
    <dataValidation type="whole" allowBlank="1" showInputMessage="1" showErrorMessage="1" errorTitle="Error" error="Not a valid Date" promptTitle="Date" prompt="Insert a date (DD)" sqref="S65560:S65565 S131096:S131101 S196632:S196637 S262168:S262173 S327704:S327709 S393240:S393245 S458776:S458781 S524312:S524317 S589848:S589853 S655384:S655389 S720920:S720925 S786456:S786461 S851992:S851997 S917528:S917533 S983064:S983069 V65560:V65565 V131096:V131101 V196632:V196637 V262168:V262173 V327704:V327709 V393240:V393245 V458776:V458781 V524312:V524317 V589848:V589853 V655384:V655389 V720920:V720925 V786456:V786461 V851992:V851997 V917528:V917533 V983064:V983069 Y65560:Y65565 Y131096:Y131101 Y196632:Y196637 Y262168:Y262173 Y327704:Y327709 Y393240:Y393245 Y458776:Y458781 Y524312:Y524317 Y589848:Y589853 Y655384:Y655389 Y720920:Y720925 Y786456:Y786461 Y851992:Y851997 Y917528:Y917533 Y983064:Y983069 AB65560:AB65565 AB131096:AB131101 AB196632:AB196637 AB262168:AB262173 AB327704:AB327709 AB393240:AB393245 AB458776:AB458781 AB524312:AB524317 AB589848:AB589853 AB655384:AB655389 AB720920:AB720925 AB786456:AB786461 AB851992:AB851997 AB917528:AB917533 AB983064:AB983069 AE65560:AE65565 AE131096:AE131101 AE196632:AE196637 AE262168:AE262173 AE327704:AE327709 AE393240:AE393245 AE458776:AE458781 AE524312:AE524317 AE589848:AE589853 AE655384:AE655389 AE720920:AE720925 AE786456:AE786461 AE851992:AE851997 AE917528:AE917533 AE983064:AE983069 AH65560:AH65565 AH131096:AH131101 AH196632:AH196637 AH262168:AH262173 AH327704:AH327709 AH393240:AH393245 AH458776:AH458781 AH524312:AH524317 AH589848:AH589853 AH655384:AH655389 AH720920:AH720925 AH786456:AH786461 AH851992:AH851997 AH917528:AH917533 AH983064:AH983069 AK65560:AK65565 AK131096:AK131101 AK196632:AK196637 AK262168:AK262173 AK327704:AK327709 AK393240:AK393245 AK458776:AK458781 AK524312:AK524317 AK589848:AK589853 AK655384:AK655389 AK720920:AK720925 AK786456:AK786461 AK851992:AK851997 AK917528:AK917533 AK983064:AK983069 AN65560:AN65565 AN131096:AN131101 AN196632:AN196637 AN262168:AN262173 AN327704:AN327709 AN393240:AN393245 AN458776:AN458781 AN524312:AN524317 AN589848:AN589853 AN655384:AN655389 AN720920:AN720925 AN786456:AN786461 AN851992:AN851997 AN917528:AN917533 AN983064:AN983069 AQ65560:AQ65565 AQ131096:AQ131101 AQ196632:AQ196637 AQ262168:AQ262173 AQ327704:AQ327709 AQ393240:AQ393245 AQ458776:AQ458781 AQ524312:AQ524317 AQ589848:AQ589853 AQ655384:AQ655389 AQ720920:AQ720925 AQ786456:AQ786461 AQ851992:AQ851997 AQ917528:AQ917533 AQ983064:AQ983069 AT65560:AT65565 AT131096:AT131101 AT196632:AT196637 AT262168:AT262173 AT327704:AT327709 AT393240:AT393245 AT458776:AT458781 AT524312:AT524317 AT589848:AT589853 AT655384:AT655389 AT720920:AT720925 AT786456:AT786461 AT851992:AT851997 AT917528:AT917533 AT983064:AT983069 AW65560:AW65565 AW131096:AW131101 AW196632:AW196637 AW262168:AW262173 AW327704:AW327709 AW393240:AW393245 AW458776:AW458781 AW524312:AW524317 AW589848:AW589853 AW655384:AW655389 AW720920:AW720925 AW786456:AW786461 AW851992:AW851997 AW917528:AW917533 AW983064:AW983069 AZ65560:AZ65565 AZ131096:AZ131101 AZ196632:AZ196637 AZ262168:AZ262173 AZ327704:AZ327709 AZ393240:AZ393245 AZ458776:AZ458781 AZ524312:AZ524317 AZ589848:AZ589853 AZ655384:AZ655389 AZ720920:AZ720925 AZ786456:AZ786461 AZ851992:AZ851997 AZ917528:AZ917533 AZ983064:AZ983069 AZ26:AZ29 AW26:AW29 AT26:AT29 AQ26:AQ29 AN26:AN29 AK26:AK29 AH26:AH29 AE26:AE29 AB26:AB29 Y26:Y29 V26:V29 S26:S29" xr:uid="{57912F2C-3505-4C6A-A27F-E2C6E23467D2}">
      <formula1>1</formula1>
      <formula2>31</formula2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9908A-E5E9-4BBA-B62F-9AF0EBD56A62}">
  <dimension ref="B2:G91"/>
  <sheetViews>
    <sheetView showGridLines="0" topLeftCell="A71" workbookViewId="0">
      <selection activeCell="G13" sqref="G13"/>
    </sheetView>
  </sheetViews>
  <sheetFormatPr defaultRowHeight="15" x14ac:dyDescent="0.25"/>
  <cols>
    <col min="1" max="1" width="3.140625" customWidth="1"/>
    <col min="2" max="2" width="9.140625" style="135"/>
    <col min="3" max="3" width="21" style="135" customWidth="1"/>
    <col min="4" max="4" width="36.7109375" style="138" customWidth="1"/>
    <col min="6" max="6" width="9.140625" style="367"/>
    <col min="7" max="7" width="28.7109375" customWidth="1"/>
  </cols>
  <sheetData>
    <row r="2" spans="2:6" x14ac:dyDescent="0.25">
      <c r="B2" s="357" t="s">
        <v>238</v>
      </c>
      <c r="C2" s="358"/>
      <c r="D2" s="358"/>
      <c r="E2" s="359"/>
      <c r="F2" s="360" t="s">
        <v>132</v>
      </c>
    </row>
    <row r="3" spans="2:6" x14ac:dyDescent="0.25">
      <c r="B3" s="83">
        <v>1</v>
      </c>
      <c r="C3" s="83" t="s">
        <v>239</v>
      </c>
      <c r="D3" s="139"/>
      <c r="E3" s="137"/>
      <c r="F3" s="361"/>
    </row>
    <row r="4" spans="2:6" x14ac:dyDescent="0.25">
      <c r="B4" s="136"/>
      <c r="C4" s="136"/>
      <c r="D4" s="140" t="s">
        <v>240</v>
      </c>
      <c r="E4" s="85">
        <v>10</v>
      </c>
      <c r="F4" s="362"/>
    </row>
    <row r="5" spans="2:6" x14ac:dyDescent="0.25">
      <c r="B5" s="136"/>
      <c r="C5" s="136"/>
      <c r="D5" s="140" t="s">
        <v>46</v>
      </c>
      <c r="E5" s="85">
        <v>0</v>
      </c>
      <c r="F5" s="363"/>
    </row>
    <row r="6" spans="2:6" x14ac:dyDescent="0.25">
      <c r="B6" s="83">
        <v>2</v>
      </c>
      <c r="C6" s="83" t="s">
        <v>241</v>
      </c>
      <c r="D6" s="139"/>
      <c r="E6" s="137"/>
      <c r="F6" s="361"/>
    </row>
    <row r="7" spans="2:6" x14ac:dyDescent="0.25">
      <c r="B7" s="136"/>
      <c r="C7" s="136"/>
      <c r="D7" s="140" t="s">
        <v>240</v>
      </c>
      <c r="E7" s="85">
        <v>10</v>
      </c>
      <c r="F7" s="362"/>
    </row>
    <row r="8" spans="2:6" x14ac:dyDescent="0.25">
      <c r="B8" s="136"/>
      <c r="C8" s="136"/>
      <c r="D8" s="140" t="s">
        <v>46</v>
      </c>
      <c r="E8" s="85">
        <v>0</v>
      </c>
      <c r="F8" s="363"/>
    </row>
    <row r="9" spans="2:6" x14ac:dyDescent="0.25">
      <c r="B9" s="357" t="s">
        <v>43</v>
      </c>
      <c r="C9" s="358"/>
      <c r="D9" s="358"/>
      <c r="E9" s="359"/>
      <c r="F9" s="360" t="s">
        <v>132</v>
      </c>
    </row>
    <row r="10" spans="2:6" x14ac:dyDescent="0.25">
      <c r="B10" s="83">
        <v>1</v>
      </c>
      <c r="C10" s="83" t="s">
        <v>18</v>
      </c>
      <c r="D10" s="139"/>
      <c r="E10" s="137"/>
      <c r="F10" s="361"/>
    </row>
    <row r="11" spans="2:6" x14ac:dyDescent="0.25">
      <c r="B11" s="136"/>
      <c r="C11" s="136"/>
      <c r="D11" s="140" t="s">
        <v>161</v>
      </c>
      <c r="E11" s="85">
        <v>10</v>
      </c>
      <c r="F11" s="364"/>
    </row>
    <row r="12" spans="2:6" x14ac:dyDescent="0.25">
      <c r="B12" s="136"/>
      <c r="C12" s="136"/>
      <c r="D12" s="140" t="s">
        <v>162</v>
      </c>
      <c r="E12" s="85">
        <v>8</v>
      </c>
      <c r="F12" s="364"/>
    </row>
    <row r="13" spans="2:6" x14ac:dyDescent="0.25">
      <c r="B13" s="136"/>
      <c r="C13" s="136"/>
      <c r="D13" s="140" t="s">
        <v>163</v>
      </c>
      <c r="E13" s="85">
        <v>6</v>
      </c>
      <c r="F13" s="364"/>
    </row>
    <row r="14" spans="2:6" x14ac:dyDescent="0.25">
      <c r="B14" s="136"/>
      <c r="C14" s="136"/>
      <c r="D14" s="140" t="s">
        <v>164</v>
      </c>
      <c r="E14" s="85">
        <v>4</v>
      </c>
      <c r="F14" s="364"/>
    </row>
    <row r="15" spans="2:6" x14ac:dyDescent="0.25">
      <c r="B15" s="83">
        <v>2</v>
      </c>
      <c r="C15" s="83" t="s">
        <v>171</v>
      </c>
      <c r="D15" s="139"/>
      <c r="E15" s="137"/>
      <c r="F15" s="361"/>
    </row>
    <row r="16" spans="2:6" x14ac:dyDescent="0.25">
      <c r="B16" s="136"/>
      <c r="C16" s="136"/>
      <c r="D16" s="141" t="s">
        <v>172</v>
      </c>
      <c r="E16" s="87">
        <v>10</v>
      </c>
      <c r="F16" s="365"/>
    </row>
    <row r="17" spans="2:6" x14ac:dyDescent="0.25">
      <c r="B17" s="136"/>
      <c r="C17" s="136"/>
      <c r="D17" s="141" t="s">
        <v>173</v>
      </c>
      <c r="E17" s="87">
        <v>8</v>
      </c>
      <c r="F17" s="365"/>
    </row>
    <row r="18" spans="2:6" x14ac:dyDescent="0.25">
      <c r="B18" s="136"/>
      <c r="C18" s="136"/>
      <c r="D18" s="141" t="s">
        <v>174</v>
      </c>
      <c r="E18" s="87">
        <v>6</v>
      </c>
      <c r="F18" s="365"/>
    </row>
    <row r="19" spans="2:6" x14ac:dyDescent="0.25">
      <c r="B19" s="136"/>
      <c r="C19" s="136"/>
      <c r="D19" s="141" t="s">
        <v>175</v>
      </c>
      <c r="E19" s="87">
        <v>4</v>
      </c>
      <c r="F19" s="365"/>
    </row>
    <row r="20" spans="2:6" x14ac:dyDescent="0.25">
      <c r="B20" s="136"/>
      <c r="C20" s="136"/>
      <c r="D20" s="141" t="s">
        <v>176</v>
      </c>
      <c r="E20" s="87">
        <v>2</v>
      </c>
      <c r="F20" s="365"/>
    </row>
    <row r="21" spans="2:6" x14ac:dyDescent="0.25">
      <c r="B21" s="83">
        <v>3</v>
      </c>
      <c r="C21" s="83" t="s">
        <v>66</v>
      </c>
      <c r="D21" s="139"/>
      <c r="E21" s="137"/>
      <c r="F21" s="361"/>
    </row>
    <row r="22" spans="2:6" x14ac:dyDescent="0.25">
      <c r="B22" s="136"/>
      <c r="C22" s="136"/>
      <c r="D22" s="140" t="s">
        <v>169</v>
      </c>
      <c r="E22" s="86">
        <v>10</v>
      </c>
      <c r="F22" s="366"/>
    </row>
    <row r="23" spans="2:6" x14ac:dyDescent="0.25">
      <c r="B23" s="136"/>
      <c r="C23" s="136"/>
      <c r="D23" s="140" t="s">
        <v>170</v>
      </c>
      <c r="E23" s="86">
        <v>8</v>
      </c>
      <c r="F23" s="366"/>
    </row>
    <row r="24" spans="2:6" x14ac:dyDescent="0.25">
      <c r="B24" s="136"/>
      <c r="C24" s="136"/>
      <c r="D24" s="142" t="s">
        <v>167</v>
      </c>
      <c r="E24" s="86">
        <v>5</v>
      </c>
      <c r="F24" s="366"/>
    </row>
    <row r="25" spans="2:6" x14ac:dyDescent="0.25">
      <c r="B25" s="136"/>
      <c r="C25" s="136"/>
      <c r="D25" s="142" t="s">
        <v>168</v>
      </c>
      <c r="E25" s="86">
        <v>3</v>
      </c>
      <c r="F25" s="366"/>
    </row>
    <row r="26" spans="2:6" x14ac:dyDescent="0.25">
      <c r="B26" s="136"/>
      <c r="C26" s="136"/>
      <c r="D26" s="140" t="s">
        <v>166</v>
      </c>
      <c r="E26" s="86">
        <v>0</v>
      </c>
      <c r="F26" s="366"/>
    </row>
    <row r="27" spans="2:6" x14ac:dyDescent="0.25">
      <c r="B27" s="83">
        <v>4</v>
      </c>
      <c r="C27" s="83" t="s">
        <v>178</v>
      </c>
      <c r="D27" s="139"/>
      <c r="E27" s="137"/>
      <c r="F27" s="361"/>
    </row>
    <row r="28" spans="2:6" x14ac:dyDescent="0.25">
      <c r="B28" s="136"/>
      <c r="C28" s="136"/>
      <c r="D28" s="140" t="s">
        <v>179</v>
      </c>
      <c r="E28" s="85">
        <v>10</v>
      </c>
      <c r="F28" s="364"/>
    </row>
    <row r="29" spans="2:6" x14ac:dyDescent="0.25">
      <c r="B29" s="136"/>
      <c r="C29" s="136"/>
      <c r="D29" s="140" t="s">
        <v>180</v>
      </c>
      <c r="E29" s="85">
        <v>8</v>
      </c>
      <c r="F29" s="364"/>
    </row>
    <row r="30" spans="2:6" x14ac:dyDescent="0.25">
      <c r="B30" s="136"/>
      <c r="C30" s="136"/>
      <c r="D30" s="142" t="s">
        <v>181</v>
      </c>
      <c r="E30" s="85">
        <v>6</v>
      </c>
      <c r="F30" s="364"/>
    </row>
    <row r="31" spans="2:6" x14ac:dyDescent="0.25">
      <c r="B31" s="136"/>
      <c r="C31" s="136"/>
      <c r="D31" s="142" t="s">
        <v>182</v>
      </c>
      <c r="E31" s="85">
        <v>4</v>
      </c>
      <c r="F31" s="364"/>
    </row>
    <row r="32" spans="2:6" x14ac:dyDescent="0.25">
      <c r="B32" s="357" t="s">
        <v>177</v>
      </c>
      <c r="C32" s="358"/>
      <c r="D32" s="358"/>
      <c r="E32" s="359"/>
      <c r="F32" s="360"/>
    </row>
    <row r="33" spans="2:6" x14ac:dyDescent="0.25">
      <c r="B33" s="83">
        <v>1</v>
      </c>
      <c r="C33" s="83" t="s">
        <v>61</v>
      </c>
      <c r="D33" s="139"/>
      <c r="E33" s="137"/>
      <c r="F33" s="361"/>
    </row>
    <row r="34" spans="2:6" x14ac:dyDescent="0.25">
      <c r="B34" s="136"/>
      <c r="C34" s="136"/>
      <c r="D34" s="140" t="s">
        <v>156</v>
      </c>
      <c r="E34" s="86">
        <v>10</v>
      </c>
      <c r="F34" s="366"/>
    </row>
    <row r="35" spans="2:6" x14ac:dyDescent="0.25">
      <c r="B35" s="136"/>
      <c r="C35" s="136"/>
      <c r="D35" s="140" t="s">
        <v>157</v>
      </c>
      <c r="E35" s="86">
        <v>8</v>
      </c>
      <c r="F35" s="366"/>
    </row>
    <row r="36" spans="2:6" x14ac:dyDescent="0.25">
      <c r="B36" s="136"/>
      <c r="C36" s="136"/>
      <c r="D36" s="140" t="s">
        <v>160</v>
      </c>
      <c r="E36" s="86">
        <v>5</v>
      </c>
      <c r="F36" s="366"/>
    </row>
    <row r="37" spans="2:6" x14ac:dyDescent="0.25">
      <c r="B37" s="136"/>
      <c r="C37" s="136"/>
      <c r="D37" s="140" t="s">
        <v>158</v>
      </c>
      <c r="E37" s="86">
        <v>3</v>
      </c>
      <c r="F37" s="366"/>
    </row>
    <row r="38" spans="2:6" ht="15.75" customHeight="1" x14ac:dyDescent="0.25">
      <c r="B38" s="136"/>
      <c r="C38" s="136"/>
      <c r="D38" s="140" t="s">
        <v>159</v>
      </c>
      <c r="E38" s="86">
        <v>0</v>
      </c>
      <c r="F38" s="366"/>
    </row>
    <row r="39" spans="2:6" x14ac:dyDescent="0.25">
      <c r="B39" s="83">
        <v>2</v>
      </c>
      <c r="C39" s="83" t="s">
        <v>165</v>
      </c>
      <c r="D39" s="139"/>
      <c r="E39" s="137"/>
      <c r="F39" s="361"/>
    </row>
    <row r="40" spans="2:6" x14ac:dyDescent="0.25">
      <c r="B40" s="136"/>
      <c r="C40" s="136"/>
      <c r="D40" s="140" t="s">
        <v>169</v>
      </c>
      <c r="E40" s="86">
        <v>10</v>
      </c>
      <c r="F40" s="366"/>
    </row>
    <row r="41" spans="2:6" x14ac:dyDescent="0.25">
      <c r="B41" s="136"/>
      <c r="C41" s="136"/>
      <c r="D41" s="140" t="s">
        <v>170</v>
      </c>
      <c r="E41" s="86">
        <v>8</v>
      </c>
      <c r="F41" s="366"/>
    </row>
    <row r="42" spans="2:6" x14ac:dyDescent="0.25">
      <c r="B42" s="136"/>
      <c r="C42" s="136"/>
      <c r="D42" s="142" t="s">
        <v>167</v>
      </c>
      <c r="E42" s="86">
        <v>5</v>
      </c>
      <c r="F42" s="366"/>
    </row>
    <row r="43" spans="2:6" x14ac:dyDescent="0.25">
      <c r="B43" s="136"/>
      <c r="C43" s="136"/>
      <c r="D43" s="142" t="s">
        <v>168</v>
      </c>
      <c r="E43" s="86">
        <v>3</v>
      </c>
      <c r="F43" s="366"/>
    </row>
    <row r="44" spans="2:6" x14ac:dyDescent="0.25">
      <c r="B44" s="136"/>
      <c r="C44" s="136"/>
      <c r="D44" s="140" t="s">
        <v>166</v>
      </c>
      <c r="E44" s="86">
        <v>0</v>
      </c>
      <c r="F44" s="366"/>
    </row>
    <row r="45" spans="2:6" x14ac:dyDescent="0.25">
      <c r="B45" s="357" t="s">
        <v>183</v>
      </c>
      <c r="C45" s="358"/>
      <c r="D45" s="358"/>
      <c r="E45" s="359"/>
      <c r="F45" s="360"/>
    </row>
    <row r="46" spans="2:6" x14ac:dyDescent="0.25">
      <c r="B46" s="83">
        <v>1</v>
      </c>
      <c r="C46" s="83" t="s">
        <v>150</v>
      </c>
      <c r="D46" s="139"/>
      <c r="E46" s="137"/>
      <c r="F46" s="361"/>
    </row>
    <row r="47" spans="2:6" x14ac:dyDescent="0.25">
      <c r="B47" s="136"/>
      <c r="C47" s="136"/>
      <c r="D47" s="140" t="s">
        <v>151</v>
      </c>
      <c r="E47" s="86">
        <v>10</v>
      </c>
      <c r="F47" s="366"/>
    </row>
    <row r="48" spans="2:6" x14ac:dyDescent="0.25">
      <c r="B48" s="136"/>
      <c r="C48" s="136"/>
      <c r="D48" s="140" t="s">
        <v>152</v>
      </c>
      <c r="E48" s="86">
        <v>8</v>
      </c>
      <c r="F48" s="366"/>
    </row>
    <row r="49" spans="2:6" x14ac:dyDescent="0.25">
      <c r="B49" s="136"/>
      <c r="C49" s="136"/>
      <c r="D49" s="140" t="s">
        <v>153</v>
      </c>
      <c r="E49" s="86">
        <v>5</v>
      </c>
      <c r="F49" s="366"/>
    </row>
    <row r="50" spans="2:6" x14ac:dyDescent="0.25">
      <c r="B50" s="136"/>
      <c r="C50" s="136"/>
      <c r="D50" s="140" t="s">
        <v>155</v>
      </c>
      <c r="E50" s="86">
        <v>3</v>
      </c>
      <c r="F50" s="366"/>
    </row>
    <row r="51" spans="2:6" x14ac:dyDescent="0.25">
      <c r="B51" s="136"/>
      <c r="C51" s="136"/>
      <c r="D51" s="140" t="s">
        <v>154</v>
      </c>
      <c r="E51" s="86">
        <v>0</v>
      </c>
      <c r="F51" s="366"/>
    </row>
    <row r="52" spans="2:6" x14ac:dyDescent="0.25">
      <c r="B52" s="83">
        <v>2</v>
      </c>
      <c r="C52" s="83" t="s">
        <v>184</v>
      </c>
      <c r="D52" s="139"/>
      <c r="E52" s="137"/>
      <c r="F52" s="361"/>
    </row>
    <row r="53" spans="2:6" x14ac:dyDescent="0.25">
      <c r="B53" s="136"/>
      <c r="C53" s="136"/>
      <c r="D53" s="143">
        <v>0</v>
      </c>
      <c r="E53" s="86">
        <v>10</v>
      </c>
      <c r="F53" s="366"/>
    </row>
    <row r="54" spans="2:6" x14ac:dyDescent="0.25">
      <c r="B54" s="136"/>
      <c r="C54" s="136"/>
      <c r="D54" s="143" t="s">
        <v>185</v>
      </c>
      <c r="E54" s="86">
        <v>8</v>
      </c>
      <c r="F54" s="366"/>
    </row>
    <row r="55" spans="2:6" x14ac:dyDescent="0.25">
      <c r="B55" s="136"/>
      <c r="C55" s="136"/>
      <c r="D55" s="144" t="s">
        <v>186</v>
      </c>
      <c r="E55" s="86">
        <v>4</v>
      </c>
      <c r="F55" s="366"/>
    </row>
    <row r="56" spans="2:6" x14ac:dyDescent="0.25">
      <c r="B56" s="136"/>
      <c r="C56" s="136"/>
      <c r="D56" s="143" t="s">
        <v>187</v>
      </c>
      <c r="E56" s="86">
        <v>0</v>
      </c>
      <c r="F56" s="366"/>
    </row>
    <row r="57" spans="2:6" x14ac:dyDescent="0.25">
      <c r="B57" s="83">
        <v>3</v>
      </c>
      <c r="C57" s="83" t="s">
        <v>242</v>
      </c>
      <c r="D57" s="139"/>
      <c r="E57" s="137"/>
      <c r="F57" s="361"/>
    </row>
    <row r="58" spans="2:6" x14ac:dyDescent="0.25">
      <c r="B58" s="136"/>
      <c r="C58" s="136"/>
      <c r="D58" s="143" t="s">
        <v>133</v>
      </c>
      <c r="E58" s="86">
        <v>10</v>
      </c>
      <c r="F58" s="366"/>
    </row>
    <row r="59" spans="2:6" x14ac:dyDescent="0.25">
      <c r="B59" s="136"/>
      <c r="C59" s="136"/>
      <c r="D59" s="143" t="s">
        <v>134</v>
      </c>
      <c r="E59" s="86">
        <v>8</v>
      </c>
      <c r="F59" s="366"/>
    </row>
    <row r="60" spans="2:6" x14ac:dyDescent="0.25">
      <c r="B60" s="136"/>
      <c r="C60" s="136"/>
      <c r="D60" s="143" t="s">
        <v>135</v>
      </c>
      <c r="E60" s="86">
        <v>5</v>
      </c>
      <c r="F60" s="366"/>
    </row>
    <row r="61" spans="2:6" x14ac:dyDescent="0.25">
      <c r="B61" s="136"/>
      <c r="C61" s="136"/>
      <c r="D61" s="143" t="s">
        <v>136</v>
      </c>
      <c r="E61" s="86">
        <v>3</v>
      </c>
      <c r="F61" s="366"/>
    </row>
    <row r="62" spans="2:6" x14ac:dyDescent="0.25">
      <c r="B62" s="136"/>
      <c r="C62" s="136"/>
      <c r="D62" s="143" t="s">
        <v>137</v>
      </c>
      <c r="E62" s="86">
        <v>0</v>
      </c>
      <c r="F62" s="364"/>
    </row>
    <row r="63" spans="2:6" x14ac:dyDescent="0.25">
      <c r="B63" s="83">
        <v>4</v>
      </c>
      <c r="C63" s="83" t="s">
        <v>138</v>
      </c>
      <c r="D63" s="139"/>
      <c r="E63" s="137"/>
      <c r="F63" s="361"/>
    </row>
    <row r="64" spans="2:6" x14ac:dyDescent="0.25">
      <c r="B64" s="136"/>
      <c r="C64" s="136"/>
      <c r="D64" s="143">
        <v>0</v>
      </c>
      <c r="E64" s="86">
        <v>10</v>
      </c>
      <c r="F64" s="366"/>
    </row>
    <row r="65" spans="2:6" x14ac:dyDescent="0.25">
      <c r="B65" s="136"/>
      <c r="C65" s="136"/>
      <c r="D65" s="143" t="s">
        <v>185</v>
      </c>
      <c r="E65" s="86">
        <v>8</v>
      </c>
      <c r="F65" s="366"/>
    </row>
    <row r="66" spans="2:6" x14ac:dyDescent="0.25">
      <c r="B66" s="136"/>
      <c r="C66" s="136"/>
      <c r="D66" s="144" t="s">
        <v>186</v>
      </c>
      <c r="E66" s="86">
        <v>5</v>
      </c>
      <c r="F66" s="366"/>
    </row>
    <row r="67" spans="2:6" x14ac:dyDescent="0.25">
      <c r="B67" s="136"/>
      <c r="C67" s="136"/>
      <c r="D67" s="143" t="s">
        <v>187</v>
      </c>
      <c r="E67" s="86">
        <v>3</v>
      </c>
      <c r="F67" s="366"/>
    </row>
    <row r="68" spans="2:6" x14ac:dyDescent="0.25">
      <c r="B68" s="136"/>
      <c r="C68" s="136"/>
      <c r="D68" s="143" t="s">
        <v>139</v>
      </c>
      <c r="E68" s="86">
        <v>0</v>
      </c>
      <c r="F68" s="364"/>
    </row>
    <row r="69" spans="2:6" x14ac:dyDescent="0.25">
      <c r="B69" s="83">
        <v>5</v>
      </c>
      <c r="C69" s="83" t="s">
        <v>118</v>
      </c>
      <c r="D69" s="139"/>
      <c r="E69" s="137"/>
      <c r="F69" s="361"/>
    </row>
    <row r="70" spans="2:6" x14ac:dyDescent="0.25">
      <c r="B70" s="136"/>
      <c r="C70" s="136"/>
      <c r="D70" s="145">
        <v>0</v>
      </c>
      <c r="E70" s="86">
        <v>10</v>
      </c>
      <c r="F70" s="366"/>
    </row>
    <row r="71" spans="2:6" x14ac:dyDescent="0.25">
      <c r="B71" s="136"/>
      <c r="C71" s="136"/>
      <c r="D71" s="143" t="s">
        <v>140</v>
      </c>
      <c r="E71" s="86">
        <v>8</v>
      </c>
      <c r="F71" s="366"/>
    </row>
    <row r="72" spans="2:6" x14ac:dyDescent="0.25">
      <c r="B72" s="136"/>
      <c r="C72" s="136"/>
      <c r="D72" s="143" t="s">
        <v>141</v>
      </c>
      <c r="E72" s="86">
        <v>5</v>
      </c>
      <c r="F72" s="366"/>
    </row>
    <row r="73" spans="2:6" x14ac:dyDescent="0.25">
      <c r="B73" s="136"/>
      <c r="C73" s="136"/>
      <c r="D73" s="143" t="s">
        <v>142</v>
      </c>
      <c r="E73" s="86">
        <v>3</v>
      </c>
      <c r="F73" s="366"/>
    </row>
    <row r="74" spans="2:6" x14ac:dyDescent="0.25">
      <c r="B74" s="136"/>
      <c r="C74" s="136"/>
      <c r="D74" s="143" t="s">
        <v>143</v>
      </c>
      <c r="E74" s="86">
        <v>0</v>
      </c>
      <c r="F74" s="364"/>
    </row>
    <row r="75" spans="2:6" x14ac:dyDescent="0.25">
      <c r="B75" s="83">
        <v>6</v>
      </c>
      <c r="C75" s="83" t="s">
        <v>119</v>
      </c>
      <c r="D75" s="139"/>
      <c r="E75" s="137"/>
      <c r="F75" s="361"/>
    </row>
    <row r="76" spans="2:6" x14ac:dyDescent="0.25">
      <c r="B76" s="136"/>
      <c r="C76" s="136"/>
      <c r="D76" s="145">
        <v>0</v>
      </c>
      <c r="E76" s="86">
        <v>10</v>
      </c>
      <c r="F76" s="366"/>
    </row>
    <row r="77" spans="2:6" x14ac:dyDescent="0.25">
      <c r="B77" s="136"/>
      <c r="C77" s="136"/>
      <c r="D77" s="143" t="s">
        <v>140</v>
      </c>
      <c r="E77" s="86">
        <v>8</v>
      </c>
      <c r="F77" s="366"/>
    </row>
    <row r="78" spans="2:6" x14ac:dyDescent="0.25">
      <c r="B78" s="136"/>
      <c r="C78" s="136"/>
      <c r="D78" s="143" t="s">
        <v>141</v>
      </c>
      <c r="E78" s="86">
        <v>5</v>
      </c>
      <c r="F78" s="366"/>
    </row>
    <row r="79" spans="2:6" x14ac:dyDescent="0.25">
      <c r="B79" s="136"/>
      <c r="C79" s="136"/>
      <c r="D79" s="143" t="s">
        <v>142</v>
      </c>
      <c r="E79" s="86">
        <v>3</v>
      </c>
      <c r="F79" s="366"/>
    </row>
    <row r="80" spans="2:6" x14ac:dyDescent="0.25">
      <c r="B80" s="136"/>
      <c r="C80" s="136"/>
      <c r="D80" s="143" t="s">
        <v>143</v>
      </c>
      <c r="E80" s="86">
        <v>0</v>
      </c>
      <c r="F80" s="364"/>
    </row>
    <row r="81" spans="2:7" x14ac:dyDescent="0.25">
      <c r="B81" s="83">
        <v>7</v>
      </c>
      <c r="C81" s="83" t="s">
        <v>144</v>
      </c>
      <c r="D81" s="139"/>
      <c r="E81" s="137"/>
      <c r="F81" s="361"/>
    </row>
    <row r="82" spans="2:7" x14ac:dyDescent="0.25">
      <c r="B82" s="136"/>
      <c r="C82" s="136"/>
      <c r="D82" s="143" t="s">
        <v>145</v>
      </c>
      <c r="E82" s="86">
        <v>10</v>
      </c>
      <c r="F82" s="366"/>
    </row>
    <row r="83" spans="2:7" x14ac:dyDescent="0.25">
      <c r="B83" s="136"/>
      <c r="C83" s="136"/>
      <c r="D83" s="143" t="s">
        <v>146</v>
      </c>
      <c r="E83" s="86">
        <v>8</v>
      </c>
      <c r="F83" s="366"/>
    </row>
    <row r="84" spans="2:7" x14ac:dyDescent="0.25">
      <c r="B84" s="136"/>
      <c r="C84" s="136"/>
      <c r="D84" s="143" t="s">
        <v>147</v>
      </c>
      <c r="E84" s="86">
        <v>5</v>
      </c>
      <c r="F84" s="366"/>
    </row>
    <row r="85" spans="2:7" x14ac:dyDescent="0.25">
      <c r="B85" s="136"/>
      <c r="C85" s="136"/>
      <c r="D85" s="143" t="s">
        <v>148</v>
      </c>
      <c r="E85" s="86">
        <v>3</v>
      </c>
      <c r="F85" s="366"/>
    </row>
    <row r="86" spans="2:7" x14ac:dyDescent="0.25">
      <c r="B86" s="136"/>
      <c r="C86" s="136"/>
      <c r="D86" s="143" t="s">
        <v>149</v>
      </c>
      <c r="E86" s="86">
        <v>0</v>
      </c>
      <c r="F86" s="364"/>
    </row>
    <row r="88" spans="2:7" x14ac:dyDescent="0.25">
      <c r="E88" s="368"/>
      <c r="F88" s="368"/>
      <c r="G88" s="138"/>
    </row>
    <row r="89" spans="2:7" x14ac:dyDescent="0.25">
      <c r="E89" s="368"/>
      <c r="F89" s="368"/>
      <c r="G89" s="138"/>
    </row>
    <row r="90" spans="2:7" x14ac:dyDescent="0.25">
      <c r="E90" s="368"/>
      <c r="F90" s="368"/>
    </row>
    <row r="91" spans="2:7" x14ac:dyDescent="0.25">
      <c r="E91" s="368"/>
      <c r="F91" s="368"/>
    </row>
  </sheetData>
  <mergeCells count="6">
    <mergeCell ref="B9:E9"/>
    <mergeCell ref="B32:E32"/>
    <mergeCell ref="B45:E45"/>
    <mergeCell ref="B2:E2"/>
    <mergeCell ref="F4:F5"/>
    <mergeCell ref="F7:F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17FC-B862-4C4C-AC1F-50F183727A0D}">
  <dimension ref="A1:D8"/>
  <sheetViews>
    <sheetView showGridLines="0" workbookViewId="0">
      <selection activeCell="D11" sqref="D11"/>
    </sheetView>
  </sheetViews>
  <sheetFormatPr defaultRowHeight="15" x14ac:dyDescent="0.25"/>
  <cols>
    <col min="1" max="1" width="39.5703125" style="131" customWidth="1"/>
    <col min="2" max="2" width="21.28515625" style="84" customWidth="1"/>
    <col min="3" max="4" width="9.140625" style="132"/>
    <col min="5" max="16384" width="9.140625" style="84"/>
  </cols>
  <sheetData>
    <row r="1" spans="1:4" x14ac:dyDescent="0.25">
      <c r="A1" s="146" t="s">
        <v>131</v>
      </c>
      <c r="B1" s="134" t="s">
        <v>235</v>
      </c>
    </row>
    <row r="2" spans="1:4" x14ac:dyDescent="0.25">
      <c r="A2" s="147" t="s">
        <v>15</v>
      </c>
      <c r="B2" s="85">
        <f>AVERAGE('Individual Profile'!E44:K44)</f>
        <v>0</v>
      </c>
    </row>
    <row r="3" spans="1:4" ht="30" x14ac:dyDescent="0.25">
      <c r="A3" s="147" t="s">
        <v>33</v>
      </c>
      <c r="B3" s="128">
        <f>IF(AVERAGE('Individual Profile'!E42:K42)&gt;'Loan Amount Calculation'!B2/2,'Loan Amount Calculation'!B2/2,AVERAGE('Individual Profile'!E42:K42))</f>
        <v>0</v>
      </c>
      <c r="C3" s="133" t="s">
        <v>243</v>
      </c>
    </row>
    <row r="4" spans="1:4" ht="30" x14ac:dyDescent="0.25">
      <c r="A4" s="147" t="s">
        <v>189</v>
      </c>
      <c r="B4" s="85" cm="1">
        <f t="array" ref="B4:D4">'Individual Profile'!I51:K51</f>
        <v>0</v>
      </c>
      <c r="C4" s="132">
        <v>0</v>
      </c>
      <c r="D4" s="132">
        <v>0</v>
      </c>
    </row>
    <row r="5" spans="1:4" x14ac:dyDescent="0.25">
      <c r="A5" s="147" t="s">
        <v>188</v>
      </c>
      <c r="B5" s="128">
        <f>SUM(B2:B4)</f>
        <v>0</v>
      </c>
    </row>
    <row r="6" spans="1:4" x14ac:dyDescent="0.25">
      <c r="A6" s="147" t="s">
        <v>233</v>
      </c>
      <c r="B6" s="129">
        <v>0.5</v>
      </c>
      <c r="C6" s="133" t="s">
        <v>244</v>
      </c>
    </row>
    <row r="7" spans="1:4" x14ac:dyDescent="0.25">
      <c r="A7" s="147" t="s">
        <v>190</v>
      </c>
      <c r="B7" s="130">
        <f>LoanTrack[[#Totals],[Column5]]</f>
        <v>0</v>
      </c>
    </row>
    <row r="8" spans="1:4" x14ac:dyDescent="0.25">
      <c r="A8" s="147" t="s">
        <v>234</v>
      </c>
      <c r="B8" s="128">
        <f>IF((B5*B6)-B7&lt;0,"Lease Not Possible",(B5*B6)-B7)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Individual Profile</vt:lpstr>
      <vt:lpstr>NC RTR</vt:lpstr>
      <vt:lpstr>Score</vt:lpstr>
      <vt:lpstr>Loan Amount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Namastecredit</dc:creator>
  <cp:lastModifiedBy>Rahul</cp:lastModifiedBy>
  <dcterms:created xsi:type="dcterms:W3CDTF">2015-06-05T18:17:20Z</dcterms:created>
  <dcterms:modified xsi:type="dcterms:W3CDTF">2022-06-23T10:00:04Z</dcterms:modified>
</cp:coreProperties>
</file>