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Vivriti Capital\SMA\"/>
    </mc:Choice>
  </mc:AlternateContent>
  <xr:revisionPtr revIDLastSave="0" documentId="13_ncr:1_{202ECBB1-343F-4945-961E-BF653956DEBF}" xr6:coauthVersionLast="47" xr6:coauthVersionMax="47" xr10:uidLastSave="{00000000-0000-0000-0000-000000000000}"/>
  <bookViews>
    <workbookView xWindow="-120" yWindow="-120" windowWidth="20730" windowHeight="11040" tabRatio="786" firstSheet="1" activeTab="1" xr2:uid="{00000000-000D-0000-FFFF-FFFF00000000}"/>
  </bookViews>
  <sheets>
    <sheet name="cal_data" sheetId="31" state="hidden" r:id="rId1"/>
    <sheet name="Business Profile" sheetId="24" r:id="rId2"/>
    <sheet name="FinCIR" sheetId="42" r:id="rId3"/>
    <sheet name="Bank" sheetId="45" r:id="rId4"/>
    <sheet name="GSTnAnchor" sheetId="44" r:id="rId5"/>
    <sheet name="Top Customers &amp; Suppliers - GST" sheetId="46" state="hidden" r:id="rId6"/>
    <sheet name="Truecaller-Check" sheetId="38" state="hidden" r:id="rId7"/>
    <sheet name="Financial Statement" sheetId="17" state="hidden" r:id="rId8"/>
    <sheet name="Analysis" sheetId="26" state="hidden" r:id="rId9"/>
    <sheet name="Cash Flow" sheetId="18" state="hidden" r:id="rId10"/>
    <sheet name="GST" sheetId="49" r:id="rId11"/>
  </sheets>
  <definedNames>
    <definedName name="Amount">#REF!</definedName>
    <definedName name="AuthCap">#REF!</definedName>
    <definedName name="CIN">#REF!</definedName>
    <definedName name="CINStatus">#REF!</definedName>
    <definedName name="COMNAME">#REF!</definedName>
    <definedName name="_xlnm.Criteria">#REF!</definedName>
    <definedName name="GSTIN">#REF!</definedName>
    <definedName name="GSTINStatus">#REF!</definedName>
    <definedName name="PaidUp">#REF!</definedName>
    <definedName name="RegAd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49" l="1"/>
  <c r="F46" i="49"/>
  <c r="E46" i="49"/>
  <c r="D46" i="49"/>
  <c r="H45" i="49"/>
  <c r="G45" i="49"/>
  <c r="F45" i="49"/>
  <c r="E45" i="49"/>
  <c r="D45" i="49"/>
  <c r="B34" i="49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P228" i="45" l="1"/>
  <c r="P227" i="45"/>
  <c r="P226" i="45"/>
  <c r="P225" i="45"/>
  <c r="P224" i="45"/>
  <c r="P223" i="45"/>
  <c r="P222" i="45"/>
  <c r="P221" i="45"/>
  <c r="P220" i="45"/>
  <c r="P219" i="45"/>
  <c r="P218" i="45"/>
  <c r="P217" i="45"/>
  <c r="P216" i="45"/>
  <c r="P215" i="45"/>
  <c r="P214" i="45"/>
  <c r="P213" i="45"/>
  <c r="P212" i="45"/>
  <c r="P211" i="45"/>
  <c r="P209" i="45"/>
  <c r="P208" i="45"/>
  <c r="P207" i="45"/>
  <c r="P206" i="45"/>
  <c r="P205" i="45"/>
  <c r="P204" i="45"/>
  <c r="P203" i="45"/>
  <c r="P202" i="45"/>
  <c r="P201" i="45"/>
  <c r="P200" i="45"/>
  <c r="P199" i="45"/>
  <c r="P198" i="45"/>
  <c r="P197" i="45"/>
  <c r="P196" i="45"/>
  <c r="P195" i="45"/>
  <c r="P194" i="45"/>
  <c r="P193" i="45"/>
  <c r="P192" i="45"/>
  <c r="P190" i="45"/>
  <c r="P189" i="45"/>
  <c r="P188" i="45"/>
  <c r="P187" i="45"/>
  <c r="P186" i="45"/>
  <c r="P185" i="45"/>
  <c r="P184" i="45"/>
  <c r="P183" i="45"/>
  <c r="P182" i="45"/>
  <c r="P181" i="45"/>
  <c r="P180" i="45"/>
  <c r="P179" i="45"/>
  <c r="P178" i="45"/>
  <c r="P177" i="45"/>
  <c r="P176" i="45"/>
  <c r="P175" i="45"/>
  <c r="P174" i="45"/>
  <c r="P173" i="45"/>
  <c r="P171" i="45"/>
  <c r="P170" i="45"/>
  <c r="P169" i="45"/>
  <c r="P168" i="45"/>
  <c r="P167" i="45"/>
  <c r="P166" i="45"/>
  <c r="P165" i="45"/>
  <c r="P164" i="45"/>
  <c r="P163" i="45"/>
  <c r="P162" i="45"/>
  <c r="P161" i="45"/>
  <c r="P160" i="45"/>
  <c r="P159" i="45"/>
  <c r="P158" i="45"/>
  <c r="P157" i="45"/>
  <c r="P156" i="45"/>
  <c r="P155" i="45"/>
  <c r="P154" i="45"/>
  <c r="P152" i="45"/>
  <c r="P151" i="45"/>
  <c r="P150" i="45"/>
  <c r="P149" i="45"/>
  <c r="P148" i="45"/>
  <c r="P147" i="45"/>
  <c r="P146" i="45"/>
  <c r="P145" i="45"/>
  <c r="P144" i="45"/>
  <c r="P143" i="45"/>
  <c r="P142" i="45"/>
  <c r="P141" i="45"/>
  <c r="P140" i="45"/>
  <c r="P139" i="45"/>
  <c r="P138" i="45"/>
  <c r="P137" i="45"/>
  <c r="P136" i="45"/>
  <c r="P135" i="45"/>
  <c r="P133" i="45"/>
  <c r="P132" i="45"/>
  <c r="P131" i="45"/>
  <c r="P130" i="45"/>
  <c r="P129" i="45"/>
  <c r="P128" i="45"/>
  <c r="P127" i="45"/>
  <c r="P126" i="45"/>
  <c r="P125" i="45"/>
  <c r="P124" i="45"/>
  <c r="P123" i="45"/>
  <c r="P122" i="45"/>
  <c r="P121" i="45"/>
  <c r="P120" i="45"/>
  <c r="P119" i="45"/>
  <c r="P118" i="45"/>
  <c r="P117" i="45"/>
  <c r="P116" i="45"/>
  <c r="P114" i="45"/>
  <c r="P113" i="45"/>
  <c r="P112" i="45"/>
  <c r="P111" i="45"/>
  <c r="P110" i="45"/>
  <c r="P109" i="45"/>
  <c r="P108" i="45"/>
  <c r="P107" i="45"/>
  <c r="P106" i="45"/>
  <c r="P105" i="45"/>
  <c r="P104" i="45"/>
  <c r="P103" i="45"/>
  <c r="P102" i="45"/>
  <c r="P101" i="45"/>
  <c r="P100" i="45"/>
  <c r="P99" i="45"/>
  <c r="P98" i="45"/>
  <c r="P97" i="45"/>
  <c r="P95" i="45"/>
  <c r="P94" i="45"/>
  <c r="P93" i="45"/>
  <c r="P92" i="45"/>
  <c r="P91" i="45"/>
  <c r="P90" i="45"/>
  <c r="P89" i="45"/>
  <c r="P88" i="45"/>
  <c r="P87" i="45"/>
  <c r="P86" i="45"/>
  <c r="P85" i="45"/>
  <c r="P84" i="45"/>
  <c r="P83" i="45"/>
  <c r="P82" i="45"/>
  <c r="P81" i="45"/>
  <c r="P80" i="45"/>
  <c r="P79" i="45"/>
  <c r="P78" i="45"/>
  <c r="P76" i="45"/>
  <c r="P75" i="45"/>
  <c r="P74" i="45"/>
  <c r="P73" i="45"/>
  <c r="P72" i="45"/>
  <c r="P71" i="45"/>
  <c r="P70" i="45"/>
  <c r="P69" i="45"/>
  <c r="P68" i="45"/>
  <c r="P67" i="45"/>
  <c r="P66" i="45"/>
  <c r="P65" i="45"/>
  <c r="P64" i="45"/>
  <c r="P63" i="45"/>
  <c r="P62" i="45"/>
  <c r="P61" i="45"/>
  <c r="P60" i="45"/>
  <c r="P59" i="45"/>
  <c r="P57" i="45"/>
  <c r="P56" i="45"/>
  <c r="P55" i="45"/>
  <c r="P54" i="45"/>
  <c r="P53" i="45"/>
  <c r="P52" i="45"/>
  <c r="P51" i="45"/>
  <c r="P50" i="45"/>
  <c r="P49" i="45"/>
  <c r="P48" i="45"/>
  <c r="P47" i="45"/>
  <c r="P46" i="45"/>
  <c r="P45" i="45"/>
  <c r="P44" i="45"/>
  <c r="P43" i="45"/>
  <c r="P42" i="45"/>
  <c r="P41" i="45"/>
  <c r="P40" i="45"/>
  <c r="P39" i="45"/>
  <c r="O39" i="45"/>
  <c r="N39" i="45"/>
  <c r="M39" i="45"/>
  <c r="L39" i="45" s="1"/>
  <c r="K39" i="45" s="1"/>
  <c r="J39" i="45" s="1"/>
  <c r="I39" i="45" s="1"/>
  <c r="H39" i="45" s="1"/>
  <c r="G39" i="45" s="1"/>
  <c r="F39" i="45" s="1"/>
  <c r="E39" i="45" s="1"/>
  <c r="D39" i="45" s="1"/>
  <c r="C39" i="45" s="1"/>
  <c r="O36" i="45"/>
  <c r="N36" i="45"/>
  <c r="M36" i="45"/>
  <c r="L36" i="45"/>
  <c r="K36" i="45"/>
  <c r="J36" i="45"/>
  <c r="I36" i="45"/>
  <c r="H36" i="45"/>
  <c r="G36" i="45"/>
  <c r="F36" i="45"/>
  <c r="E36" i="45"/>
  <c r="D36" i="45"/>
  <c r="C36" i="45"/>
  <c r="P36" i="45" s="1"/>
  <c r="O35" i="45"/>
  <c r="N35" i="45"/>
  <c r="M35" i="45"/>
  <c r="L35" i="45"/>
  <c r="K35" i="45"/>
  <c r="J35" i="45"/>
  <c r="I35" i="45"/>
  <c r="H35" i="45"/>
  <c r="G35" i="45"/>
  <c r="F35" i="45"/>
  <c r="E35" i="45"/>
  <c r="D35" i="45"/>
  <c r="C35" i="45"/>
  <c r="P35" i="45" s="1"/>
  <c r="O34" i="45"/>
  <c r="N34" i="45"/>
  <c r="M34" i="45"/>
  <c r="L34" i="45"/>
  <c r="K34" i="45"/>
  <c r="J34" i="45"/>
  <c r="I34" i="45"/>
  <c r="H34" i="45"/>
  <c r="G34" i="45"/>
  <c r="F34" i="45"/>
  <c r="E34" i="45"/>
  <c r="D34" i="45"/>
  <c r="C34" i="45"/>
  <c r="P34" i="45" s="1"/>
  <c r="O33" i="45"/>
  <c r="N33" i="45"/>
  <c r="M33" i="45"/>
  <c r="L33" i="45"/>
  <c r="K33" i="45"/>
  <c r="J33" i="45"/>
  <c r="I33" i="45"/>
  <c r="H33" i="45"/>
  <c r="G33" i="45"/>
  <c r="F33" i="45"/>
  <c r="E33" i="45"/>
  <c r="D33" i="45"/>
  <c r="P33" i="45" s="1"/>
  <c r="C33" i="45"/>
  <c r="O32" i="45"/>
  <c r="N32" i="45"/>
  <c r="M32" i="45"/>
  <c r="L32" i="45"/>
  <c r="K32" i="45"/>
  <c r="J32" i="45"/>
  <c r="I32" i="45"/>
  <c r="H32" i="45"/>
  <c r="G32" i="45"/>
  <c r="F32" i="45"/>
  <c r="E32" i="45"/>
  <c r="D32" i="45"/>
  <c r="C32" i="45"/>
  <c r="P32" i="45" s="1"/>
  <c r="O31" i="45"/>
  <c r="N31" i="45"/>
  <c r="M31" i="45"/>
  <c r="L31" i="45"/>
  <c r="K31" i="45"/>
  <c r="J31" i="45"/>
  <c r="I31" i="45"/>
  <c r="H31" i="45"/>
  <c r="G31" i="45"/>
  <c r="F31" i="45"/>
  <c r="E31" i="45"/>
  <c r="D31" i="45"/>
  <c r="P31" i="45" s="1"/>
  <c r="C31" i="45"/>
  <c r="O30" i="45"/>
  <c r="N30" i="45"/>
  <c r="M30" i="45"/>
  <c r="L30" i="45"/>
  <c r="K30" i="45"/>
  <c r="J30" i="45"/>
  <c r="I30" i="45"/>
  <c r="H30" i="45"/>
  <c r="G30" i="45"/>
  <c r="F30" i="45"/>
  <c r="E30" i="45"/>
  <c r="D30" i="45"/>
  <c r="C30" i="45"/>
  <c r="P30" i="45" s="1"/>
  <c r="O29" i="45"/>
  <c r="N29" i="45"/>
  <c r="M29" i="45"/>
  <c r="L29" i="45"/>
  <c r="K29" i="45"/>
  <c r="J29" i="45"/>
  <c r="I29" i="45"/>
  <c r="H29" i="45"/>
  <c r="G29" i="45"/>
  <c r="F29" i="45"/>
  <c r="E29" i="45"/>
  <c r="D29" i="45"/>
  <c r="P29" i="45" s="1"/>
  <c r="C29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P28" i="45" s="1"/>
  <c r="O27" i="45"/>
  <c r="N27" i="45"/>
  <c r="M27" i="45"/>
  <c r="L27" i="45"/>
  <c r="K27" i="45"/>
  <c r="J27" i="45"/>
  <c r="I27" i="45"/>
  <c r="H27" i="45"/>
  <c r="G27" i="45"/>
  <c r="F27" i="45"/>
  <c r="E27" i="45"/>
  <c r="D27" i="45"/>
  <c r="P27" i="45" s="1"/>
  <c r="C27" i="45"/>
  <c r="O26" i="45"/>
  <c r="N26" i="45"/>
  <c r="M26" i="45"/>
  <c r="L26" i="45"/>
  <c r="K26" i="45"/>
  <c r="J26" i="45"/>
  <c r="I26" i="45"/>
  <c r="H26" i="45"/>
  <c r="G26" i="45"/>
  <c r="F26" i="45"/>
  <c r="E26" i="45"/>
  <c r="D26" i="45"/>
  <c r="C26" i="45"/>
  <c r="P26" i="45" s="1"/>
  <c r="O25" i="45"/>
  <c r="N25" i="45"/>
  <c r="M25" i="45"/>
  <c r="L25" i="45"/>
  <c r="K25" i="45"/>
  <c r="J25" i="45"/>
  <c r="I25" i="45"/>
  <c r="H25" i="45"/>
  <c r="G25" i="45"/>
  <c r="F25" i="45"/>
  <c r="E25" i="45"/>
  <c r="D25" i="45"/>
  <c r="P25" i="45" s="1"/>
  <c r="C25" i="45"/>
  <c r="O24" i="45"/>
  <c r="N24" i="45"/>
  <c r="M24" i="45"/>
  <c r="L24" i="45"/>
  <c r="K24" i="45"/>
  <c r="J24" i="45"/>
  <c r="I24" i="45"/>
  <c r="H24" i="45"/>
  <c r="G24" i="45"/>
  <c r="F24" i="45"/>
  <c r="E24" i="45"/>
  <c r="D24" i="45"/>
  <c r="C24" i="45"/>
  <c r="P24" i="45" s="1"/>
  <c r="O23" i="45"/>
  <c r="N23" i="45"/>
  <c r="M23" i="45"/>
  <c r="L23" i="45"/>
  <c r="K23" i="45"/>
  <c r="J23" i="45"/>
  <c r="I23" i="45"/>
  <c r="H23" i="45"/>
  <c r="G23" i="45"/>
  <c r="F23" i="45"/>
  <c r="E23" i="45"/>
  <c r="D23" i="45"/>
  <c r="P23" i="45" s="1"/>
  <c r="C23" i="45"/>
  <c r="O22" i="45"/>
  <c r="N22" i="45"/>
  <c r="M22" i="45"/>
  <c r="L22" i="45"/>
  <c r="K22" i="45"/>
  <c r="J22" i="45"/>
  <c r="I22" i="45"/>
  <c r="H22" i="45"/>
  <c r="G22" i="45"/>
  <c r="F22" i="45"/>
  <c r="E22" i="45"/>
  <c r="D22" i="45"/>
  <c r="C22" i="45"/>
  <c r="P22" i="45" s="1"/>
  <c r="O21" i="45"/>
  <c r="N21" i="45"/>
  <c r="M21" i="45"/>
  <c r="L21" i="45"/>
  <c r="K21" i="45"/>
  <c r="J21" i="45"/>
  <c r="I21" i="45"/>
  <c r="H21" i="45"/>
  <c r="G21" i="45"/>
  <c r="F21" i="45"/>
  <c r="E21" i="45"/>
  <c r="D21" i="45"/>
  <c r="P21" i="45" s="1"/>
  <c r="C21" i="45"/>
  <c r="O20" i="45"/>
  <c r="N20" i="45"/>
  <c r="M20" i="45"/>
  <c r="L20" i="45"/>
  <c r="K20" i="45"/>
  <c r="J20" i="45"/>
  <c r="I20" i="45"/>
  <c r="H20" i="45"/>
  <c r="G20" i="45"/>
  <c r="F20" i="45"/>
  <c r="E20" i="45"/>
  <c r="D20" i="45"/>
  <c r="C20" i="45"/>
  <c r="P20" i="45" s="1"/>
  <c r="O19" i="45"/>
  <c r="N19" i="45"/>
  <c r="M19" i="45"/>
  <c r="L19" i="45"/>
  <c r="K19" i="45"/>
  <c r="J19" i="45"/>
  <c r="I19" i="45"/>
  <c r="H19" i="45"/>
  <c r="G19" i="45"/>
  <c r="F19" i="45"/>
  <c r="E19" i="45"/>
  <c r="D19" i="45"/>
  <c r="P19" i="45" s="1"/>
  <c r="C19" i="45"/>
  <c r="O18" i="45"/>
  <c r="N18" i="45"/>
  <c r="N1" i="45" s="1"/>
  <c r="M18" i="45"/>
  <c r="L18" i="45" s="1"/>
  <c r="P1" i="45"/>
  <c r="O1" i="45"/>
  <c r="K18" i="45" l="1"/>
  <c r="L1" i="45"/>
  <c r="M1" i="45"/>
  <c r="J18" i="45" l="1"/>
  <c r="K1" i="45"/>
  <c r="I18" i="45" l="1"/>
  <c r="J1" i="45"/>
  <c r="H18" i="45" l="1"/>
  <c r="I1" i="45"/>
  <c r="H1" i="45" l="1"/>
  <c r="G18" i="45"/>
  <c r="F18" i="45" l="1"/>
  <c r="G1" i="45"/>
  <c r="F1" i="45" l="1"/>
  <c r="E18" i="45"/>
  <c r="D18" i="45" l="1"/>
  <c r="E1" i="45"/>
  <c r="C18" i="45" l="1"/>
  <c r="C1" i="45" s="1"/>
  <c r="D1" i="45"/>
  <c r="F18" i="44" l="1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0" i="44"/>
  <c r="E30" i="44"/>
  <c r="C30" i="44"/>
  <c r="B30" i="44"/>
  <c r="D30" i="44" s="1"/>
  <c r="A30" i="44"/>
  <c r="A29" i="44" s="1"/>
  <c r="A28" i="44" s="1"/>
  <c r="A27" i="44" s="1"/>
  <c r="A26" i="44" s="1"/>
  <c r="A25" i="44" s="1"/>
  <c r="A24" i="44" s="1"/>
  <c r="A23" i="44" s="1"/>
  <c r="A22" i="44" s="1"/>
  <c r="A21" i="44" s="1"/>
  <c r="A20" i="44" s="1"/>
  <c r="A19" i="44" s="1"/>
  <c r="A18" i="44" s="1"/>
  <c r="A17" i="44" s="1"/>
  <c r="A16" i="44" s="1"/>
  <c r="A15" i="44" s="1"/>
  <c r="A14" i="44" s="1"/>
  <c r="A13" i="44" s="1"/>
  <c r="F29" i="44"/>
  <c r="E29" i="44"/>
  <c r="C29" i="44"/>
  <c r="B29" i="44"/>
  <c r="F28" i="44"/>
  <c r="E28" i="44"/>
  <c r="C28" i="44"/>
  <c r="B28" i="44"/>
  <c r="F27" i="44"/>
  <c r="E27" i="44"/>
  <c r="C27" i="44"/>
  <c r="D27" i="44" s="1"/>
  <c r="B27" i="44"/>
  <c r="F26" i="44"/>
  <c r="E26" i="44"/>
  <c r="D26" i="44"/>
  <c r="C26" i="44"/>
  <c r="B26" i="44"/>
  <c r="F25" i="44"/>
  <c r="E25" i="44"/>
  <c r="E32" i="44" s="1"/>
  <c r="C25" i="44"/>
  <c r="B25" i="44"/>
  <c r="F24" i="44"/>
  <c r="E24" i="44"/>
  <c r="C24" i="44"/>
  <c r="B24" i="44"/>
  <c r="F23" i="44"/>
  <c r="E23" i="44"/>
  <c r="C23" i="44"/>
  <c r="B23" i="44"/>
  <c r="F22" i="44"/>
  <c r="E22" i="44"/>
  <c r="C22" i="44"/>
  <c r="B22" i="44"/>
  <c r="F21" i="44"/>
  <c r="E21" i="44"/>
  <c r="C21" i="44"/>
  <c r="B21" i="44"/>
  <c r="F20" i="44"/>
  <c r="E20" i="44"/>
  <c r="C20" i="44"/>
  <c r="B20" i="44"/>
  <c r="F19" i="44"/>
  <c r="E19" i="44"/>
  <c r="C19" i="44"/>
  <c r="B19" i="44"/>
  <c r="D19" i="44" s="1"/>
  <c r="E18" i="44"/>
  <c r="C18" i="44"/>
  <c r="B18" i="44"/>
  <c r="D18" i="44" s="1"/>
  <c r="F17" i="44"/>
  <c r="E17" i="44"/>
  <c r="C17" i="44"/>
  <c r="B17" i="44"/>
  <c r="D17" i="44" s="1"/>
  <c r="F16" i="44"/>
  <c r="E16" i="44"/>
  <c r="C16" i="44"/>
  <c r="B16" i="44"/>
  <c r="D16" i="44" s="1"/>
  <c r="F15" i="44"/>
  <c r="E15" i="44"/>
  <c r="C15" i="44"/>
  <c r="B15" i="44"/>
  <c r="D15" i="44" s="1"/>
  <c r="F14" i="44"/>
  <c r="E14" i="44"/>
  <c r="C14" i="44"/>
  <c r="D14" i="44" s="1"/>
  <c r="B14" i="44"/>
  <c r="F13" i="44"/>
  <c r="E13" i="44"/>
  <c r="D13" i="44"/>
  <c r="C13" i="44"/>
  <c r="B10" i="44"/>
  <c r="C5" i="44"/>
  <c r="D20" i="44" l="1"/>
  <c r="D21" i="44"/>
  <c r="D22" i="44"/>
  <c r="D23" i="44"/>
  <c r="D24" i="44"/>
  <c r="D28" i="44"/>
  <c r="C31" i="44"/>
  <c r="D29" i="44"/>
  <c r="B32" i="44"/>
  <c r="C32" i="44"/>
  <c r="E31" i="44"/>
  <c r="F32" i="44"/>
  <c r="F31" i="44"/>
  <c r="B9" i="44"/>
  <c r="D25" i="44"/>
  <c r="B31" i="44"/>
  <c r="D32" i="44" l="1"/>
  <c r="B8" i="44" s="1"/>
  <c r="D31" i="44"/>
  <c r="C15" i="42" l="1"/>
  <c r="C1" i="42" l="1"/>
  <c r="D1" i="42" s="1"/>
  <c r="B5" i="42"/>
  <c r="N156" i="42"/>
  <c r="F156" i="42"/>
  <c r="N153" i="42"/>
  <c r="M153" i="42"/>
  <c r="L153" i="42"/>
  <c r="K153" i="42"/>
  <c r="J153" i="42"/>
  <c r="I153" i="42"/>
  <c r="I148" i="42" s="1"/>
  <c r="H153" i="42"/>
  <c r="G153" i="42"/>
  <c r="G148" i="42" s="1"/>
  <c r="F153" i="42"/>
  <c r="E153" i="42"/>
  <c r="D153" i="42"/>
  <c r="C153" i="42"/>
  <c r="B153" i="42"/>
  <c r="N152" i="42"/>
  <c r="N148" i="42" s="1"/>
  <c r="M152" i="42"/>
  <c r="L152" i="42"/>
  <c r="L148" i="42" s="1"/>
  <c r="K152" i="42"/>
  <c r="J152" i="42"/>
  <c r="J148" i="42" s="1"/>
  <c r="I152" i="42"/>
  <c r="H152" i="42"/>
  <c r="G152" i="42"/>
  <c r="F152" i="42"/>
  <c r="F148" i="42" s="1"/>
  <c r="E152" i="42"/>
  <c r="D152" i="42"/>
  <c r="D148" i="42" s="1"/>
  <c r="C152" i="42"/>
  <c r="B152" i="42"/>
  <c r="B148" i="42"/>
  <c r="N144" i="42"/>
  <c r="M144" i="42"/>
  <c r="L144" i="42"/>
  <c r="K144" i="42"/>
  <c r="J144" i="42"/>
  <c r="I144" i="42"/>
  <c r="H144" i="42"/>
  <c r="G144" i="42"/>
  <c r="F144" i="42"/>
  <c r="E144" i="42"/>
  <c r="D144" i="42"/>
  <c r="C144" i="42"/>
  <c r="B144" i="42"/>
  <c r="N139" i="42"/>
  <c r="M139" i="42"/>
  <c r="L139" i="42"/>
  <c r="K139" i="42"/>
  <c r="J139" i="42"/>
  <c r="I139" i="42"/>
  <c r="H139" i="42"/>
  <c r="G139" i="42"/>
  <c r="F139" i="42"/>
  <c r="E139" i="42"/>
  <c r="D139" i="42"/>
  <c r="C139" i="42"/>
  <c r="B139" i="42"/>
  <c r="N131" i="42"/>
  <c r="M131" i="42"/>
  <c r="L131" i="42"/>
  <c r="K131" i="42"/>
  <c r="J131" i="42"/>
  <c r="I131" i="42"/>
  <c r="H131" i="42"/>
  <c r="G131" i="42"/>
  <c r="F131" i="42"/>
  <c r="E131" i="42"/>
  <c r="D131" i="42"/>
  <c r="C131" i="42"/>
  <c r="B131" i="42"/>
  <c r="N127" i="42"/>
  <c r="M127" i="42"/>
  <c r="L127" i="42"/>
  <c r="K127" i="42"/>
  <c r="J127" i="42"/>
  <c r="I127" i="42"/>
  <c r="H127" i="42"/>
  <c r="G127" i="42"/>
  <c r="F127" i="42"/>
  <c r="E127" i="42"/>
  <c r="D127" i="42"/>
  <c r="C127" i="42"/>
  <c r="B127" i="42"/>
  <c r="N119" i="42"/>
  <c r="M119" i="42"/>
  <c r="L119" i="42"/>
  <c r="K119" i="42"/>
  <c r="J119" i="42"/>
  <c r="I119" i="42"/>
  <c r="H119" i="42"/>
  <c r="G119" i="42"/>
  <c r="F119" i="42"/>
  <c r="E119" i="42"/>
  <c r="D119" i="42"/>
  <c r="C119" i="42"/>
  <c r="B119" i="42"/>
  <c r="N107" i="42"/>
  <c r="M107" i="42"/>
  <c r="L107" i="42"/>
  <c r="K107" i="42"/>
  <c r="J107" i="42"/>
  <c r="I107" i="42"/>
  <c r="H107" i="42"/>
  <c r="G107" i="42"/>
  <c r="F107" i="42"/>
  <c r="E107" i="42"/>
  <c r="D107" i="42"/>
  <c r="C107" i="42"/>
  <c r="B107" i="42"/>
  <c r="N103" i="42"/>
  <c r="M103" i="42"/>
  <c r="L103" i="42"/>
  <c r="K103" i="42"/>
  <c r="J103" i="42"/>
  <c r="I103" i="42"/>
  <c r="H103" i="42"/>
  <c r="G103" i="42"/>
  <c r="F103" i="42"/>
  <c r="E103" i="42"/>
  <c r="D103" i="42"/>
  <c r="C103" i="42"/>
  <c r="B103" i="42"/>
  <c r="N100" i="42"/>
  <c r="M100" i="42"/>
  <c r="L100" i="42"/>
  <c r="K100" i="42"/>
  <c r="J100" i="42"/>
  <c r="I100" i="42"/>
  <c r="H100" i="42"/>
  <c r="G100" i="42"/>
  <c r="F100" i="42"/>
  <c r="E100" i="42"/>
  <c r="D100" i="42"/>
  <c r="C100" i="42"/>
  <c r="B100" i="42"/>
  <c r="N99" i="42"/>
  <c r="M99" i="42"/>
  <c r="L99" i="42"/>
  <c r="K99" i="42"/>
  <c r="J99" i="42"/>
  <c r="I99" i="42"/>
  <c r="I93" i="42" s="1"/>
  <c r="H99" i="42"/>
  <c r="G99" i="42"/>
  <c r="F99" i="42"/>
  <c r="E99" i="42"/>
  <c r="D99" i="42"/>
  <c r="C99" i="42"/>
  <c r="B99" i="42"/>
  <c r="N96" i="42"/>
  <c r="M96" i="42"/>
  <c r="L96" i="42"/>
  <c r="K96" i="42"/>
  <c r="J96" i="42"/>
  <c r="J93" i="42" s="1"/>
  <c r="I96" i="42"/>
  <c r="H96" i="42"/>
  <c r="G96" i="42"/>
  <c r="F96" i="42"/>
  <c r="F93" i="42" s="1"/>
  <c r="E96" i="42"/>
  <c r="D96" i="42"/>
  <c r="C96" i="42"/>
  <c r="B96" i="42"/>
  <c r="B93" i="42" s="1"/>
  <c r="G93" i="42"/>
  <c r="N87" i="42"/>
  <c r="N81" i="42" s="1"/>
  <c r="M87" i="42"/>
  <c r="L87" i="42"/>
  <c r="K87" i="42"/>
  <c r="J87" i="42"/>
  <c r="I87" i="42"/>
  <c r="H87" i="42"/>
  <c r="H81" i="42" s="1"/>
  <c r="G87" i="42"/>
  <c r="F87" i="42"/>
  <c r="E87" i="42"/>
  <c r="D87" i="42"/>
  <c r="C87" i="42"/>
  <c r="B87" i="42"/>
  <c r="N84" i="42"/>
  <c r="M84" i="42"/>
  <c r="M81" i="42" s="1"/>
  <c r="L84" i="42"/>
  <c r="K84" i="42"/>
  <c r="K81" i="42" s="1"/>
  <c r="J84" i="42"/>
  <c r="I84" i="42"/>
  <c r="H84" i="42"/>
  <c r="G84" i="42"/>
  <c r="F84" i="42"/>
  <c r="F81" i="42" s="1"/>
  <c r="F80" i="42" s="1"/>
  <c r="F116" i="42" s="1"/>
  <c r="E84" i="42"/>
  <c r="E81" i="42" s="1"/>
  <c r="D84" i="42"/>
  <c r="C84" i="42"/>
  <c r="C81" i="42" s="1"/>
  <c r="B84" i="42"/>
  <c r="D81" i="42"/>
  <c r="I81" i="42"/>
  <c r="N71" i="42"/>
  <c r="N68" i="42" s="1"/>
  <c r="M71" i="42"/>
  <c r="M68" i="42" s="1"/>
  <c r="L71" i="42"/>
  <c r="K71" i="42"/>
  <c r="J71" i="42"/>
  <c r="J68" i="42" s="1"/>
  <c r="I71" i="42"/>
  <c r="I68" i="42" s="1"/>
  <c r="H71" i="42"/>
  <c r="G71" i="42"/>
  <c r="F71" i="42"/>
  <c r="F68" i="42" s="1"/>
  <c r="E71" i="42"/>
  <c r="E68" i="42" s="1"/>
  <c r="D71" i="42"/>
  <c r="D68" i="42" s="1"/>
  <c r="C71" i="42"/>
  <c r="B71" i="42"/>
  <c r="C68" i="42"/>
  <c r="L68" i="42"/>
  <c r="K68" i="42"/>
  <c r="H68" i="42"/>
  <c r="G68" i="42"/>
  <c r="B68" i="42"/>
  <c r="N62" i="42"/>
  <c r="M62" i="42"/>
  <c r="L62" i="42"/>
  <c r="K62" i="42"/>
  <c r="J62" i="42"/>
  <c r="I62" i="42"/>
  <c r="H62" i="42"/>
  <c r="G62" i="42"/>
  <c r="F62" i="42"/>
  <c r="E62" i="42"/>
  <c r="B62" i="42"/>
  <c r="N56" i="42"/>
  <c r="M56" i="42"/>
  <c r="M52" i="42" s="1"/>
  <c r="M157" i="42" s="1"/>
  <c r="L56" i="42"/>
  <c r="K56" i="42"/>
  <c r="K52" i="42" s="1"/>
  <c r="J56" i="42"/>
  <c r="I56" i="42"/>
  <c r="H56" i="42"/>
  <c r="G56" i="42"/>
  <c r="G52" i="42" s="1"/>
  <c r="G157" i="42" s="1"/>
  <c r="F56" i="42"/>
  <c r="E56" i="42"/>
  <c r="D56" i="42"/>
  <c r="C56" i="42"/>
  <c r="B56" i="42"/>
  <c r="N53" i="42"/>
  <c r="N52" i="42" s="1"/>
  <c r="M53" i="42"/>
  <c r="L53" i="42"/>
  <c r="L52" i="42" s="1"/>
  <c r="K53" i="42"/>
  <c r="J53" i="42"/>
  <c r="J52" i="42" s="1"/>
  <c r="I53" i="42"/>
  <c r="H53" i="42"/>
  <c r="H52" i="42" s="1"/>
  <c r="G53" i="42"/>
  <c r="F53" i="42"/>
  <c r="F52" i="42" s="1"/>
  <c r="E53" i="42"/>
  <c r="D53" i="42"/>
  <c r="D52" i="42" s="1"/>
  <c r="C53" i="42"/>
  <c r="B53" i="42"/>
  <c r="B52" i="42"/>
  <c r="B51" i="42" s="1"/>
  <c r="B117" i="42" s="1"/>
  <c r="N45" i="42"/>
  <c r="M45" i="42"/>
  <c r="L45" i="42"/>
  <c r="K45" i="42"/>
  <c r="J45" i="42"/>
  <c r="I45" i="42"/>
  <c r="H45" i="42"/>
  <c r="G45" i="42"/>
  <c r="F45" i="42"/>
  <c r="E45" i="42"/>
  <c r="D45" i="42"/>
  <c r="C45" i="42"/>
  <c r="B45" i="42"/>
  <c r="N41" i="42"/>
  <c r="M41" i="42"/>
  <c r="L41" i="42"/>
  <c r="K41" i="42"/>
  <c r="J41" i="42"/>
  <c r="I41" i="42"/>
  <c r="H41" i="42"/>
  <c r="G41" i="42"/>
  <c r="F41" i="42"/>
  <c r="E41" i="42"/>
  <c r="D41" i="42"/>
  <c r="C41" i="42"/>
  <c r="B41" i="42"/>
  <c r="N36" i="42"/>
  <c r="M36" i="42"/>
  <c r="L36" i="42"/>
  <c r="K36" i="42"/>
  <c r="J36" i="42"/>
  <c r="I36" i="42"/>
  <c r="H36" i="42"/>
  <c r="G36" i="42"/>
  <c r="F36" i="42"/>
  <c r="E36" i="42"/>
  <c r="D36" i="42"/>
  <c r="C36" i="42"/>
  <c r="B36" i="42"/>
  <c r="N31" i="42"/>
  <c r="M31" i="42"/>
  <c r="L31" i="42"/>
  <c r="K31" i="42"/>
  <c r="J31" i="42"/>
  <c r="I31" i="42"/>
  <c r="H31" i="42"/>
  <c r="G31" i="42"/>
  <c r="F31" i="42"/>
  <c r="E31" i="42"/>
  <c r="D31" i="42"/>
  <c r="C31" i="42"/>
  <c r="B31" i="42"/>
  <c r="M25" i="42"/>
  <c r="M27" i="42" s="1"/>
  <c r="M30" i="42" s="1"/>
  <c r="M40" i="42" s="1"/>
  <c r="M44" i="42" s="1"/>
  <c r="M48" i="42" s="1"/>
  <c r="N15" i="42"/>
  <c r="N141" i="42" s="1"/>
  <c r="M15" i="42"/>
  <c r="M141" i="42" s="1"/>
  <c r="M142" i="42" s="1"/>
  <c r="L15" i="42"/>
  <c r="L141" i="42" s="1"/>
  <c r="K15" i="42"/>
  <c r="K156" i="42" s="1"/>
  <c r="J15" i="42"/>
  <c r="J141" i="42" s="1"/>
  <c r="I15" i="42"/>
  <c r="I156" i="42" s="1"/>
  <c r="H15" i="42"/>
  <c r="H156" i="42" s="1"/>
  <c r="G15" i="42"/>
  <c r="G156" i="42" s="1"/>
  <c r="F15" i="42"/>
  <c r="F141" i="42" s="1"/>
  <c r="E15" i="42"/>
  <c r="E141" i="42" s="1"/>
  <c r="E142" i="42" s="1"/>
  <c r="D15" i="42"/>
  <c r="D141" i="42" s="1"/>
  <c r="C156" i="42"/>
  <c r="B15" i="42"/>
  <c r="B141" i="42" s="1"/>
  <c r="N9" i="42"/>
  <c r="N8" i="42" s="1"/>
  <c r="M9" i="42"/>
  <c r="L9" i="42"/>
  <c r="L8" i="42" s="1"/>
  <c r="K9" i="42"/>
  <c r="J9" i="42"/>
  <c r="J8" i="42" s="1"/>
  <c r="I9" i="42"/>
  <c r="H9" i="42"/>
  <c r="G9" i="42"/>
  <c r="G8" i="42" s="1"/>
  <c r="F9" i="42"/>
  <c r="E9" i="42"/>
  <c r="D9" i="42"/>
  <c r="C9" i="42"/>
  <c r="B9" i="42"/>
  <c r="M8" i="42"/>
  <c r="M155" i="42" s="1"/>
  <c r="K8" i="42"/>
  <c r="K155" i="42" s="1"/>
  <c r="I8" i="42"/>
  <c r="H8" i="42"/>
  <c r="H155" i="42" s="1"/>
  <c r="J157" i="42" l="1"/>
  <c r="J51" i="42"/>
  <c r="J117" i="42" s="1"/>
  <c r="B8" i="42"/>
  <c r="F8" i="42"/>
  <c r="D142" i="42"/>
  <c r="L142" i="42"/>
  <c r="G51" i="42"/>
  <c r="G117" i="42" s="1"/>
  <c r="B81" i="42"/>
  <c r="B80" i="42" s="1"/>
  <c r="B116" i="42" s="1"/>
  <c r="J81" i="42"/>
  <c r="J80" i="42" s="1"/>
  <c r="J116" i="42" s="1"/>
  <c r="E93" i="42"/>
  <c r="M93" i="42"/>
  <c r="H93" i="42"/>
  <c r="H80" i="42" s="1"/>
  <c r="H116" i="42" s="1"/>
  <c r="H115" i="42" s="1"/>
  <c r="C148" i="42"/>
  <c r="K148" i="42"/>
  <c r="B157" i="42"/>
  <c r="N93" i="42"/>
  <c r="I80" i="42"/>
  <c r="I116" i="42" s="1"/>
  <c r="L93" i="42"/>
  <c r="I25" i="42"/>
  <c r="I27" i="42" s="1"/>
  <c r="I30" i="42" s="1"/>
  <c r="I40" i="42" s="1"/>
  <c r="I44" i="42" s="1"/>
  <c r="I48" i="42" s="1"/>
  <c r="B142" i="42"/>
  <c r="J142" i="42"/>
  <c r="E52" i="42"/>
  <c r="E157" i="42" s="1"/>
  <c r="I52" i="42"/>
  <c r="L81" i="42"/>
  <c r="L80" i="42" s="1"/>
  <c r="L116" i="42" s="1"/>
  <c r="G81" i="42"/>
  <c r="G80" i="42" s="1"/>
  <c r="G116" i="42" s="1"/>
  <c r="C93" i="42"/>
  <c r="C80" i="42" s="1"/>
  <c r="C116" i="42" s="1"/>
  <c r="K93" i="42"/>
  <c r="E148" i="42"/>
  <c r="M148" i="42"/>
  <c r="H148" i="42"/>
  <c r="L156" i="42"/>
  <c r="E80" i="42"/>
  <c r="E116" i="42" s="1"/>
  <c r="D93" i="42"/>
  <c r="D80" i="42" s="1"/>
  <c r="D116" i="42" s="1"/>
  <c r="C52" i="42"/>
  <c r="D156" i="42"/>
  <c r="E8" i="42"/>
  <c r="D8" i="42"/>
  <c r="D25" i="42" s="1"/>
  <c r="D27" i="42" s="1"/>
  <c r="D30" i="42" s="1"/>
  <c r="D40" i="42" s="1"/>
  <c r="D44" i="42" s="1"/>
  <c r="D48" i="42" s="1"/>
  <c r="C8" i="42"/>
  <c r="C155" i="42" s="1"/>
  <c r="E1" i="42"/>
  <c r="N155" i="42"/>
  <c r="N25" i="42"/>
  <c r="N27" i="42" s="1"/>
  <c r="N30" i="42" s="1"/>
  <c r="N40" i="42" s="1"/>
  <c r="N44" i="42" s="1"/>
  <c r="N48" i="42" s="1"/>
  <c r="N80" i="42"/>
  <c r="N116" i="42" s="1"/>
  <c r="I157" i="42"/>
  <c r="I51" i="42"/>
  <c r="I117" i="42" s="1"/>
  <c r="K51" i="42"/>
  <c r="K117" i="42" s="1"/>
  <c r="K157" i="42"/>
  <c r="B155" i="42"/>
  <c r="B25" i="42"/>
  <c r="B27" i="42" s="1"/>
  <c r="B30" i="42" s="1"/>
  <c r="B40" i="42" s="1"/>
  <c r="B44" i="42" s="1"/>
  <c r="B48" i="42" s="1"/>
  <c r="J155" i="42"/>
  <c r="J25" i="42"/>
  <c r="J27" i="42" s="1"/>
  <c r="J30" i="42" s="1"/>
  <c r="J40" i="42" s="1"/>
  <c r="J44" i="42" s="1"/>
  <c r="J48" i="42" s="1"/>
  <c r="B115" i="42"/>
  <c r="J115" i="42"/>
  <c r="D155" i="42"/>
  <c r="L155" i="42"/>
  <c r="L25" i="42"/>
  <c r="L27" i="42" s="1"/>
  <c r="L30" i="42" s="1"/>
  <c r="L40" i="42" s="1"/>
  <c r="L44" i="42" s="1"/>
  <c r="L48" i="42" s="1"/>
  <c r="I115" i="42"/>
  <c r="F142" i="42"/>
  <c r="N142" i="42"/>
  <c r="C157" i="42"/>
  <c r="D157" i="42"/>
  <c r="L157" i="42"/>
  <c r="L51" i="42"/>
  <c r="L117" i="42" s="1"/>
  <c r="L115" i="42" s="1"/>
  <c r="G115" i="42"/>
  <c r="F155" i="42"/>
  <c r="F25" i="42"/>
  <c r="F27" i="42" s="1"/>
  <c r="F30" i="42" s="1"/>
  <c r="F40" i="42" s="1"/>
  <c r="F44" i="42" s="1"/>
  <c r="F48" i="42" s="1"/>
  <c r="K80" i="42"/>
  <c r="K116" i="42" s="1"/>
  <c r="K115" i="42" s="1"/>
  <c r="H157" i="42"/>
  <c r="H51" i="42"/>
  <c r="H117" i="42" s="1"/>
  <c r="G155" i="42"/>
  <c r="G25" i="42"/>
  <c r="G27" i="42" s="1"/>
  <c r="G30" i="42" s="1"/>
  <c r="G40" i="42" s="1"/>
  <c r="G44" i="42" s="1"/>
  <c r="G48" i="42" s="1"/>
  <c r="F157" i="42"/>
  <c r="F51" i="42"/>
  <c r="F117" i="42" s="1"/>
  <c r="F115" i="42" s="1"/>
  <c r="N157" i="42"/>
  <c r="N51" i="42"/>
  <c r="N117" i="42" s="1"/>
  <c r="M80" i="42"/>
  <c r="M116" i="42" s="1"/>
  <c r="G141" i="42"/>
  <c r="G142" i="42" s="1"/>
  <c r="I155" i="42"/>
  <c r="K25" i="42"/>
  <c r="K27" i="42" s="1"/>
  <c r="K30" i="42" s="1"/>
  <c r="K40" i="42" s="1"/>
  <c r="K44" i="42" s="1"/>
  <c r="K48" i="42" s="1"/>
  <c r="H141" i="42"/>
  <c r="H142" i="42" s="1"/>
  <c r="E156" i="42"/>
  <c r="M156" i="42"/>
  <c r="D62" i="42"/>
  <c r="D51" i="42" s="1"/>
  <c r="D117" i="42" s="1"/>
  <c r="C141" i="42"/>
  <c r="C142" i="42" s="1"/>
  <c r="K141" i="42"/>
  <c r="K142" i="42" s="1"/>
  <c r="I141" i="42"/>
  <c r="I142" i="42" s="1"/>
  <c r="C62" i="42"/>
  <c r="C51" i="42" s="1"/>
  <c r="C117" i="42" s="1"/>
  <c r="E51" i="42"/>
  <c r="E117" i="42" s="1"/>
  <c r="E115" i="42" s="1"/>
  <c r="M51" i="42"/>
  <c r="M117" i="42" s="1"/>
  <c r="H25" i="42"/>
  <c r="H27" i="42" s="1"/>
  <c r="H30" i="42" s="1"/>
  <c r="H40" i="42" s="1"/>
  <c r="H44" i="42" s="1"/>
  <c r="H48" i="42" s="1"/>
  <c r="B156" i="42"/>
  <c r="J156" i="42"/>
  <c r="M115" i="42" l="1"/>
  <c r="C115" i="42"/>
  <c r="D115" i="42"/>
  <c r="C25" i="42"/>
  <c r="C27" i="42" s="1"/>
  <c r="C30" i="42" s="1"/>
  <c r="C40" i="42" s="1"/>
  <c r="C44" i="42" s="1"/>
  <c r="C48" i="42" s="1"/>
  <c r="E155" i="42"/>
  <c r="E25" i="42"/>
  <c r="E27" i="42" s="1"/>
  <c r="E30" i="42" s="1"/>
  <c r="E40" i="42" s="1"/>
  <c r="E44" i="42" s="1"/>
  <c r="E48" i="42" s="1"/>
  <c r="F1" i="42"/>
  <c r="G1" i="42" s="1"/>
  <c r="H1" i="42" s="1"/>
  <c r="I1" i="42" s="1"/>
  <c r="J1" i="42" s="1"/>
  <c r="K1" i="42" s="1"/>
  <c r="L1" i="42" s="1"/>
  <c r="M1" i="42" s="1"/>
  <c r="N1" i="42" s="1"/>
  <c r="N115" i="42"/>
  <c r="G9" i="24" l="1"/>
  <c r="B10" i="31" l="1"/>
  <c r="B8" i="31"/>
  <c r="B7" i="31"/>
  <c r="B5" i="31"/>
  <c r="B3" i="31"/>
  <c r="B2" i="31"/>
  <c r="F14" i="24" l="1"/>
  <c r="B14" i="24"/>
  <c r="E46" i="18" l="1"/>
  <c r="F46" i="18"/>
  <c r="G46" i="18"/>
  <c r="H46" i="18"/>
  <c r="H51" i="18" l="1"/>
  <c r="G51" i="18"/>
  <c r="F51" i="18"/>
  <c r="E51" i="18"/>
  <c r="E52" i="18"/>
  <c r="H197" i="17"/>
  <c r="H196" i="17" s="1"/>
  <c r="H177" i="17"/>
  <c r="H152" i="17"/>
  <c r="H144" i="17"/>
  <c r="H69" i="18" l="1"/>
  <c r="F69" i="18"/>
  <c r="G69" i="18"/>
  <c r="E69" i="18"/>
  <c r="H83" i="18"/>
  <c r="F83" i="18"/>
  <c r="G83" i="18"/>
  <c r="E83" i="18"/>
  <c r="K137" i="17" l="1"/>
  <c r="J137" i="17"/>
  <c r="I137" i="17"/>
  <c r="H137" i="17"/>
  <c r="G137" i="17"/>
  <c r="K67" i="17"/>
  <c r="J67" i="17"/>
  <c r="I67" i="17"/>
  <c r="H67" i="17"/>
  <c r="G67" i="17"/>
  <c r="F4" i="17" l="1"/>
  <c r="E38" i="24" l="1"/>
  <c r="E37" i="24"/>
  <c r="E36" i="24"/>
  <c r="E35" i="24"/>
  <c r="E34" i="24"/>
  <c r="E30" i="24"/>
  <c r="E29" i="24"/>
  <c r="E28" i="24"/>
  <c r="E27" i="24"/>
  <c r="E26" i="24"/>
  <c r="B9" i="31"/>
  <c r="B6" i="31"/>
  <c r="B4" i="31"/>
  <c r="E31" i="24" l="1"/>
  <c r="E23" i="24"/>
  <c r="E39" i="24"/>
  <c r="E23" i="26" l="1"/>
  <c r="D23" i="26"/>
  <c r="E8" i="26"/>
  <c r="D8" i="26"/>
  <c r="G183" i="17" l="1"/>
  <c r="G182" i="17" s="1"/>
  <c r="F72" i="18"/>
  <c r="G72" i="18"/>
  <c r="H72" i="18"/>
  <c r="E72" i="18"/>
  <c r="F70" i="18"/>
  <c r="G70" i="18"/>
  <c r="H70" i="18"/>
  <c r="E70" i="18"/>
  <c r="F60" i="18"/>
  <c r="G60" i="18"/>
  <c r="H60" i="18"/>
  <c r="F61" i="18"/>
  <c r="G61" i="18"/>
  <c r="H61" i="18"/>
  <c r="F62" i="18"/>
  <c r="G62" i="18"/>
  <c r="H62" i="18"/>
  <c r="F63" i="18"/>
  <c r="G63" i="18"/>
  <c r="H63" i="18"/>
  <c r="F64" i="18"/>
  <c r="G64" i="18"/>
  <c r="H64" i="18"/>
  <c r="F65" i="18"/>
  <c r="G65" i="18"/>
  <c r="H65" i="18"/>
  <c r="F66" i="18"/>
  <c r="G66" i="18"/>
  <c r="H66" i="18"/>
  <c r="E61" i="18"/>
  <c r="E62" i="18"/>
  <c r="E63" i="18"/>
  <c r="E64" i="18"/>
  <c r="E65" i="18"/>
  <c r="E66" i="18"/>
  <c r="E35" i="18" l="1"/>
  <c r="F35" i="18"/>
  <c r="G35" i="18"/>
  <c r="H35" i="18"/>
  <c r="G215" i="17"/>
  <c r="G214" i="17" s="1"/>
  <c r="G107" i="17" l="1"/>
  <c r="I107" i="17"/>
  <c r="D13" i="26" s="1"/>
  <c r="J107" i="17"/>
  <c r="K107" i="17"/>
  <c r="H107" i="17"/>
  <c r="E13" i="26" s="1"/>
  <c r="K158" i="17" l="1"/>
  <c r="H158" i="17"/>
  <c r="I158" i="17"/>
  <c r="J158" i="17"/>
  <c r="H134" i="17" l="1"/>
  <c r="I134" i="17"/>
  <c r="J134" i="17"/>
  <c r="K134" i="17"/>
  <c r="G134" i="17"/>
  <c r="H12" i="18" l="1"/>
  <c r="H11" i="18"/>
  <c r="H10" i="18"/>
  <c r="E11" i="18"/>
  <c r="F11" i="18"/>
  <c r="G11" i="18"/>
  <c r="E12" i="18"/>
  <c r="F12" i="18"/>
  <c r="G12" i="18"/>
  <c r="F10" i="18"/>
  <c r="G10" i="18"/>
  <c r="E10" i="18"/>
  <c r="I189" i="17"/>
  <c r="H189" i="17"/>
  <c r="G189" i="17"/>
  <c r="I12" i="17"/>
  <c r="H12" i="17"/>
  <c r="H27" i="17"/>
  <c r="H38" i="17"/>
  <c r="H52" i="17"/>
  <c r="H58" i="17"/>
  <c r="I27" i="17"/>
  <c r="I38" i="17"/>
  <c r="I52" i="17"/>
  <c r="I58" i="17"/>
  <c r="H73" i="17"/>
  <c r="H86" i="17"/>
  <c r="E10" i="26" s="1"/>
  <c r="I73" i="17"/>
  <c r="I86" i="17"/>
  <c r="D10" i="26" s="1"/>
  <c r="G12" i="17"/>
  <c r="G27" i="17"/>
  <c r="G38" i="17"/>
  <c r="G52" i="17"/>
  <c r="H45" i="17"/>
  <c r="I45" i="17"/>
  <c r="I152" i="17"/>
  <c r="H168" i="17"/>
  <c r="I168" i="17"/>
  <c r="I167" i="17" s="1"/>
  <c r="D19" i="26" s="1"/>
  <c r="J168" i="17"/>
  <c r="J167" i="17" s="1"/>
  <c r="K168" i="17"/>
  <c r="G168" i="17"/>
  <c r="G167" i="17" s="1"/>
  <c r="I113" i="17"/>
  <c r="I125" i="17"/>
  <c r="I144" i="17"/>
  <c r="G29" i="18"/>
  <c r="I34" i="17"/>
  <c r="E17" i="26"/>
  <c r="J58" i="17"/>
  <c r="G113" i="17"/>
  <c r="G119" i="17" s="1"/>
  <c r="H215" i="17"/>
  <c r="H214" i="17" s="1"/>
  <c r="I215" i="17"/>
  <c r="I214" i="17" s="1"/>
  <c r="J215" i="17"/>
  <c r="J214" i="17" s="1"/>
  <c r="K215" i="17"/>
  <c r="K214" i="17" s="1"/>
  <c r="H183" i="17"/>
  <c r="H182" i="17" s="1"/>
  <c r="I183" i="17"/>
  <c r="I182" i="17" s="1"/>
  <c r="J183" i="17"/>
  <c r="K183" i="17"/>
  <c r="K182" i="17" s="1"/>
  <c r="H88" i="18"/>
  <c r="G88" i="18"/>
  <c r="F88" i="18"/>
  <c r="E88" i="18"/>
  <c r="H87" i="18"/>
  <c r="G87" i="18"/>
  <c r="F87" i="18"/>
  <c r="E87" i="18"/>
  <c r="H82" i="18"/>
  <c r="G82" i="18"/>
  <c r="F82" i="18"/>
  <c r="E82" i="18"/>
  <c r="H81" i="18"/>
  <c r="G81" i="18"/>
  <c r="F81" i="18"/>
  <c r="E81" i="18"/>
  <c r="H80" i="18"/>
  <c r="G80" i="18"/>
  <c r="F80" i="18"/>
  <c r="E80" i="18"/>
  <c r="H79" i="18"/>
  <c r="G79" i="18"/>
  <c r="G78" i="18" s="1"/>
  <c r="F79" i="18"/>
  <c r="E79" i="18"/>
  <c r="H74" i="18"/>
  <c r="G74" i="18"/>
  <c r="F74" i="18"/>
  <c r="E74" i="18"/>
  <c r="H73" i="18"/>
  <c r="G73" i="18"/>
  <c r="F73" i="18"/>
  <c r="E73" i="18"/>
  <c r="H71" i="18"/>
  <c r="G71" i="18"/>
  <c r="F71" i="18"/>
  <c r="E71" i="18"/>
  <c r="H68" i="18"/>
  <c r="G68" i="18"/>
  <c r="G67" i="18" s="1"/>
  <c r="F68" i="18"/>
  <c r="E68" i="18"/>
  <c r="E60" i="18"/>
  <c r="H55" i="18"/>
  <c r="G55" i="18"/>
  <c r="F55" i="18"/>
  <c r="E55" i="18"/>
  <c r="H54" i="18"/>
  <c r="G54" i="18"/>
  <c r="F54" i="18"/>
  <c r="E54" i="18"/>
  <c r="H53" i="18"/>
  <c r="G53" i="18"/>
  <c r="F53" i="18"/>
  <c r="E53" i="18"/>
  <c r="H52" i="18"/>
  <c r="G52" i="18"/>
  <c r="F52" i="18"/>
  <c r="F48" i="18"/>
  <c r="E48" i="18"/>
  <c r="H47" i="18"/>
  <c r="G47" i="18"/>
  <c r="F47" i="18"/>
  <c r="E47" i="18"/>
  <c r="H45" i="18"/>
  <c r="G45" i="18"/>
  <c r="F45" i="18"/>
  <c r="E45" i="18"/>
  <c r="H43" i="18"/>
  <c r="G43" i="18"/>
  <c r="F43" i="18"/>
  <c r="E43" i="18"/>
  <c r="H42" i="18"/>
  <c r="G42" i="18"/>
  <c r="F42" i="18"/>
  <c r="E42" i="18"/>
  <c r="H41" i="18"/>
  <c r="G41" i="18"/>
  <c r="F41" i="18"/>
  <c r="E41" i="18"/>
  <c r="H34" i="18"/>
  <c r="G34" i="18"/>
  <c r="F34" i="18"/>
  <c r="E34" i="18"/>
  <c r="H33" i="18"/>
  <c r="G33" i="18"/>
  <c r="F33" i="18"/>
  <c r="E33" i="18"/>
  <c r="H32" i="18"/>
  <c r="G32" i="18"/>
  <c r="F32" i="18"/>
  <c r="E32" i="18"/>
  <c r="H28" i="18"/>
  <c r="G28" i="18"/>
  <c r="F28" i="18"/>
  <c r="E28" i="18"/>
  <c r="H27" i="18"/>
  <c r="G27" i="18"/>
  <c r="F27" i="18"/>
  <c r="E27" i="18"/>
  <c r="H26" i="18"/>
  <c r="G26" i="18"/>
  <c r="F26" i="18"/>
  <c r="E26" i="18"/>
  <c r="F24" i="18"/>
  <c r="E24" i="18"/>
  <c r="H22" i="18"/>
  <c r="G22" i="18"/>
  <c r="F22" i="18"/>
  <c r="E22" i="18"/>
  <c r="H19" i="18"/>
  <c r="G19" i="18"/>
  <c r="F19" i="18"/>
  <c r="E19" i="18"/>
  <c r="H8" i="18"/>
  <c r="G8" i="18"/>
  <c r="F8" i="18"/>
  <c r="E8" i="18"/>
  <c r="K208" i="17"/>
  <c r="J208" i="17"/>
  <c r="I208" i="17"/>
  <c r="D22" i="26" s="1"/>
  <c r="H208" i="17"/>
  <c r="E22" i="26" s="1"/>
  <c r="G208" i="17"/>
  <c r="K203" i="17"/>
  <c r="J203" i="17"/>
  <c r="I203" i="17"/>
  <c r="D21" i="26" s="1"/>
  <c r="H203" i="17"/>
  <c r="E21" i="26" s="1"/>
  <c r="G203" i="17"/>
  <c r="K197" i="17"/>
  <c r="K196" i="17" s="1"/>
  <c r="J197" i="17"/>
  <c r="J196" i="17" s="1"/>
  <c r="I197" i="17"/>
  <c r="I196" i="17" s="1"/>
  <c r="G197" i="17"/>
  <c r="G196" i="17" s="1"/>
  <c r="K189" i="17"/>
  <c r="J189" i="17"/>
  <c r="K177" i="17"/>
  <c r="I177" i="17"/>
  <c r="G177" i="17"/>
  <c r="K152" i="17"/>
  <c r="J152" i="17"/>
  <c r="G152" i="17"/>
  <c r="K144" i="17"/>
  <c r="J144" i="17"/>
  <c r="J260" i="17" s="1"/>
  <c r="G144" i="17"/>
  <c r="K125" i="17"/>
  <c r="K141" i="17" s="1"/>
  <c r="J125" i="17"/>
  <c r="J141" i="17" s="1"/>
  <c r="H125" i="17"/>
  <c r="G125" i="17"/>
  <c r="G141" i="17" s="1"/>
  <c r="K113" i="17"/>
  <c r="K119" i="17" s="1"/>
  <c r="J113" i="17"/>
  <c r="H113" i="17"/>
  <c r="K96" i="17"/>
  <c r="J96" i="17"/>
  <c r="I96" i="17"/>
  <c r="H96" i="17"/>
  <c r="G96" i="17"/>
  <c r="K91" i="17"/>
  <c r="J91" i="17"/>
  <c r="I91" i="17"/>
  <c r="B17" i="31" s="1"/>
  <c r="H91" i="17"/>
  <c r="B18" i="31" s="1"/>
  <c r="K86" i="17"/>
  <c r="J86" i="17"/>
  <c r="G86" i="17"/>
  <c r="J73" i="17"/>
  <c r="G73" i="17"/>
  <c r="K61" i="17"/>
  <c r="H9" i="18" s="1"/>
  <c r="J61" i="17"/>
  <c r="G9" i="18" s="1"/>
  <c r="I61" i="17"/>
  <c r="F9" i="18" s="1"/>
  <c r="H61" i="17"/>
  <c r="E9" i="18" s="1"/>
  <c r="G61" i="17"/>
  <c r="K58" i="17"/>
  <c r="G58" i="17"/>
  <c r="K52" i="17"/>
  <c r="J52" i="17"/>
  <c r="K49" i="17"/>
  <c r="J49" i="17"/>
  <c r="I49" i="17"/>
  <c r="H49" i="17"/>
  <c r="G49" i="17"/>
  <c r="K45" i="17"/>
  <c r="J45" i="17"/>
  <c r="G45" i="17"/>
  <c r="K38" i="17"/>
  <c r="J38" i="17"/>
  <c r="K34" i="17"/>
  <c r="H34" i="17"/>
  <c r="G34" i="17"/>
  <c r="K31" i="17"/>
  <c r="J31" i="17"/>
  <c r="I31" i="17"/>
  <c r="H31" i="17"/>
  <c r="G31" i="17"/>
  <c r="K27" i="17"/>
  <c r="J27" i="17"/>
  <c r="K16" i="17"/>
  <c r="J16" i="17"/>
  <c r="I16" i="17"/>
  <c r="H16" i="17"/>
  <c r="G16" i="17"/>
  <c r="K12" i="17"/>
  <c r="J12" i="17"/>
  <c r="H24" i="18"/>
  <c r="H29" i="18"/>
  <c r="G24" i="18"/>
  <c r="K260" i="17" l="1"/>
  <c r="G260" i="17"/>
  <c r="D17" i="26"/>
  <c r="H78" i="18"/>
  <c r="G11" i="17"/>
  <c r="G23" i="17" s="1"/>
  <c r="G250" i="17" s="1"/>
  <c r="G251" i="17" s="1"/>
  <c r="E78" i="18"/>
  <c r="F67" i="18"/>
  <c r="F78" i="18"/>
  <c r="H141" i="17"/>
  <c r="E16" i="26"/>
  <c r="I141" i="17"/>
  <c r="D16" i="26"/>
  <c r="H48" i="18"/>
  <c r="H18" i="18"/>
  <c r="H17" i="18" s="1"/>
  <c r="E25" i="18"/>
  <c r="F25" i="18"/>
  <c r="G25" i="18"/>
  <c r="K11" i="17"/>
  <c r="K23" i="17" s="1"/>
  <c r="K255" i="17" s="1"/>
  <c r="H67" i="18"/>
  <c r="H59" i="18"/>
  <c r="K162" i="17"/>
  <c r="K261" i="17" s="1"/>
  <c r="J26" i="17"/>
  <c r="J248" i="17" s="1"/>
  <c r="J249" i="17" s="1"/>
  <c r="J119" i="17"/>
  <c r="J121" i="17" s="1"/>
  <c r="J221" i="17"/>
  <c r="K221" i="17"/>
  <c r="H11" i="17"/>
  <c r="H23" i="17" s="1"/>
  <c r="B12" i="31" s="1"/>
  <c r="G221" i="17"/>
  <c r="H16" i="18"/>
  <c r="H76" i="18"/>
  <c r="K26" i="17"/>
  <c r="K264" i="17"/>
  <c r="H50" i="18"/>
  <c r="H49" i="18" s="1"/>
  <c r="J162" i="17"/>
  <c r="H25" i="18"/>
  <c r="G40" i="18"/>
  <c r="G39" i="18" s="1"/>
  <c r="J11" i="17"/>
  <c r="J23" i="17" s="1"/>
  <c r="H23" i="18"/>
  <c r="H15" i="18"/>
  <c r="G26" i="17"/>
  <c r="G252" i="17" s="1"/>
  <c r="G253" i="17" s="1"/>
  <c r="J264" i="17"/>
  <c r="G76" i="18"/>
  <c r="G15" i="18"/>
  <c r="H40" i="18"/>
  <c r="H39" i="18" s="1"/>
  <c r="K121" i="17"/>
  <c r="K263" i="17"/>
  <c r="K250" i="17"/>
  <c r="K251" i="17" s="1"/>
  <c r="H21" i="18"/>
  <c r="H20" i="18" s="1"/>
  <c r="G50" i="18"/>
  <c r="G49" i="18" s="1"/>
  <c r="E76" i="18"/>
  <c r="K167" i="17"/>
  <c r="K193" i="17" s="1"/>
  <c r="E16" i="18"/>
  <c r="E21" i="18"/>
  <c r="E20" i="18" s="1"/>
  <c r="E23" i="18"/>
  <c r="H221" i="17"/>
  <c r="G21" i="18"/>
  <c r="G20" i="18" s="1"/>
  <c r="I26" i="17"/>
  <c r="H26" i="17"/>
  <c r="H252" i="17" s="1"/>
  <c r="H253" i="17" s="1"/>
  <c r="E33" i="26" s="1"/>
  <c r="I11" i="17"/>
  <c r="I23" i="17" s="1"/>
  <c r="H44" i="18"/>
  <c r="F21" i="18"/>
  <c r="F20" i="18" s="1"/>
  <c r="F16" i="18"/>
  <c r="G16" i="18"/>
  <c r="F23" i="18"/>
  <c r="G23" i="18"/>
  <c r="G18" i="18"/>
  <c r="G17" i="18" s="1"/>
  <c r="E18" i="18"/>
  <c r="E17" i="18" s="1"/>
  <c r="F18" i="18"/>
  <c r="F17" i="18" s="1"/>
  <c r="E50" i="18"/>
  <c r="E49" i="18" s="1"/>
  <c r="F50" i="18"/>
  <c r="F49" i="18" s="1"/>
  <c r="J177" i="17"/>
  <c r="J193" i="17" s="1"/>
  <c r="J222" i="17" s="1"/>
  <c r="G48" i="18"/>
  <c r="G44" i="18" s="1"/>
  <c r="I193" i="17"/>
  <c r="E44" i="18"/>
  <c r="G193" i="17"/>
  <c r="E67" i="18"/>
  <c r="H119" i="17"/>
  <c r="E14" i="26" s="1"/>
  <c r="F76" i="18"/>
  <c r="I119" i="17"/>
  <c r="F40" i="18"/>
  <c r="F39" i="18" s="1"/>
  <c r="H167" i="17"/>
  <c r="E40" i="18"/>
  <c r="E39" i="18" s="1"/>
  <c r="F29" i="18"/>
  <c r="H162" i="17"/>
  <c r="G263" i="17"/>
  <c r="I162" i="17"/>
  <c r="G121" i="17" s="1"/>
  <c r="F59" i="18"/>
  <c r="E59" i="18"/>
  <c r="G59" i="18"/>
  <c r="F44" i="18"/>
  <c r="E15" i="18"/>
  <c r="F15" i="18"/>
  <c r="B11" i="31" l="1"/>
  <c r="D14" i="24"/>
  <c r="K245" i="17"/>
  <c r="K163" i="17"/>
  <c r="E20" i="26"/>
  <c r="H193" i="17"/>
  <c r="H222" i="17" s="1"/>
  <c r="E19" i="26"/>
  <c r="I221" i="17"/>
  <c r="I242" i="17" s="1"/>
  <c r="D20" i="26"/>
  <c r="J245" i="17"/>
  <c r="H255" i="17"/>
  <c r="H229" i="17"/>
  <c r="E5" i="26"/>
  <c r="I121" i="17"/>
  <c r="D15" i="26" s="1"/>
  <c r="D14" i="26"/>
  <c r="I255" i="17"/>
  <c r="D5" i="26"/>
  <c r="K243" i="17"/>
  <c r="K244" i="17" s="1"/>
  <c r="K229" i="17"/>
  <c r="K43" i="17"/>
  <c r="K55" i="17" s="1"/>
  <c r="K259" i="17" s="1"/>
  <c r="K242" i="17"/>
  <c r="I263" i="17"/>
  <c r="D36" i="26" s="1"/>
  <c r="I252" i="17"/>
  <c r="I253" i="17" s="1"/>
  <c r="D33" i="26" s="1"/>
  <c r="J163" i="17"/>
  <c r="J224" i="17" s="1"/>
  <c r="G255" i="17"/>
  <c r="H43" i="17"/>
  <c r="H250" i="17"/>
  <c r="H251" i="17" s="1"/>
  <c r="E31" i="26" s="1"/>
  <c r="J242" i="17"/>
  <c r="K222" i="17"/>
  <c r="K256" i="17" s="1"/>
  <c r="G43" i="17"/>
  <c r="G55" i="17" s="1"/>
  <c r="G234" i="17" s="1"/>
  <c r="J261" i="17"/>
  <c r="K252" i="17"/>
  <c r="K253" i="17" s="1"/>
  <c r="J263" i="17"/>
  <c r="J243" i="17"/>
  <c r="J244" i="17" s="1"/>
  <c r="J252" i="17"/>
  <c r="J253" i="17" s="1"/>
  <c r="G222" i="17"/>
  <c r="G158" i="17"/>
  <c r="E29" i="18" s="1"/>
  <c r="G248" i="17"/>
  <c r="G249" i="17" s="1"/>
  <c r="G254" i="17" s="1"/>
  <c r="K248" i="17"/>
  <c r="K249" i="17" s="1"/>
  <c r="J250" i="17"/>
  <c r="J251" i="17" s="1"/>
  <c r="J43" i="17"/>
  <c r="J55" i="17" s="1"/>
  <c r="J259" i="17" s="1"/>
  <c r="H56" i="18"/>
  <c r="J255" i="17"/>
  <c r="H248" i="17"/>
  <c r="H249" i="17" s="1"/>
  <c r="E32" i="26" s="1"/>
  <c r="J256" i="17"/>
  <c r="I248" i="17"/>
  <c r="I249" i="17" s="1"/>
  <c r="D32" i="26" s="1"/>
  <c r="K65" i="17"/>
  <c r="G56" i="18"/>
  <c r="E56" i="18"/>
  <c r="F56" i="18"/>
  <c r="H263" i="17"/>
  <c r="E36" i="26" s="1"/>
  <c r="H121" i="17"/>
  <c r="E15" i="26" s="1"/>
  <c r="I43" i="17"/>
  <c r="I229" i="17"/>
  <c r="I250" i="17"/>
  <c r="I251" i="17" s="1"/>
  <c r="D31" i="26" s="1"/>
  <c r="J229" i="17"/>
  <c r="H163" i="17"/>
  <c r="H261" i="17"/>
  <c r="I163" i="17"/>
  <c r="I261" i="17"/>
  <c r="H242" i="17"/>
  <c r="H243" i="17"/>
  <c r="H245" i="17"/>
  <c r="E30" i="26" s="1"/>
  <c r="D29" i="26" l="1"/>
  <c r="B19" i="31"/>
  <c r="E29" i="26"/>
  <c r="B20" i="31"/>
  <c r="I243" i="17"/>
  <c r="D28" i="26" s="1"/>
  <c r="I222" i="17"/>
  <c r="I245" i="17"/>
  <c r="D30" i="26" s="1"/>
  <c r="H55" i="17"/>
  <c r="E6" i="26"/>
  <c r="I55" i="17"/>
  <c r="D6" i="26"/>
  <c r="K254" i="17"/>
  <c r="H244" i="17"/>
  <c r="E28" i="26"/>
  <c r="K224" i="17"/>
  <c r="G162" i="17"/>
  <c r="G163" i="17" s="1"/>
  <c r="G224" i="17" s="1"/>
  <c r="G65" i="17"/>
  <c r="G81" i="17" s="1"/>
  <c r="G84" i="17" s="1"/>
  <c r="G89" i="17" s="1"/>
  <c r="K234" i="17"/>
  <c r="G259" i="17"/>
  <c r="J254" i="17"/>
  <c r="H254" i="17"/>
  <c r="F31" i="26"/>
  <c r="F10" i="26"/>
  <c r="G10" i="26" s="1"/>
  <c r="F8" i="26"/>
  <c r="G8" i="26" s="1"/>
  <c r="F13" i="26"/>
  <c r="G13" i="26" s="1"/>
  <c r="F22" i="26"/>
  <c r="G22" i="26" s="1"/>
  <c r="F23" i="26"/>
  <c r="G23" i="26" s="1"/>
  <c r="F5" i="26"/>
  <c r="G5" i="26" s="1"/>
  <c r="J234" i="17"/>
  <c r="J65" i="17"/>
  <c r="J237" i="17" s="1"/>
  <c r="K230" i="17"/>
  <c r="I254" i="17"/>
  <c r="K237" i="17"/>
  <c r="H6" i="18"/>
  <c r="H13" i="18" s="1"/>
  <c r="H30" i="18" s="1"/>
  <c r="H36" i="18" s="1"/>
  <c r="K81" i="17"/>
  <c r="K84" i="17" s="1"/>
  <c r="G256" i="17"/>
  <c r="G264" i="17"/>
  <c r="H256" i="17"/>
  <c r="H264" i="17"/>
  <c r="H224" i="17"/>
  <c r="I244" i="17" l="1"/>
  <c r="D7" i="26"/>
  <c r="I260" i="17"/>
  <c r="B21" i="31" s="1"/>
  <c r="H230" i="17"/>
  <c r="H260" i="17"/>
  <c r="B22" i="31" s="1"/>
  <c r="I256" i="17"/>
  <c r="I264" i="17"/>
  <c r="I224" i="17"/>
  <c r="I65" i="17"/>
  <c r="I237" i="17" s="1"/>
  <c r="J230" i="17"/>
  <c r="I234" i="17"/>
  <c r="D34" i="26" s="1"/>
  <c r="I230" i="17"/>
  <c r="G245" i="17"/>
  <c r="G242" i="17"/>
  <c r="H65" i="17"/>
  <c r="H234" i="17"/>
  <c r="E34" i="26" s="1"/>
  <c r="E7" i="26"/>
  <c r="G243" i="17"/>
  <c r="G244" i="17" s="1"/>
  <c r="G261" i="17"/>
  <c r="G237" i="17"/>
  <c r="F33" i="26"/>
  <c r="G6" i="18"/>
  <c r="G13" i="18" s="1"/>
  <c r="G30" i="18" s="1"/>
  <c r="G36" i="18" s="1"/>
  <c r="G92" i="17"/>
  <c r="F14" i="26"/>
  <c r="G14" i="26" s="1"/>
  <c r="F28" i="26"/>
  <c r="F19" i="26"/>
  <c r="G19" i="26" s="1"/>
  <c r="F32" i="26"/>
  <c r="F17" i="26"/>
  <c r="G17" i="26" s="1"/>
  <c r="F16" i="26"/>
  <c r="G16" i="26" s="1"/>
  <c r="F21" i="26"/>
  <c r="G21" i="26" s="1"/>
  <c r="F20" i="26"/>
  <c r="G20" i="26" s="1"/>
  <c r="J81" i="17"/>
  <c r="J84" i="17" s="1"/>
  <c r="J89" i="17" s="1"/>
  <c r="K92" i="17"/>
  <c r="K95" i="17" s="1"/>
  <c r="K89" i="17"/>
  <c r="I259" i="17" l="1"/>
  <c r="F34" i="26"/>
  <c r="I81" i="17"/>
  <c r="I84" i="17" s="1"/>
  <c r="I92" i="17" s="1"/>
  <c r="F6" i="18"/>
  <c r="F13" i="18" s="1"/>
  <c r="F30" i="18" s="1"/>
  <c r="F36" i="18" s="1"/>
  <c r="H81" i="17"/>
  <c r="E6" i="18"/>
  <c r="E13" i="18" s="1"/>
  <c r="E30" i="18" s="1"/>
  <c r="E36" i="18" s="1"/>
  <c r="H237" i="17"/>
  <c r="H259" i="17"/>
  <c r="G239" i="17"/>
  <c r="G262" i="17"/>
  <c r="G99" i="17"/>
  <c r="G235" i="17"/>
  <c r="G100" i="17"/>
  <c r="G236" i="17" s="1"/>
  <c r="F30" i="26"/>
  <c r="F6" i="26"/>
  <c r="G6" i="26" s="1"/>
  <c r="G238" i="17"/>
  <c r="G95" i="17"/>
  <c r="F29" i="26"/>
  <c r="F15" i="26"/>
  <c r="G15" i="26" s="1"/>
  <c r="J92" i="17"/>
  <c r="J95" i="17" s="1"/>
  <c r="K99" i="17"/>
  <c r="K100" i="17"/>
  <c r="K236" i="17" s="1"/>
  <c r="K238" i="17"/>
  <c r="K235" i="17"/>
  <c r="K239" i="17"/>
  <c r="K262" i="17"/>
  <c r="H77" i="18"/>
  <c r="H75" i="18" s="1"/>
  <c r="D9" i="26" l="1"/>
  <c r="B13" i="31"/>
  <c r="G14" i="24"/>
  <c r="I89" i="17"/>
  <c r="I95" i="17"/>
  <c r="D11" i="26"/>
  <c r="H84" i="17"/>
  <c r="E9" i="26"/>
  <c r="J99" i="17"/>
  <c r="G77" i="18"/>
  <c r="G75" i="18" s="1"/>
  <c r="G84" i="18" s="1"/>
  <c r="G86" i="18" s="1"/>
  <c r="G90" i="18" s="1"/>
  <c r="J235" i="17"/>
  <c r="J239" i="17"/>
  <c r="J100" i="17"/>
  <c r="J236" i="17" s="1"/>
  <c r="J262" i="17"/>
  <c r="J238" i="17"/>
  <c r="K231" i="17"/>
  <c r="F27" i="26"/>
  <c r="F7" i="26"/>
  <c r="G7" i="26" s="1"/>
  <c r="H84" i="18"/>
  <c r="H86" i="18" s="1"/>
  <c r="H90" i="18" s="1"/>
  <c r="F77" i="18"/>
  <c r="F75" i="18" s="1"/>
  <c r="I239" i="17"/>
  <c r="J231" i="17"/>
  <c r="I235" i="17"/>
  <c r="D35" i="26" s="1"/>
  <c r="I99" i="17"/>
  <c r="I100" i="17"/>
  <c r="I238" i="17"/>
  <c r="I262" i="17"/>
  <c r="I236" i="17" l="1"/>
  <c r="B15" i="31"/>
  <c r="H89" i="17"/>
  <c r="H92" i="17"/>
  <c r="B14" i="31" s="1"/>
  <c r="F9" i="26"/>
  <c r="G9" i="26" s="1"/>
  <c r="F84" i="18"/>
  <c r="F86" i="18" s="1"/>
  <c r="F90" i="18" s="1"/>
  <c r="E11" i="26" l="1"/>
  <c r="F11" i="26" s="1"/>
  <c r="G11" i="26" s="1"/>
  <c r="H95" i="17"/>
  <c r="H238" i="17"/>
  <c r="H99" i="17"/>
  <c r="H262" i="17"/>
  <c r="H100" i="17"/>
  <c r="E77" i="18"/>
  <c r="E75" i="18" s="1"/>
  <c r="E84" i="18" s="1"/>
  <c r="E86" i="18" s="1"/>
  <c r="E90" i="18" s="1"/>
  <c r="H239" i="17"/>
  <c r="H235" i="17"/>
  <c r="E35" i="26" s="1"/>
  <c r="F35" i="26" s="1"/>
  <c r="H231" i="17"/>
  <c r="I231" i="17"/>
  <c r="H236" i="17" l="1"/>
  <c r="B16" i="31"/>
  <c r="F36" i="26"/>
  <c r="D3" i="26" l="1"/>
  <c r="D26" i="26" s="1"/>
  <c r="F3" i="18"/>
  <c r="I227" i="17"/>
  <c r="I103" i="17"/>
  <c r="H6" i="17"/>
  <c r="H103" i="17" s="1"/>
  <c r="J6" i="17"/>
  <c r="J103" i="17" s="1"/>
  <c r="G6" i="17" l="1"/>
  <c r="E3" i="26"/>
  <c r="E26" i="26" s="1"/>
  <c r="K6" i="17"/>
  <c r="E3" i="18"/>
  <c r="H227" i="17"/>
  <c r="J227" i="17"/>
  <c r="G3" i="18"/>
  <c r="K103" i="17" l="1"/>
  <c r="H3" i="18"/>
  <c r="K227" i="17"/>
  <c r="G103" i="17"/>
  <c r="G227" i="17"/>
</calcChain>
</file>

<file path=xl/sharedStrings.xml><?xml version="1.0" encoding="utf-8"?>
<sst xmlns="http://schemas.openxmlformats.org/spreadsheetml/2006/main" count="989" uniqueCount="587">
  <si>
    <t>Net Sales</t>
  </si>
  <si>
    <t>Quick ratio</t>
  </si>
  <si>
    <t>Debtor collection period</t>
  </si>
  <si>
    <t>Inventories turnover period</t>
  </si>
  <si>
    <t>Assets</t>
  </si>
  <si>
    <t>Raw Materials</t>
  </si>
  <si>
    <t>Finished Goods</t>
  </si>
  <si>
    <t>Inventories</t>
  </si>
  <si>
    <t>Other Current Assets</t>
  </si>
  <si>
    <t>Total Assets</t>
  </si>
  <si>
    <t>Revaluation Reserve</t>
  </si>
  <si>
    <t>Net Worth</t>
  </si>
  <si>
    <t>Other Current Liabilities</t>
  </si>
  <si>
    <t>Financial Ratios</t>
  </si>
  <si>
    <t>Auditor</t>
  </si>
  <si>
    <t>Particulars</t>
  </si>
  <si>
    <t>Date of Incorporation</t>
  </si>
  <si>
    <t>Constitution</t>
  </si>
  <si>
    <t>Source</t>
  </si>
  <si>
    <t>Address</t>
  </si>
  <si>
    <t>PAN</t>
  </si>
  <si>
    <t>Remarks</t>
  </si>
  <si>
    <t>CA Membership</t>
  </si>
  <si>
    <t>Name:</t>
  </si>
  <si>
    <t>Profit and Loss</t>
  </si>
  <si>
    <t>Source type:</t>
  </si>
  <si>
    <t>Revenue from Operations:</t>
  </si>
  <si>
    <t>Revenue</t>
  </si>
  <si>
    <t>Domestic Turnover:</t>
  </si>
  <si>
    <t>Sale of Goods Manufactured</t>
  </si>
  <si>
    <t>Sale of Goods Traded</t>
  </si>
  <si>
    <t>Sale or Supply of Services</t>
  </si>
  <si>
    <t>Export Turnover:</t>
  </si>
  <si>
    <t>Sale or Supply of Spares</t>
  </si>
  <si>
    <t>Other Operating Revenue</t>
  </si>
  <si>
    <t>Sales Return</t>
  </si>
  <si>
    <t>Total Revenue</t>
  </si>
  <si>
    <t>Expenses:</t>
  </si>
  <si>
    <t>COGS</t>
  </si>
  <si>
    <t>Opening Stock</t>
  </si>
  <si>
    <t>Purchases</t>
  </si>
  <si>
    <t>Closing Stock</t>
  </si>
  <si>
    <t>Work In Progress / Finished Goods:</t>
  </si>
  <si>
    <t>Spares:</t>
  </si>
  <si>
    <t>Manufacturing Expenses / Other Direct Expenses</t>
  </si>
  <si>
    <t>Wages and Salary to Direct Employees</t>
  </si>
  <si>
    <t>Power &amp; Fuel</t>
  </si>
  <si>
    <t>Rent</t>
  </si>
  <si>
    <t>Other</t>
  </si>
  <si>
    <t>Gross Profit</t>
  </si>
  <si>
    <t>Gross profit</t>
  </si>
  <si>
    <t>Adminsitrative Expenses</t>
  </si>
  <si>
    <t>Salary &amp; Employee Benefits</t>
  </si>
  <si>
    <t>Selling and Distribution Expense</t>
  </si>
  <si>
    <t>Others</t>
  </si>
  <si>
    <t>Payment to Management:</t>
  </si>
  <si>
    <t>Salary to Directors / Partners</t>
  </si>
  <si>
    <t>Interest to Directors / Partners</t>
  </si>
  <si>
    <t>Other Expenses:</t>
  </si>
  <si>
    <t>Bank Charges</t>
  </si>
  <si>
    <t>EBITDA</t>
  </si>
  <si>
    <t>Depreciation &amp; Amortisation</t>
  </si>
  <si>
    <t>Bad Debts</t>
  </si>
  <si>
    <t>Provision for Bad Debts</t>
  </si>
  <si>
    <t>Bad Debts W/O</t>
  </si>
  <si>
    <t>Other Non-Cash Expenses</t>
  </si>
  <si>
    <t>Non-Cash Expenses Incurred</t>
  </si>
  <si>
    <t>Non-Cash Expenses W/o</t>
  </si>
  <si>
    <t>Preliminary / Pre-operative expenses</t>
  </si>
  <si>
    <t>EBIT</t>
  </si>
  <si>
    <t>Interest Expense:</t>
  </si>
  <si>
    <t>Interest on Loans from Banks</t>
  </si>
  <si>
    <t>Interest on Loans from Relatives</t>
  </si>
  <si>
    <t>Interest on Loans from Others</t>
  </si>
  <si>
    <t>Interest on CC/OD</t>
  </si>
  <si>
    <t>Other Non-Operating Revenue:</t>
  </si>
  <si>
    <t>Interest Income</t>
  </si>
  <si>
    <t>Dividend Received</t>
  </si>
  <si>
    <t>Profit / Loss from Sale of Assets</t>
  </si>
  <si>
    <t>Profit / Loss from Sale of Investments</t>
  </si>
  <si>
    <t>Forex Income</t>
  </si>
  <si>
    <t>Other Income of Director / Partner / Propreitor</t>
  </si>
  <si>
    <t>Profit/(Loss) before exceptional items and Tax</t>
  </si>
  <si>
    <t>Exceptional Items</t>
  </si>
  <si>
    <t>PBT</t>
  </si>
  <si>
    <t>Provision For Tax</t>
  </si>
  <si>
    <t>Income Tax</t>
  </si>
  <si>
    <t>Deferred Tax (Assets) / Liability</t>
  </si>
  <si>
    <t>Tax Rate</t>
  </si>
  <si>
    <t>ITR Filed On</t>
  </si>
  <si>
    <t>Difference in Months</t>
  </si>
  <si>
    <t>PAT</t>
  </si>
  <si>
    <t>Dividend/Withdrawal</t>
  </si>
  <si>
    <t>Dividend on Equity / Preference Shares</t>
  </si>
  <si>
    <t>Patner's Withdrawal / Interest</t>
  </si>
  <si>
    <t>Retained Profit</t>
  </si>
  <si>
    <t>Cash Profit</t>
  </si>
  <si>
    <t>Balance Sheet</t>
  </si>
  <si>
    <t>Equity and Liabilities</t>
  </si>
  <si>
    <t>Equity:</t>
  </si>
  <si>
    <t>Share Capital</t>
  </si>
  <si>
    <t>Equity Capital Fund</t>
  </si>
  <si>
    <t>Partner's/Propreitor's Capital Account</t>
  </si>
  <si>
    <t>Preference Share &gt;12 Years</t>
  </si>
  <si>
    <t>Quasi Capital</t>
  </si>
  <si>
    <t>Reserves &amp; Surplus</t>
  </si>
  <si>
    <t>Reserves: P&amp;L + General</t>
  </si>
  <si>
    <t>Share Premium</t>
  </si>
  <si>
    <t>Capital subsidy</t>
  </si>
  <si>
    <t>Intangibles / Goodwill</t>
  </si>
  <si>
    <t>Adjusted Net Worth</t>
  </si>
  <si>
    <t>Adjusted Net worth</t>
  </si>
  <si>
    <t>Liabilities:</t>
  </si>
  <si>
    <t>Non-Current Liabilities:</t>
  </si>
  <si>
    <t>Long Term Borrowings:</t>
  </si>
  <si>
    <t>Bank Debts - Secured</t>
  </si>
  <si>
    <t>Bank Debts - Unsecured</t>
  </si>
  <si>
    <t>Loan from Others</t>
  </si>
  <si>
    <t>Loans from Promoters</t>
  </si>
  <si>
    <t>Loans from Relatives</t>
  </si>
  <si>
    <t>Preference Share &lt;12 Years</t>
  </si>
  <si>
    <t>Deferred Tax Liabilities (net)</t>
  </si>
  <si>
    <t>Long Term Provisions</t>
  </si>
  <si>
    <t>Other Non Current Liabilities</t>
  </si>
  <si>
    <t>Total Non-Current Liabilities:</t>
  </si>
  <si>
    <t>Current Liabilities:</t>
  </si>
  <si>
    <t>Short Term Borrowings:</t>
  </si>
  <si>
    <t>CC / Overdraft</t>
  </si>
  <si>
    <t>Current Maturities of Long Term Borrowings</t>
  </si>
  <si>
    <t>Trade Payables</t>
  </si>
  <si>
    <t>For Purchases/Expenses</t>
  </si>
  <si>
    <t>For Capex</t>
  </si>
  <si>
    <t>Short Term Provision</t>
  </si>
  <si>
    <t>Statutory Liability</t>
  </si>
  <si>
    <t>Princ default, Interest accrued &amp; due, Stat liability o/d</t>
  </si>
  <si>
    <t>Total Current Liabilities:</t>
  </si>
  <si>
    <t>Total Equity and Liabilities</t>
  </si>
  <si>
    <t>Non-Current Assets:</t>
  </si>
  <si>
    <t>Fixed Assets:</t>
  </si>
  <si>
    <t>Tangible Assets</t>
  </si>
  <si>
    <t>Less: Accumulated Depreciation</t>
  </si>
  <si>
    <t>In-Tangible Assets</t>
  </si>
  <si>
    <t>Capital Work in Progress</t>
  </si>
  <si>
    <t>In-Tangible Assets under Development</t>
  </si>
  <si>
    <t>Non-Current Investments:</t>
  </si>
  <si>
    <t>Liquid / Marketable Investments</t>
  </si>
  <si>
    <t>Subsidiary and Associate Investments</t>
  </si>
  <si>
    <t>Unquoted / Dead Investments</t>
  </si>
  <si>
    <t>Long-Term Loans and Advances:</t>
  </si>
  <si>
    <t>Related Parties</t>
  </si>
  <si>
    <t>Deferred Tax Asset</t>
  </si>
  <si>
    <t>Other Non-Current Assets</t>
  </si>
  <si>
    <t>Preliminary / Preoperative Expenses</t>
  </si>
  <si>
    <t>Other Intangible Assets</t>
  </si>
  <si>
    <t>Total Non-Current Assets</t>
  </si>
  <si>
    <t>Total Non-current Assets</t>
  </si>
  <si>
    <t>Current Assets:</t>
  </si>
  <si>
    <t>Current Investment</t>
  </si>
  <si>
    <t>With Lien</t>
  </si>
  <si>
    <t>Without Lien</t>
  </si>
  <si>
    <t>Inventory</t>
  </si>
  <si>
    <t>Raw Material</t>
  </si>
  <si>
    <t>Work in process + Spares</t>
  </si>
  <si>
    <t>Obsolete and unmoving inventory</t>
  </si>
  <si>
    <t>Trade Receivables</t>
  </si>
  <si>
    <t>Less: Provision for Bad Debts</t>
  </si>
  <si>
    <t>Cash &amp; Cash Equivalents</t>
  </si>
  <si>
    <t>Short-Term Loans and Advances:</t>
  </si>
  <si>
    <t>Total Current Assets</t>
  </si>
  <si>
    <t>Balance Sheet Check</t>
  </si>
  <si>
    <t>Ratio Analysis</t>
  </si>
  <si>
    <t>Growth</t>
  </si>
  <si>
    <t>Revenue Growth</t>
  </si>
  <si>
    <t>EBITDA Growth</t>
  </si>
  <si>
    <t>PAT Growth</t>
  </si>
  <si>
    <t>Profitability Management</t>
  </si>
  <si>
    <t>EBITDA Margin (excluding Other Revenue)</t>
  </si>
  <si>
    <t>PAT Margin (excluding Other Revenue)</t>
  </si>
  <si>
    <t>Cash Profit Ratio (excluding Other Revenue)</t>
  </si>
  <si>
    <t>Return on Capital Employed</t>
  </si>
  <si>
    <t>Return on Equity</t>
  </si>
  <si>
    <t>Return on Assets</t>
  </si>
  <si>
    <t>Liquidity Management</t>
  </si>
  <si>
    <t>Current Ratio (Including Limits)</t>
  </si>
  <si>
    <t xml:space="preserve">Net Working Capital </t>
  </si>
  <si>
    <t>Working Capital Turnover</t>
  </si>
  <si>
    <t>Quick Ratio</t>
  </si>
  <si>
    <t>Operating Ratios</t>
  </si>
  <si>
    <t>Inventory Turnover Ratio</t>
  </si>
  <si>
    <t>Inventory Days</t>
  </si>
  <si>
    <t>Accounts Receivable Turnover Ratio</t>
  </si>
  <si>
    <t>Accounts Receivable Days / DSO</t>
  </si>
  <si>
    <t>Accounts Payables Turnover Ratio</t>
  </si>
  <si>
    <t>Accounts Payables Days / DPO</t>
  </si>
  <si>
    <t>Working Capital Cycle</t>
  </si>
  <si>
    <t>Fixed Assets Turnover</t>
  </si>
  <si>
    <t>Total Assets Turnover</t>
  </si>
  <si>
    <t>Debt Management</t>
  </si>
  <si>
    <t>Interest Coverage Ratio (ISCR)</t>
  </si>
  <si>
    <t>Debt Service Coverage Ratio (DSCR)</t>
  </si>
  <si>
    <t>Liabilities to Net Worth</t>
  </si>
  <si>
    <t>Total Debt / Net Cash Accruals (TDNCA = Total debt (short and long term, including off-balance -sheet debt) / [PAT - Dividend + Depreciation])</t>
  </si>
  <si>
    <t>Debt to Equity Ratio</t>
  </si>
  <si>
    <t>Assets Coverage Ratio</t>
  </si>
  <si>
    <t>Cash Flow</t>
  </si>
  <si>
    <t>Cash Flow from Operating Activities:</t>
  </si>
  <si>
    <t>Adjustments for:</t>
  </si>
  <si>
    <t>Non-Cash Expenses</t>
  </si>
  <si>
    <t>Profit / (Loss) from Sale of Assets</t>
  </si>
  <si>
    <t>Profit / (Loss) from Sale of Investments</t>
  </si>
  <si>
    <t>Profit / (Loss) from Forex Income</t>
  </si>
  <si>
    <t>Operating Profit / (Loss) before Working Capital changes</t>
  </si>
  <si>
    <t>(Increase) / Decrease in Inventories</t>
  </si>
  <si>
    <t>(Increase) / Decrease in Trade Receivables</t>
  </si>
  <si>
    <t>(Incease) / Decrease in Loans &amp; Advances (Long term)</t>
  </si>
  <si>
    <t>(Incease) / Decrease in Loans &amp; Advances (Short term)</t>
  </si>
  <si>
    <t>(Increase) / Decrease in Other Non-Current Assets</t>
  </si>
  <si>
    <t>(Increase) / Decrease in Other Current Assets</t>
  </si>
  <si>
    <t>Increase / (Decrease) in Trade Payables</t>
  </si>
  <si>
    <t>Increase / (Decrease) in Provisions (Long term)</t>
  </si>
  <si>
    <t>Increase / (Decrease) in Provisions (Short term)</t>
  </si>
  <si>
    <t>Increase / (Decrease) in Other Non Current Liabilities</t>
  </si>
  <si>
    <t>Increase / (Decrease) in Other Current Liabilities</t>
  </si>
  <si>
    <t>Cash generated from / (used in) Operations</t>
  </si>
  <si>
    <t>Other Revenue</t>
  </si>
  <si>
    <t>Income Tax Paid</t>
  </si>
  <si>
    <t>Defered Tax</t>
  </si>
  <si>
    <t>Net Cash Flow from / (used in) Operating Activities (A)</t>
  </si>
  <si>
    <t>Cash Flow from Investing Activities</t>
  </si>
  <si>
    <t>(Purchase) / Sale of Fixed Assets:</t>
  </si>
  <si>
    <t>(Purchase) / Sale of Tangible Assets</t>
  </si>
  <si>
    <t>(Increase) / Decrease in In-Tangible Assets</t>
  </si>
  <si>
    <t>Decrease / (Increase) in Capital Work in Progress</t>
  </si>
  <si>
    <t>(Increase) / Decrease in In-Tangible Assets under Development</t>
  </si>
  <si>
    <t>(Purchase) / Sale of Non Current Investments:</t>
  </si>
  <si>
    <t>(Purchase) / Sale of Current Investments:</t>
  </si>
  <si>
    <t>Net Cash Flow from /(used in) Investing Activities (B)</t>
  </si>
  <si>
    <t>Cash Flow from Financing Activities:</t>
  </si>
  <si>
    <t>Proceeds / (Repayment) of Long Term Borrowings:</t>
  </si>
  <si>
    <t>Proceeds / (Repayment) of Short Term Borrowings:</t>
  </si>
  <si>
    <t>Proceeds / (Repayment) of Current Maturities of Long Term Borrowings</t>
  </si>
  <si>
    <t>Increase / (Decrease) in Net Worth:</t>
  </si>
  <si>
    <t>Interest Paid</t>
  </si>
  <si>
    <t>Net Cash Flow from / (used in) Financing Activities (C)</t>
  </si>
  <si>
    <t>Net Increase / (Decrease) in Cash and Cash Equivalents (A+B+C)</t>
  </si>
  <si>
    <t>Cash and Cash Equivalents at the beginning of the year</t>
  </si>
  <si>
    <t>Cash and Cash Equivalents at the end of the year</t>
  </si>
  <si>
    <t>Cash Flow Check</t>
  </si>
  <si>
    <t>Total</t>
  </si>
  <si>
    <t>Group Company</t>
  </si>
  <si>
    <t>Share Holders/Promoters</t>
  </si>
  <si>
    <t>Land and Building</t>
  </si>
  <si>
    <t>Machinery and Equipment</t>
  </si>
  <si>
    <t>Loan from Group Companies</t>
  </si>
  <si>
    <t>Loans from Others</t>
  </si>
  <si>
    <t>Status</t>
  </si>
  <si>
    <t>Relatives</t>
  </si>
  <si>
    <t>Vintage</t>
  </si>
  <si>
    <t>Shareholding Pattern</t>
  </si>
  <si>
    <t>Sl.No</t>
  </si>
  <si>
    <t>Sl. No</t>
  </si>
  <si>
    <t>Depreciation</t>
  </si>
  <si>
    <t>Tax</t>
  </si>
  <si>
    <t>Networth</t>
  </si>
  <si>
    <t>Tangible Networth</t>
  </si>
  <si>
    <t>Long Term Liability</t>
  </si>
  <si>
    <t>Short Term Liability</t>
  </si>
  <si>
    <t>Debtors</t>
  </si>
  <si>
    <t>Cash and Cash Equivalents</t>
  </si>
  <si>
    <t>Sl.No.</t>
  </si>
  <si>
    <t>Employee Benefits</t>
  </si>
  <si>
    <t>Trade Payables(Long Term)</t>
  </si>
  <si>
    <t>Amount in</t>
  </si>
  <si>
    <t>Business Profile</t>
  </si>
  <si>
    <t>Exceptional Items Gains/(Losses)</t>
  </si>
  <si>
    <t>Minority Interest</t>
  </si>
  <si>
    <t>Minority Interest (+/-)</t>
  </si>
  <si>
    <t>Net PAT</t>
  </si>
  <si>
    <t>Equity and Liability</t>
  </si>
  <si>
    <t>Own and associated means ratio</t>
  </si>
  <si>
    <t>Working capital</t>
  </si>
  <si>
    <t xml:space="preserve">Current ratio </t>
  </si>
  <si>
    <t>Creditors payment period</t>
  </si>
  <si>
    <t>Case Name</t>
  </si>
  <si>
    <t>Name as per document</t>
  </si>
  <si>
    <t>Name as per NSDL database</t>
  </si>
  <si>
    <t>Name as per PAN document</t>
  </si>
  <si>
    <t>NC Reference ID</t>
  </si>
  <si>
    <t>CA Membership No.</t>
  </si>
  <si>
    <t>Name as per ICAI database</t>
  </si>
  <si>
    <t>Verified on</t>
  </si>
  <si>
    <t>CIN</t>
  </si>
  <si>
    <t>Registered Address</t>
  </si>
  <si>
    <t>Authorised Capital</t>
  </si>
  <si>
    <t>Paid up Capital</t>
  </si>
  <si>
    <t>Name</t>
  </si>
  <si>
    <t>No. of Shares</t>
  </si>
  <si>
    <t>% of Holding</t>
  </si>
  <si>
    <t>No. of Debentures</t>
  </si>
  <si>
    <t>Preference Shareholders</t>
  </si>
  <si>
    <t>Equity Shareholders</t>
  </si>
  <si>
    <t>Debentures Holders</t>
  </si>
  <si>
    <t>GSTIN</t>
  </si>
  <si>
    <t>Actuals</t>
  </si>
  <si>
    <t>Income Statement</t>
  </si>
  <si>
    <t>Financial Analysis</t>
  </si>
  <si>
    <t>NC Insights</t>
  </si>
  <si>
    <t>•</t>
  </si>
  <si>
    <t>Banking Analysis</t>
  </si>
  <si>
    <t>Account No.</t>
  </si>
  <si>
    <t>Account Type</t>
  </si>
  <si>
    <t>Account Holder Name</t>
  </si>
  <si>
    <t>Bank Name</t>
  </si>
  <si>
    <t>Rating-o-Meter</t>
  </si>
  <si>
    <t>NC Score</t>
  </si>
  <si>
    <t>Quality Score</t>
  </si>
  <si>
    <t>Transactions Score</t>
  </si>
  <si>
    <t>Namaste Credit Financial Statement</t>
  </si>
  <si>
    <t xml:space="preserve"> &lt; 6 months</t>
  </si>
  <si>
    <t>&gt; 6 months</t>
  </si>
  <si>
    <t>Auditor's Opinion</t>
  </si>
  <si>
    <t>Fixed Assets</t>
  </si>
  <si>
    <t>Investments</t>
  </si>
  <si>
    <t>PAT Margin</t>
  </si>
  <si>
    <t>EBITDA Margin</t>
  </si>
  <si>
    <t>Debt to Equity</t>
  </si>
  <si>
    <t>Lender Reference ID</t>
  </si>
  <si>
    <t>Other Interest Charges</t>
  </si>
  <si>
    <t>Other Short Term Loans from Banks</t>
  </si>
  <si>
    <t>Deposits with Banks</t>
  </si>
  <si>
    <t>Location</t>
  </si>
  <si>
    <t>Month</t>
  </si>
  <si>
    <t>business_name</t>
  </si>
  <si>
    <t>pan_id</t>
  </si>
  <si>
    <t>gstin_id</t>
  </si>
  <si>
    <t>incoporation_date</t>
  </si>
  <si>
    <t>vintage</t>
  </si>
  <si>
    <t>industry</t>
  </si>
  <si>
    <t>constitution</t>
  </si>
  <si>
    <t>cin</t>
  </si>
  <si>
    <t>fin_latest_year</t>
  </si>
  <si>
    <t>fin_latest_year_turnover</t>
  </si>
  <si>
    <t>fin_previos_year_turnover</t>
  </si>
  <si>
    <t>fin_latest_year_profit</t>
  </si>
  <si>
    <t>fin_previos_year_profit</t>
  </si>
  <si>
    <t>itr_latest_year_diff</t>
  </si>
  <si>
    <t>itr_previous_year_diff</t>
  </si>
  <si>
    <t>fin_latest_year_cashprofit</t>
  </si>
  <si>
    <t>fin_previos_year_cashprofit</t>
  </si>
  <si>
    <t>fin_latest_year_current_ratio</t>
  </si>
  <si>
    <t>fin_previous_year_current_ratio</t>
  </si>
  <si>
    <t>fin_latest_year_dscr</t>
  </si>
  <si>
    <t>fin_previous_year_dscr</t>
  </si>
  <si>
    <t>Values</t>
  </si>
  <si>
    <t>Audited</t>
  </si>
  <si>
    <t>Nature of Business</t>
  </si>
  <si>
    <t>Credit Rating</t>
  </si>
  <si>
    <t>Agency</t>
  </si>
  <si>
    <t>Report Date:</t>
  </si>
  <si>
    <t>Credit Rating Long term:</t>
  </si>
  <si>
    <t>Credit Rating Short term:</t>
  </si>
  <si>
    <t>Rating Rationale</t>
  </si>
  <si>
    <t xml:space="preserve">GATHA PRASHANT JETHALAL , FCA </t>
  </si>
  <si>
    <t xml:space="preserve">FULL TIME COP </t>
  </si>
  <si>
    <t>Not available</t>
  </si>
  <si>
    <t>Truecaller Check</t>
  </si>
  <si>
    <t>Contact Number</t>
  </si>
  <si>
    <t>Name as per application</t>
  </si>
  <si>
    <t>Name as per Truecaller</t>
  </si>
  <si>
    <t>Provisional</t>
  </si>
  <si>
    <t>Gross Sales</t>
  </si>
  <si>
    <t>Other current assets</t>
  </si>
  <si>
    <t>Contingent Liabilities</t>
  </si>
  <si>
    <t>Receivables</t>
  </si>
  <si>
    <t>Depreciation &amp; Amortization</t>
  </si>
  <si>
    <t>In Rs |   FY Ended (YYYYMM)</t>
  </si>
  <si>
    <t>Types of Financials</t>
  </si>
  <si>
    <t>Operating Months</t>
  </si>
  <si>
    <t>Column Number with Latest Data</t>
  </si>
  <si>
    <t>E</t>
  </si>
  <si>
    <t>&lt;-- Data with till this column would be used in Forecast</t>
  </si>
  <si>
    <t>Name of Company</t>
  </si>
  <si>
    <t>Profit &amp; Loss Statement</t>
  </si>
  <si>
    <t>Revenue - Operating</t>
  </si>
  <si>
    <t>Revenue - Manufacturing</t>
  </si>
  <si>
    <t>Revenue - Services/Job Work</t>
  </si>
  <si>
    <t>Revenue - Trading</t>
  </si>
  <si>
    <t>Less: excise duty and GST if any</t>
  </si>
  <si>
    <t>Other Operating Income</t>
  </si>
  <si>
    <t>Total Expenses</t>
  </si>
  <si>
    <t>Cost of Materials</t>
  </si>
  <si>
    <t>Purchase of traded Goods</t>
  </si>
  <si>
    <t>Employee &amp; Labour Charge Expenses</t>
  </si>
  <si>
    <t>Directors/Promoters Salary</t>
  </si>
  <si>
    <t>Add: Opening WIP + Finished Goods</t>
  </si>
  <si>
    <t>Deduct: Closing WIP + Finished Goods</t>
  </si>
  <si>
    <t>Other Expenses</t>
  </si>
  <si>
    <t>Interest &amp; Finance Charges</t>
  </si>
  <si>
    <t>Interest to the promoters</t>
  </si>
  <si>
    <t>Operating Profit after interest</t>
  </si>
  <si>
    <t>Non Operating Income</t>
  </si>
  <si>
    <t>Profit (Loss) on sale of assets</t>
  </si>
  <si>
    <t>Interest, Investment &amp; Dividend</t>
  </si>
  <si>
    <t>Other non operating income</t>
  </si>
  <si>
    <t>Other income of proprietor/partner/director</t>
  </si>
  <si>
    <t>Non operating expenses</t>
  </si>
  <si>
    <t>Write off (write backs)</t>
  </si>
  <si>
    <t>Preliminary/pre-operative expenses</t>
  </si>
  <si>
    <t>Other expenses</t>
  </si>
  <si>
    <t>Profit before Tax</t>
  </si>
  <si>
    <t>Provision for taxation</t>
  </si>
  <si>
    <t>Current</t>
  </si>
  <si>
    <t>Deferred</t>
  </si>
  <si>
    <t>Profit after tax</t>
  </si>
  <si>
    <t>Dividend on equity/pref shares</t>
  </si>
  <si>
    <t>Proprietors/Partners withdrawal/interest</t>
  </si>
  <si>
    <t>Total Liabilities &amp; Networth</t>
  </si>
  <si>
    <t>Total Shareholders/Partners Capital</t>
  </si>
  <si>
    <t>Equity share/Partners capital</t>
  </si>
  <si>
    <t>Share/Partners capital</t>
  </si>
  <si>
    <t>Preference share &gt; 6 Years</t>
  </si>
  <si>
    <t>Share premium/Partners/Proprietors Capital/Account</t>
  </si>
  <si>
    <t>Reserves: P&amp;L+ General</t>
  </si>
  <si>
    <t>Revaluation reserves</t>
  </si>
  <si>
    <t>Intangibles/Goodwill</t>
  </si>
  <si>
    <t>Term Liabilities</t>
  </si>
  <si>
    <t>Non Current Loan/Debts from Banks/Fis/bonds/Pref Shares &lt;=6 years</t>
  </si>
  <si>
    <t>Loans/Borrowing from affiliates/promoters</t>
  </si>
  <si>
    <t>Net Deferred tax liability</t>
  </si>
  <si>
    <t>Long term creditors (to be taken as short term)</t>
  </si>
  <si>
    <t>Long term provisions &amp; liabilities</t>
  </si>
  <si>
    <t>Current Liabilities</t>
  </si>
  <si>
    <t>CC/OD/BD/RSTL Loans</t>
  </si>
  <si>
    <t>Other current liabilities</t>
  </si>
  <si>
    <t>Creditors for purchases/expenses</t>
  </si>
  <si>
    <t>Creditors for capex</t>
  </si>
  <si>
    <t>Current Portion of Long term debt</t>
  </si>
  <si>
    <t>statutory liabilities</t>
  </si>
  <si>
    <t>other current liabilities</t>
  </si>
  <si>
    <t>provisions</t>
  </si>
  <si>
    <t>Total Current assets</t>
  </si>
  <si>
    <t>Cash &amp; Bank Balance</t>
  </si>
  <si>
    <t>Fixed Deposits with Lien</t>
  </si>
  <si>
    <t>&lt;=180 days</t>
  </si>
  <si>
    <t>&gt;180 days</t>
  </si>
  <si>
    <t>Raw Material + WIP + Finished Goods</t>
  </si>
  <si>
    <t>Loans &amp; Advances to others</t>
  </si>
  <si>
    <t>Loans &amp; Advances to associates</t>
  </si>
  <si>
    <t>Gross Tangible Assets</t>
  </si>
  <si>
    <t>Less: Accumulated depreciation</t>
  </si>
  <si>
    <t>Net Tangible Assets</t>
  </si>
  <si>
    <t>Gross Intangible Assets</t>
  </si>
  <si>
    <t>Less: Accum. Amortization</t>
  </si>
  <si>
    <t>Net Intangible Assets</t>
  </si>
  <si>
    <t>Capital WIP</t>
  </si>
  <si>
    <t>Add: Tangible Capital WIP</t>
  </si>
  <si>
    <t>Add: Intangible WIP</t>
  </si>
  <si>
    <t>Groups/subsidiaries</t>
  </si>
  <si>
    <t>Others: Liquid</t>
  </si>
  <si>
    <t>Others: illiquid</t>
  </si>
  <si>
    <t>Other non current assets</t>
  </si>
  <si>
    <t>preliminary/preoperative expenses</t>
  </si>
  <si>
    <t>Other intangible assets</t>
  </si>
  <si>
    <t>Errors in Data Entry</t>
  </si>
  <si>
    <t>Asset - Liabilities</t>
  </si>
  <si>
    <t>Liabilities</t>
  </si>
  <si>
    <t>Guarantees issued (relating to business)</t>
  </si>
  <si>
    <t>Guarantees issued (for group companies)</t>
  </si>
  <si>
    <t>Disputed excise / customs / tax Liabilities</t>
  </si>
  <si>
    <t>LCs/BGs accepted</t>
  </si>
  <si>
    <t>Bill Discounted</t>
  </si>
  <si>
    <t>All other contingent liabilities</t>
  </si>
  <si>
    <t>Foreign exchange exposure</t>
  </si>
  <si>
    <t>Expenses - RM &amp; consummables</t>
  </si>
  <si>
    <t>Expenses - others</t>
  </si>
  <si>
    <t>Outstanding</t>
  </si>
  <si>
    <t>Creditors/Payables</t>
  </si>
  <si>
    <t>Loans &amp; advances</t>
  </si>
  <si>
    <t>Service Obsorption Ratio</t>
  </si>
  <si>
    <t>Service + Spare Income</t>
  </si>
  <si>
    <t>Spares Purchase Cost</t>
  </si>
  <si>
    <t>Other cash expense</t>
  </si>
  <si>
    <t>Service obsorption ratio</t>
  </si>
  <si>
    <t>Group Exposure</t>
  </si>
  <si>
    <t>Purchases - RM &amp; consummables</t>
  </si>
  <si>
    <t>Revenue %</t>
  </si>
  <si>
    <t>Expense %</t>
  </si>
  <si>
    <t>Investment, Loans &amp; Advances %</t>
  </si>
  <si>
    <t>GSTR &amp; Anchor Ledger Analysis</t>
  </si>
  <si>
    <t>GST Data Availability Dates</t>
  </si>
  <si>
    <t>Start Date</t>
  </si>
  <si>
    <t>End Date</t>
  </si>
  <si>
    <t>Summary</t>
  </si>
  <si>
    <t>Anchor Dependency</t>
  </si>
  <si>
    <t>%</t>
  </si>
  <si>
    <t>Anchor Monthly Sales</t>
  </si>
  <si>
    <t>Anchor Vintage</t>
  </si>
  <si>
    <t>Name of the Anchor for Purchase or Sales</t>
  </si>
  <si>
    <t>GSTN</t>
  </si>
  <si>
    <t>All Anchor: Sum</t>
  </si>
  <si>
    <t>All Anchors: Sales</t>
  </si>
  <si>
    <t>TTM Sum</t>
  </si>
  <si>
    <t>Last 6 months</t>
  </si>
  <si>
    <t>Purchase/Sales</t>
  </si>
  <si>
    <t>Bank Statement Analysis</t>
  </si>
  <si>
    <t>Bank Statement Data availability</t>
  </si>
  <si>
    <t>Bank 1</t>
  </si>
  <si>
    <t>Bank 2</t>
  </si>
  <si>
    <t>Bank 3</t>
  </si>
  <si>
    <t>Bank 4</t>
  </si>
  <si>
    <t>Type</t>
  </si>
  <si>
    <t>Limit: if OD/CC</t>
  </si>
  <si>
    <t>Consolidated Bank Statement</t>
  </si>
  <si>
    <t>Consolidated</t>
  </si>
  <si>
    <t>Total No. of Credit Transactions</t>
  </si>
  <si>
    <t>Total Amount of Credit Transactions</t>
  </si>
  <si>
    <t>Total No. of Debit Transactions</t>
  </si>
  <si>
    <t>Total Amount of Debit Transactions</t>
  </si>
  <si>
    <t>Total No. of Cash Deposits</t>
  </si>
  <si>
    <t>Total Amount of Cash Deposits</t>
  </si>
  <si>
    <t>Total No. of Cash Withdrawals</t>
  </si>
  <si>
    <t>Total Amount of Cash Withdrawals</t>
  </si>
  <si>
    <t>Total No. of Cheque Deposits</t>
  </si>
  <si>
    <t>Total Amount of Cheque Deposits</t>
  </si>
  <si>
    <t>Total No. of Cheque Issues</t>
  </si>
  <si>
    <t>Total Amount of Cheque Issues</t>
  </si>
  <si>
    <t>Total No. of Inward Cheque Bounces</t>
  </si>
  <si>
    <t>Total No. of Outward Cheque Bounces</t>
  </si>
  <si>
    <t>Min EOD Balance</t>
  </si>
  <si>
    <t>Max EOD Balance</t>
  </si>
  <si>
    <t>Average EOD Balance</t>
  </si>
  <si>
    <t>Manual Exclusion of Intergroup credits</t>
  </si>
  <si>
    <t>Rs</t>
  </si>
  <si>
    <t>Sl No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</si>
  <si>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</si>
  <si>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</si>
  <si>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</si>
  <si>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</si>
  <si>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</si>
  <si>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</si>
  <si>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</si>
  <si>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</si>
  <si>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</si>
  <si>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</si>
  <si>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</si>
  <si>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</si>
  <si>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Client Name</t>
  </si>
  <si>
    <t>Client Wise Revenue Summation (Latest 12 Months)</t>
  </si>
  <si>
    <t>Client Wise Revenue Summation (Complete Period)</t>
  </si>
  <si>
    <t>Top 5 Suppliers based on Frequency of Occurance (Complete Period)</t>
  </si>
  <si>
    <t>Top 5 Customers (Latest 12 Months)</t>
  </si>
  <si>
    <t>Top 5 Suppliers (Latest 12 Months)</t>
  </si>
  <si>
    <t>Bank 5</t>
  </si>
  <si>
    <t>Bank 6</t>
  </si>
  <si>
    <t>Bank 7</t>
  </si>
  <si>
    <t>Bank 8</t>
  </si>
  <si>
    <t>Bank 9</t>
  </si>
  <si>
    <t>Bank 10</t>
  </si>
  <si>
    <t>Total Amount of Interfirm Credit</t>
  </si>
  <si>
    <t>Goods &amp; Service Tax</t>
  </si>
  <si>
    <t>GSTIN/UIN</t>
  </si>
  <si>
    <t>Legal Name of Business</t>
  </si>
  <si>
    <t>Constitution of Business</t>
  </si>
  <si>
    <t>Taxpayer Type</t>
  </si>
  <si>
    <t>GSTIN / UIN Status</t>
  </si>
  <si>
    <t>Return Type</t>
  </si>
  <si>
    <t>Financial Year</t>
  </si>
  <si>
    <t>Tax Period</t>
  </si>
  <si>
    <t>Date of filing</t>
  </si>
  <si>
    <t>GSTR-3B</t>
  </si>
  <si>
    <t>Legal Name</t>
  </si>
  <si>
    <t>GSTIN:</t>
  </si>
  <si>
    <t>Return Type:</t>
  </si>
  <si>
    <t>Outward Supplies</t>
  </si>
  <si>
    <t xml:space="preserve">Total </t>
  </si>
  <si>
    <t>Taxes</t>
  </si>
  <si>
    <t>Taxable</t>
  </si>
  <si>
    <t>Zero Rated</t>
  </si>
  <si>
    <t>Nil Rated / Exempted</t>
  </si>
  <si>
    <t>Grand Total</t>
  </si>
  <si>
    <t>Average</t>
  </si>
  <si>
    <t>Trade Name</t>
  </si>
  <si>
    <t>Effective Date of registration</t>
  </si>
  <si>
    <t>Principal Place of Business</t>
  </si>
  <si>
    <t>Administrative Office</t>
  </si>
  <si>
    <t>Other Office</t>
  </si>
  <si>
    <t>Effective Date of Cancellation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</si>
</sst>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_-* #,##0.00_-;\-* #,##0.00_-;_-* &quot;-&quot;??_-;_-@_-"/>
    <numFmt numFmtId="165" formatCode="_-* #,##0.00_-;_-* #,##0.00\-;_-* &quot;-&quot;??_-;_-@_-"/>
    <numFmt numFmtId="166" formatCode="_(* #,##0_);_(* \(#,##0\);_(* \-??_);_(@_)"/>
    <numFmt numFmtId="167" formatCode="[$-409]mmmm/yy;@"/>
    <numFmt numFmtId="168" formatCode="_ * #,##0_ ;_ * \-#,##0_ ;_ * &quot;-&quot;??_ ;_ @_ "/>
    <numFmt numFmtId="171" formatCode="&quot;₹&quot;\ #,##0;&quot;₹&quot;\ \-#,##0;\-"/>
    <numFmt numFmtId="172" formatCode="0%;\-0%;\-"/>
    <numFmt numFmtId="173" formatCode="General;General;\-"/>
    <numFmt numFmtId="174" formatCode="_-* dd/mm/yyyy\ hh:mm;\-*dd/mm/yyyy\ hh:mm;\-"/>
    <numFmt numFmtId="175" formatCode="\ #,##0;\-#,##0;\-"/>
    <numFmt numFmtId="177" formatCode="yyyy"/>
    <numFmt numFmtId="178" formatCode="[$-409]mmmm/yy"/>
    <numFmt numFmtId="179" formatCode="dddd&quot;, &quot;mmmm\ dd&quot;, &quot;yyyy"/>
    <numFmt numFmtId="180" formatCode="_(* #,##0.00_);_(* \(#,##0.00\);_(* \-??_);_(@_)"/>
    <numFmt numFmtId="181" formatCode="_ * #,##0.000_ ;_ * \-#,##0.000_ ;_ * &quot;-&quot;??_ ;_ @_ "/>
  </numFmts>
  <fonts count="7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1"/>
      <color theme="1"/>
      <name val="Arial"/>
      <family val="2"/>
    </font>
    <font>
      <b/>
      <sz val="17"/>
      <color rgb="FFFFFFFF"/>
      <name val="Arial"/>
      <family val="2"/>
    </font>
    <font>
      <b/>
      <sz val="15"/>
      <color theme="0"/>
      <name val="Arial"/>
      <family val="2"/>
    </font>
    <font>
      <b/>
      <sz val="11"/>
      <color rgb="FFFFFFFF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14"/>
      <color theme="1"/>
      <name val="Arial"/>
      <family val="2"/>
    </font>
    <font>
      <sz val="12"/>
      <color rgb="FF000000"/>
      <name val="Verdana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color theme="1"/>
      <name val="Arial"/>
      <family val="2"/>
    </font>
    <font>
      <b/>
      <u/>
      <sz val="13"/>
      <color theme="1"/>
      <name val="Arial"/>
      <family val="2"/>
    </font>
    <font>
      <sz val="10"/>
      <color indexed="8"/>
      <name val="Arial"/>
      <family val="2"/>
    </font>
    <font>
      <sz val="8"/>
      <name val="Aharoni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FFFFFF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4"/>
      <color theme="0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FFFFFF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333333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rgb="FF000000"/>
      <name val="Calibri"/>
      <family val="2"/>
      <charset val="1"/>
    </font>
    <font>
      <b/>
      <sz val="11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i/>
      <sz val="10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i/>
      <sz val="11"/>
      <color rgb="FF000000"/>
      <name val="Calibri"/>
      <family val="2"/>
      <charset val="1"/>
    </font>
    <font>
      <b/>
      <i/>
      <sz val="11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43264"/>
        <bgColor indexed="64"/>
      </patternFill>
    </fill>
    <fill>
      <patternFill patternType="solid">
        <fgColor rgb="FF32649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rgb="FFDBEEF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rgb="FF0070C0"/>
      </patternFill>
    </fill>
  </fills>
  <borders count="1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thin">
        <color theme="2" tint="-9.9978637043366805E-2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thin">
        <color theme="2" tint="-9.9948118533890809E-2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2" tint="-9.9948118533890809E-2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2" tint="-9.9948118533890809E-2"/>
      </right>
      <top/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2" tint="-9.9978637043366805E-2"/>
      </right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thin">
        <color theme="2" tint="-9.9948118533890809E-2"/>
      </bottom>
      <diagonal/>
    </border>
    <border>
      <left/>
      <right/>
      <top style="medium">
        <color theme="1"/>
      </top>
      <bottom style="thin">
        <color theme="2" tint="-9.9948118533890809E-2"/>
      </bottom>
      <diagonal/>
    </border>
    <border>
      <left/>
      <right style="medium">
        <color indexed="64"/>
      </right>
      <top style="medium">
        <color theme="1"/>
      </top>
      <bottom style="thin">
        <color theme="2" tint="-9.9948118533890809E-2"/>
      </bottom>
      <diagonal/>
    </border>
    <border>
      <left/>
      <right style="thin">
        <color theme="2" tint="-9.9978637043366805E-2"/>
      </right>
      <top/>
      <bottom style="medium">
        <color indexed="64"/>
      </bottom>
      <diagonal/>
    </border>
    <border>
      <left/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0"/>
      </top>
      <bottom/>
      <diagonal/>
    </border>
    <border>
      <left style="medium">
        <color indexed="64"/>
      </left>
      <right style="thin">
        <color theme="2" tint="-9.9978637043366805E-2"/>
      </right>
      <top/>
      <bottom/>
      <diagonal/>
    </border>
    <border>
      <left/>
      <right style="thin">
        <color theme="0"/>
      </right>
      <top style="medium">
        <color theme="1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2" tint="-9.9978637043366805E-2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2" tint="-9.9978637043366805E-2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auto="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2" tint="-9.9948118533890809E-2"/>
      </right>
      <top style="thin">
        <color auto="1"/>
      </top>
      <bottom/>
      <diagonal/>
    </border>
    <border>
      <left/>
      <right style="thin">
        <color theme="2" tint="-9.9948118533890809E-2"/>
      </right>
      <top/>
      <bottom style="thin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theme="2" tint="-9.9978637043366805E-2"/>
      </left>
      <right/>
      <top/>
      <bottom style="medium">
        <color theme="1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3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164" fontId="8" fillId="0" borderId="0" applyFont="0" applyFill="0" applyBorder="0" applyAlignment="0" applyProtection="0"/>
    <xf numFmtId="0" fontId="23" fillId="0" borderId="0" applyNumberFormat="0" applyBorder="0" applyProtection="0">
      <alignment vertical="top" wrapText="1"/>
    </xf>
    <xf numFmtId="0" fontId="2" fillId="0" borderId="0"/>
    <xf numFmtId="0" fontId="35" fillId="0" borderId="0"/>
    <xf numFmtId="0" fontId="2" fillId="0" borderId="0"/>
    <xf numFmtId="0" fontId="1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56" fillId="0" borderId="159" applyNumberFormat="0" applyFill="0" applyAlignment="0" applyProtection="0"/>
    <xf numFmtId="0" fontId="57" fillId="18" borderId="160" applyNumberFormat="0" applyAlignment="0" applyProtection="0"/>
    <xf numFmtId="0" fontId="58" fillId="19" borderId="161" applyNumberFormat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43" fontId="2" fillId="0" borderId="0" applyFont="0" applyFill="0" applyBorder="0" applyAlignment="0" applyProtection="0"/>
    <xf numFmtId="0" fontId="57" fillId="24" borderId="160" applyAlignment="0" applyProtection="0"/>
    <xf numFmtId="0" fontId="66" fillId="19" borderId="160" applyNumberFormat="0" applyAlignment="0" applyProtection="0"/>
    <xf numFmtId="180" fontId="68" fillId="0" borderId="0" applyBorder="0" applyProtection="0"/>
    <xf numFmtId="0" fontId="11" fillId="0" borderId="0" applyNumberFormat="0" applyFill="0" applyBorder="0" applyAlignment="0" applyProtection="0"/>
    <xf numFmtId="0" fontId="11" fillId="0" borderId="0"/>
  </cellStyleXfs>
  <cellXfs count="895">
    <xf numFmtId="0" fontId="0" fillId="0" borderId="0" xfId="0"/>
    <xf numFmtId="0" fontId="14" fillId="2" borderId="0" xfId="0" applyFont="1" applyFill="1" applyProtection="1">
      <protection hidden="1"/>
    </xf>
    <xf numFmtId="0" fontId="14" fillId="2" borderId="0" xfId="0" applyFont="1" applyFill="1" applyAlignment="1" applyProtection="1">
      <alignment wrapText="1"/>
      <protection hidden="1"/>
    </xf>
    <xf numFmtId="0" fontId="4" fillId="2" borderId="4" xfId="0" applyFont="1" applyFill="1" applyBorder="1" applyProtection="1">
      <protection hidden="1"/>
    </xf>
    <xf numFmtId="0" fontId="14" fillId="2" borderId="5" xfId="0" applyFont="1" applyFill="1" applyBorder="1" applyProtection="1">
      <protection hidden="1"/>
    </xf>
    <xf numFmtId="0" fontId="12" fillId="6" borderId="20" xfId="0" applyFont="1" applyFill="1" applyBorder="1" applyAlignment="1" applyProtection="1">
      <alignment horizontal="left" vertical="center"/>
      <protection hidden="1"/>
    </xf>
    <xf numFmtId="0" fontId="11" fillId="2" borderId="0" xfId="0" applyFont="1" applyFill="1" applyProtection="1">
      <protection hidden="1"/>
    </xf>
    <xf numFmtId="0" fontId="14" fillId="2" borderId="4" xfId="0" applyFont="1" applyFill="1" applyBorder="1" applyProtection="1">
      <protection hidden="1"/>
    </xf>
    <xf numFmtId="0" fontId="14" fillId="2" borderId="4" xfId="0" applyFont="1" applyFill="1" applyBorder="1" applyAlignment="1" applyProtection="1">
      <alignment vertical="center"/>
      <protection hidden="1"/>
    </xf>
    <xf numFmtId="0" fontId="14" fillId="2" borderId="5" xfId="0" applyFont="1" applyFill="1" applyBorder="1" applyAlignment="1" applyProtection="1">
      <alignment vertical="center"/>
      <protection hidden="1"/>
    </xf>
    <xf numFmtId="0" fontId="14" fillId="2" borderId="0" xfId="0" applyFont="1" applyFill="1" applyAlignment="1" applyProtection="1">
      <alignment vertical="center"/>
      <protection hidden="1"/>
    </xf>
    <xf numFmtId="0" fontId="1" fillId="2" borderId="5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0" fontId="14" fillId="2" borderId="4" xfId="0" applyFont="1" applyFill="1" applyBorder="1" applyAlignment="1" applyProtection="1">
      <alignment horizontal="left"/>
      <protection hidden="1"/>
    </xf>
    <xf numFmtId="166" fontId="1" fillId="2" borderId="5" xfId="0" applyNumberFormat="1" applyFont="1" applyFill="1" applyBorder="1" applyProtection="1">
      <protection hidden="1"/>
    </xf>
    <xf numFmtId="0" fontId="1" fillId="2" borderId="4" xfId="0" applyFont="1" applyFill="1" applyBorder="1" applyProtection="1">
      <protection hidden="1"/>
    </xf>
    <xf numFmtId="0" fontId="1" fillId="2" borderId="29" xfId="0" applyFont="1" applyFill="1" applyBorder="1" applyProtection="1">
      <protection hidden="1"/>
    </xf>
    <xf numFmtId="166" fontId="11" fillId="8" borderId="29" xfId="10" applyNumberFormat="1" applyFont="1" applyFill="1" applyBorder="1" applyAlignment="1" applyProtection="1">
      <alignment wrapText="1"/>
      <protection hidden="1"/>
    </xf>
    <xf numFmtId="166" fontId="11" fillId="8" borderId="31" xfId="10" applyNumberFormat="1" applyFont="1" applyFill="1" applyBorder="1" applyAlignment="1" applyProtection="1">
      <alignment wrapText="1"/>
      <protection hidden="1"/>
    </xf>
    <xf numFmtId="0" fontId="7" fillId="2" borderId="4" xfId="0" applyFont="1" applyFill="1" applyBorder="1" applyProtection="1">
      <protection hidden="1"/>
    </xf>
    <xf numFmtId="0" fontId="7" fillId="2" borderId="29" xfId="0" applyFont="1" applyFill="1" applyBorder="1" applyProtection="1">
      <protection hidden="1"/>
    </xf>
    <xf numFmtId="166" fontId="18" fillId="8" borderId="29" xfId="10" applyNumberFormat="1" applyFont="1" applyFill="1" applyBorder="1" applyProtection="1">
      <protection hidden="1"/>
    </xf>
    <xf numFmtId="166" fontId="18" fillId="8" borderId="31" xfId="10" applyNumberFormat="1" applyFont="1" applyFill="1" applyBorder="1" applyProtection="1">
      <protection hidden="1"/>
    </xf>
    <xf numFmtId="0" fontId="7" fillId="2" borderId="5" xfId="0" applyFont="1" applyFill="1" applyBorder="1" applyProtection="1">
      <protection hidden="1"/>
    </xf>
    <xf numFmtId="0" fontId="7" fillId="2" borderId="0" xfId="0" applyFont="1" applyFill="1" applyProtection="1">
      <protection hidden="1"/>
    </xf>
    <xf numFmtId="166" fontId="18" fillId="8" borderId="0" xfId="10" applyNumberFormat="1" applyFont="1" applyFill="1" applyProtection="1">
      <protection hidden="1"/>
    </xf>
    <xf numFmtId="166" fontId="18" fillId="8" borderId="5" xfId="10" applyNumberFormat="1" applyFont="1" applyFill="1" applyBorder="1" applyProtection="1">
      <protection hidden="1"/>
    </xf>
    <xf numFmtId="166" fontId="11" fillId="8" borderId="0" xfId="10" applyNumberFormat="1" applyFont="1" applyFill="1" applyAlignment="1" applyProtection="1">
      <alignment wrapText="1"/>
      <protection hidden="1"/>
    </xf>
    <xf numFmtId="166" fontId="11" fillId="8" borderId="5" xfId="10" applyNumberFormat="1" applyFont="1" applyFill="1" applyBorder="1" applyAlignment="1" applyProtection="1">
      <alignment wrapText="1"/>
      <protection hidden="1"/>
    </xf>
    <xf numFmtId="166" fontId="11" fillId="8" borderId="0" xfId="10" applyNumberFormat="1" applyFont="1" applyFill="1" applyProtection="1">
      <protection hidden="1"/>
    </xf>
    <xf numFmtId="166" fontId="11" fillId="8" borderId="5" xfId="10" applyNumberFormat="1" applyFont="1" applyFill="1" applyBorder="1" applyProtection="1">
      <protection hidden="1"/>
    </xf>
    <xf numFmtId="166" fontId="11" fillId="8" borderId="7" xfId="10" applyNumberFormat="1" applyFont="1" applyFill="1" applyBorder="1" applyProtection="1">
      <protection hidden="1"/>
    </xf>
    <xf numFmtId="166" fontId="11" fillId="8" borderId="8" xfId="10" applyNumberFormat="1" applyFont="1" applyFill="1" applyBorder="1" applyProtection="1">
      <protection hidden="1"/>
    </xf>
    <xf numFmtId="166" fontId="10" fillId="6" borderId="34" xfId="0" applyNumberFormat="1" applyFont="1" applyFill="1" applyBorder="1" applyProtection="1">
      <protection hidden="1"/>
    </xf>
    <xf numFmtId="166" fontId="10" fillId="6" borderId="35" xfId="0" applyNumberFormat="1" applyFont="1" applyFill="1" applyBorder="1" applyProtection="1">
      <protection hidden="1"/>
    </xf>
    <xf numFmtId="0" fontId="18" fillId="8" borderId="29" xfId="1" applyFont="1" applyFill="1" applyBorder="1" applyAlignment="1" applyProtection="1">
      <alignment wrapText="1"/>
      <protection hidden="1"/>
    </xf>
    <xf numFmtId="0" fontId="18" fillId="8" borderId="0" xfId="1" applyFont="1" applyFill="1" applyAlignment="1" applyProtection="1">
      <alignment wrapText="1"/>
      <protection hidden="1"/>
    </xf>
    <xf numFmtId="0" fontId="18" fillId="8" borderId="7" xfId="1" applyFont="1" applyFill="1" applyBorder="1" applyAlignment="1" applyProtection="1">
      <alignment wrapText="1"/>
      <protection hidden="1"/>
    </xf>
    <xf numFmtId="166" fontId="18" fillId="8" borderId="7" xfId="10" applyNumberFormat="1" applyFont="1" applyFill="1" applyBorder="1" applyProtection="1">
      <protection hidden="1"/>
    </xf>
    <xf numFmtId="166" fontId="18" fillId="8" borderId="8" xfId="10" applyNumberFormat="1" applyFont="1" applyFill="1" applyBorder="1" applyProtection="1">
      <protection hidden="1"/>
    </xf>
    <xf numFmtId="166" fontId="10" fillId="6" borderId="37" xfId="0" applyNumberFormat="1" applyFont="1" applyFill="1" applyBorder="1" applyProtection="1">
      <protection hidden="1"/>
    </xf>
    <xf numFmtId="166" fontId="10" fillId="6" borderId="38" xfId="0" applyNumberFormat="1" applyFont="1" applyFill="1" applyBorder="1" applyProtection="1">
      <protection hidden="1"/>
    </xf>
    <xf numFmtId="166" fontId="18" fillId="8" borderId="29" xfId="10" applyNumberFormat="1" applyFont="1" applyFill="1" applyBorder="1" applyAlignment="1" applyProtection="1">
      <alignment wrapText="1"/>
      <protection hidden="1"/>
    </xf>
    <xf numFmtId="166" fontId="18" fillId="8" borderId="0" xfId="10" applyNumberFormat="1" applyFont="1" applyFill="1" applyAlignment="1" applyProtection="1">
      <alignment wrapText="1"/>
      <protection hidden="1"/>
    </xf>
    <xf numFmtId="3" fontId="1" fillId="2" borderId="5" xfId="0" applyNumberFormat="1" applyFont="1" applyFill="1" applyBorder="1" applyProtection="1">
      <protection hidden="1"/>
    </xf>
    <xf numFmtId="9" fontId="11" fillId="8" borderId="5" xfId="11" applyFont="1" applyFill="1" applyBorder="1" applyAlignment="1" applyProtection="1">
      <alignment horizontal="right"/>
      <protection hidden="1"/>
    </xf>
    <xf numFmtId="0" fontId="19" fillId="2" borderId="4" xfId="0" applyFont="1" applyFill="1" applyBorder="1" applyProtection="1">
      <protection hidden="1"/>
    </xf>
    <xf numFmtId="166" fontId="20" fillId="2" borderId="0" xfId="10" applyNumberFormat="1" applyFont="1" applyFill="1" applyProtection="1">
      <protection hidden="1"/>
    </xf>
    <xf numFmtId="0" fontId="19" fillId="2" borderId="5" xfId="0" applyFont="1" applyFill="1" applyBorder="1" applyProtection="1">
      <protection hidden="1"/>
    </xf>
    <xf numFmtId="0" fontId="19" fillId="2" borderId="0" xfId="0" applyFont="1" applyFill="1" applyProtection="1">
      <protection hidden="1"/>
    </xf>
    <xf numFmtId="166" fontId="21" fillId="2" borderId="5" xfId="0" applyNumberFormat="1" applyFont="1" applyFill="1" applyBorder="1" applyAlignment="1" applyProtection="1">
      <alignment horizontal="right"/>
      <protection hidden="1"/>
    </xf>
    <xf numFmtId="166" fontId="10" fillId="6" borderId="16" xfId="0" applyNumberFormat="1" applyFont="1" applyFill="1" applyBorder="1" applyProtection="1">
      <protection hidden="1"/>
    </xf>
    <xf numFmtId="166" fontId="10" fillId="6" borderId="17" xfId="0" applyNumberFormat="1" applyFont="1" applyFill="1" applyBorder="1" applyProtection="1">
      <protection hidden="1"/>
    </xf>
    <xf numFmtId="166" fontId="12" fillId="2" borderId="5" xfId="10" applyNumberFormat="1" applyFont="1" applyFill="1" applyBorder="1" applyProtection="1">
      <protection hidden="1"/>
    </xf>
    <xf numFmtId="0" fontId="14" fillId="2" borderId="6" xfId="0" applyFont="1" applyFill="1" applyBorder="1" applyProtection="1">
      <protection hidden="1"/>
    </xf>
    <xf numFmtId="0" fontId="14" fillId="2" borderId="7" xfId="0" applyFont="1" applyFill="1" applyBorder="1" applyProtection="1">
      <protection hidden="1"/>
    </xf>
    <xf numFmtId="0" fontId="21" fillId="8" borderId="7" xfId="1" applyFont="1" applyFill="1" applyBorder="1" applyAlignment="1" applyProtection="1">
      <alignment wrapText="1"/>
      <protection hidden="1"/>
    </xf>
    <xf numFmtId="1" fontId="21" fillId="8" borderId="7" xfId="13" applyNumberFormat="1" applyFont="1" applyFill="1" applyBorder="1" applyProtection="1">
      <protection hidden="1"/>
    </xf>
    <xf numFmtId="1" fontId="21" fillId="2" borderId="8" xfId="13" applyNumberFormat="1" applyFont="1" applyFill="1" applyBorder="1" applyProtection="1">
      <protection hidden="1"/>
    </xf>
    <xf numFmtId="167" fontId="17" fillId="7" borderId="41" xfId="0" applyNumberFormat="1" applyFont="1" applyFill="1" applyBorder="1" applyAlignment="1" applyProtection="1">
      <alignment vertical="center"/>
      <protection hidden="1"/>
    </xf>
    <xf numFmtId="167" fontId="17" fillId="7" borderId="42" xfId="0" applyNumberFormat="1" applyFont="1" applyFill="1" applyBorder="1" applyAlignment="1" applyProtection="1">
      <alignment vertical="center"/>
      <protection hidden="1"/>
    </xf>
    <xf numFmtId="3" fontId="20" fillId="2" borderId="0" xfId="1" applyNumberFormat="1" applyFont="1" applyFill="1" applyAlignment="1" applyProtection="1">
      <alignment wrapText="1"/>
      <protection hidden="1"/>
    </xf>
    <xf numFmtId="3" fontId="21" fillId="2" borderId="0" xfId="1" applyNumberFormat="1" applyFont="1" applyFill="1" applyAlignment="1" applyProtection="1">
      <alignment horizontal="center"/>
      <protection hidden="1"/>
    </xf>
    <xf numFmtId="3" fontId="21" fillId="2" borderId="5" xfId="1" applyNumberFormat="1" applyFont="1" applyFill="1" applyBorder="1" applyAlignment="1" applyProtection="1">
      <alignment horizontal="center"/>
      <protection hidden="1"/>
    </xf>
    <xf numFmtId="166" fontId="18" fillId="8" borderId="7" xfId="10" applyNumberFormat="1" applyFont="1" applyFill="1" applyBorder="1" applyAlignment="1" applyProtection="1">
      <alignment wrapText="1"/>
      <protection hidden="1"/>
    </xf>
    <xf numFmtId="0" fontId="1" fillId="2" borderId="0" xfId="0" applyFont="1" applyFill="1" applyAlignment="1" applyProtection="1">
      <alignment wrapText="1"/>
      <protection hidden="1"/>
    </xf>
    <xf numFmtId="0" fontId="1" fillId="2" borderId="4" xfId="0" applyFont="1" applyFill="1" applyBorder="1" applyAlignment="1" applyProtection="1">
      <alignment wrapText="1"/>
      <protection hidden="1"/>
    </xf>
    <xf numFmtId="0" fontId="7" fillId="2" borderId="4" xfId="0" applyFont="1" applyFill="1" applyBorder="1" applyAlignment="1" applyProtection="1">
      <alignment wrapText="1"/>
      <protection hidden="1"/>
    </xf>
    <xf numFmtId="166" fontId="18" fillId="8" borderId="5" xfId="10" applyNumberFormat="1" applyFont="1" applyFill="1" applyBorder="1" applyAlignment="1" applyProtection="1">
      <alignment wrapText="1"/>
      <protection hidden="1"/>
    </xf>
    <xf numFmtId="166" fontId="10" fillId="10" borderId="34" xfId="0" applyNumberFormat="1" applyFont="1" applyFill="1" applyBorder="1" applyProtection="1">
      <protection hidden="1"/>
    </xf>
    <xf numFmtId="166" fontId="10" fillId="10" borderId="35" xfId="0" applyNumberFormat="1" applyFont="1" applyFill="1" applyBorder="1" applyProtection="1">
      <protection hidden="1"/>
    </xf>
    <xf numFmtId="3" fontId="20" fillId="2" borderId="2" xfId="1" applyNumberFormat="1" applyFont="1" applyFill="1" applyBorder="1" applyAlignment="1" applyProtection="1">
      <alignment wrapText="1"/>
      <protection hidden="1"/>
    </xf>
    <xf numFmtId="3" fontId="21" fillId="2" borderId="2" xfId="1" applyNumberFormat="1" applyFont="1" applyFill="1" applyBorder="1" applyAlignment="1" applyProtection="1">
      <alignment horizontal="center"/>
      <protection hidden="1"/>
    </xf>
    <xf numFmtId="3" fontId="21" fillId="2" borderId="3" xfId="1" applyNumberFormat="1" applyFont="1" applyFill="1" applyBorder="1" applyAlignment="1" applyProtection="1">
      <alignment horizontal="center"/>
      <protection hidden="1"/>
    </xf>
    <xf numFmtId="166" fontId="24" fillId="2" borderId="29" xfId="0" applyNumberFormat="1" applyFont="1" applyFill="1" applyBorder="1" applyProtection="1">
      <protection hidden="1"/>
    </xf>
    <xf numFmtId="166" fontId="24" fillId="2" borderId="31" xfId="0" applyNumberFormat="1" applyFont="1" applyFill="1" applyBorder="1" applyProtection="1">
      <protection hidden="1"/>
    </xf>
    <xf numFmtId="166" fontId="25" fillId="2" borderId="5" xfId="10" applyNumberFormat="1" applyFont="1" applyFill="1" applyBorder="1" applyAlignment="1" applyProtection="1">
      <alignment horizontal="right"/>
      <protection hidden="1"/>
    </xf>
    <xf numFmtId="166" fontId="26" fillId="2" borderId="29" xfId="10" applyNumberFormat="1" applyFont="1" applyFill="1" applyBorder="1" applyAlignment="1" applyProtection="1">
      <alignment horizontal="right"/>
      <protection hidden="1"/>
    </xf>
    <xf numFmtId="166" fontId="26" fillId="2" borderId="31" xfId="10" applyNumberFormat="1" applyFont="1" applyFill="1" applyBorder="1" applyAlignment="1" applyProtection="1">
      <alignment horizontal="right"/>
      <protection hidden="1"/>
    </xf>
    <xf numFmtId="166" fontId="26" fillId="2" borderId="5" xfId="10" applyNumberFormat="1" applyFont="1" applyFill="1" applyBorder="1" applyAlignment="1" applyProtection="1">
      <alignment horizontal="right"/>
      <protection hidden="1"/>
    </xf>
    <xf numFmtId="0" fontId="7" fillId="2" borderId="7" xfId="14" applyFont="1" applyFill="1" applyBorder="1" applyAlignment="1" applyProtection="1">
      <alignment wrapText="1"/>
      <protection hidden="1"/>
    </xf>
    <xf numFmtId="166" fontId="18" fillId="2" borderId="29" xfId="0" applyNumberFormat="1" applyFont="1" applyFill="1" applyBorder="1" applyProtection="1">
      <protection hidden="1"/>
    </xf>
    <xf numFmtId="166" fontId="18" fillId="2" borderId="31" xfId="0" applyNumberFormat="1" applyFont="1" applyFill="1" applyBorder="1" applyProtection="1">
      <protection hidden="1"/>
    </xf>
    <xf numFmtId="166" fontId="25" fillId="2" borderId="7" xfId="10" applyNumberFormat="1" applyFont="1" applyFill="1" applyBorder="1" applyAlignment="1" applyProtection="1">
      <alignment horizontal="right"/>
      <protection hidden="1"/>
    </xf>
    <xf numFmtId="166" fontId="25" fillId="2" borderId="8" xfId="10" applyNumberFormat="1" applyFont="1" applyFill="1" applyBorder="1" applyAlignment="1" applyProtection="1">
      <alignment horizontal="right"/>
      <protection hidden="1"/>
    </xf>
    <xf numFmtId="0" fontId="24" fillId="2" borderId="0" xfId="1" applyFont="1" applyFill="1" applyAlignment="1" applyProtection="1">
      <alignment wrapText="1"/>
      <protection hidden="1"/>
    </xf>
    <xf numFmtId="166" fontId="20" fillId="2" borderId="0" xfId="10" applyNumberFormat="1" applyFont="1" applyFill="1" applyAlignment="1" applyProtection="1">
      <alignment wrapText="1"/>
      <protection hidden="1"/>
    </xf>
    <xf numFmtId="0" fontId="18" fillId="2" borderId="0" xfId="0" applyFont="1" applyFill="1" applyAlignment="1" applyProtection="1">
      <alignment wrapText="1"/>
      <protection hidden="1"/>
    </xf>
    <xf numFmtId="0" fontId="21" fillId="2" borderId="0" xfId="0" applyFont="1" applyFill="1" applyAlignment="1" applyProtection="1">
      <alignment wrapText="1"/>
      <protection hidden="1"/>
    </xf>
    <xf numFmtId="0" fontId="21" fillId="2" borderId="0" xfId="0" applyFont="1" applyFill="1" applyProtection="1">
      <protection hidden="1"/>
    </xf>
    <xf numFmtId="0" fontId="27" fillId="2" borderId="4" xfId="0" applyFont="1" applyFill="1" applyBorder="1" applyProtection="1">
      <protection hidden="1"/>
    </xf>
    <xf numFmtId="0" fontId="27" fillId="2" borderId="5" xfId="0" applyFont="1" applyFill="1" applyBorder="1" applyProtection="1">
      <protection hidden="1"/>
    </xf>
    <xf numFmtId="0" fontId="27" fillId="2" borderId="0" xfId="0" applyFont="1" applyFill="1" applyProtection="1">
      <protection hidden="1"/>
    </xf>
    <xf numFmtId="0" fontId="27" fillId="2" borderId="0" xfId="0" applyFont="1" applyFill="1" applyAlignment="1" applyProtection="1">
      <alignment wrapText="1"/>
      <protection hidden="1"/>
    </xf>
    <xf numFmtId="0" fontId="11" fillId="2" borderId="0" xfId="0" applyFont="1" applyFill="1" applyAlignment="1" applyProtection="1">
      <alignment horizontal="right" wrapText="1"/>
      <protection hidden="1"/>
    </xf>
    <xf numFmtId="9" fontId="11" fillId="2" borderId="0" xfId="0" applyNumberFormat="1" applyFont="1" applyFill="1" applyAlignment="1" applyProtection="1">
      <alignment horizontal="right"/>
      <protection hidden="1"/>
    </xf>
    <xf numFmtId="9" fontId="11" fillId="2" borderId="5" xfId="0" applyNumberFormat="1" applyFont="1" applyFill="1" applyBorder="1" applyAlignment="1" applyProtection="1">
      <alignment horizontal="right"/>
      <protection hidden="1"/>
    </xf>
    <xf numFmtId="166" fontId="11" fillId="2" borderId="0" xfId="0" applyNumberFormat="1" applyFont="1" applyFill="1" applyAlignment="1" applyProtection="1">
      <alignment horizontal="right"/>
      <protection hidden="1"/>
    </xf>
    <xf numFmtId="166" fontId="11" fillId="2" borderId="5" xfId="0" applyNumberFormat="1" applyFont="1" applyFill="1" applyBorder="1" applyAlignment="1" applyProtection="1">
      <alignment horizontal="right"/>
      <protection hidden="1"/>
    </xf>
    <xf numFmtId="166" fontId="11" fillId="2" borderId="0" xfId="0" applyNumberFormat="1" applyFont="1" applyFill="1" applyAlignment="1" applyProtection="1">
      <alignment horizontal="right" wrapText="1"/>
      <protection hidden="1"/>
    </xf>
    <xf numFmtId="166" fontId="11" fillId="2" borderId="5" xfId="0" applyNumberFormat="1" applyFont="1" applyFill="1" applyBorder="1" applyAlignment="1" applyProtection="1">
      <alignment horizontal="right" wrapText="1"/>
      <protection hidden="1"/>
    </xf>
    <xf numFmtId="166" fontId="11" fillId="2" borderId="7" xfId="0" applyNumberFormat="1" applyFont="1" applyFill="1" applyBorder="1" applyAlignment="1" applyProtection="1">
      <alignment horizontal="right"/>
      <protection hidden="1"/>
    </xf>
    <xf numFmtId="166" fontId="11" fillId="2" borderId="8" xfId="0" applyNumberFormat="1" applyFont="1" applyFill="1" applyBorder="1" applyAlignment="1" applyProtection="1">
      <alignment horizontal="right"/>
      <protection hidden="1"/>
    </xf>
    <xf numFmtId="0" fontId="14" fillId="2" borderId="7" xfId="0" applyFont="1" applyFill="1" applyBorder="1" applyAlignment="1" applyProtection="1">
      <alignment wrapText="1"/>
      <protection hidden="1"/>
    </xf>
    <xf numFmtId="0" fontId="14" fillId="2" borderId="8" xfId="0" applyFont="1" applyFill="1" applyBorder="1" applyProtection="1">
      <protection hidden="1"/>
    </xf>
    <xf numFmtId="167" fontId="17" fillId="4" borderId="51" xfId="0" applyNumberFormat="1" applyFont="1" applyFill="1" applyBorder="1" applyAlignment="1" applyProtection="1">
      <alignment vertical="center"/>
      <protection hidden="1"/>
    </xf>
    <xf numFmtId="167" fontId="17" fillId="4" borderId="52" xfId="0" applyNumberFormat="1" applyFont="1" applyFill="1" applyBorder="1" applyAlignment="1" applyProtection="1">
      <alignment vertical="center"/>
      <protection hidden="1"/>
    </xf>
    <xf numFmtId="166" fontId="1" fillId="2" borderId="5" xfId="10" applyNumberFormat="1" applyFont="1" applyFill="1" applyBorder="1" applyProtection="1">
      <protection hidden="1"/>
    </xf>
    <xf numFmtId="166" fontId="12" fillId="2" borderId="55" xfId="0" applyNumberFormat="1" applyFont="1" applyFill="1" applyBorder="1" applyProtection="1">
      <protection hidden="1"/>
    </xf>
    <xf numFmtId="166" fontId="12" fillId="2" borderId="27" xfId="0" applyNumberFormat="1" applyFont="1" applyFill="1" applyBorder="1" applyProtection="1">
      <protection hidden="1"/>
    </xf>
    <xf numFmtId="166" fontId="1" fillId="2" borderId="61" xfId="10" applyNumberFormat="1" applyFont="1" applyFill="1" applyBorder="1" applyProtection="1">
      <protection hidden="1"/>
    </xf>
    <xf numFmtId="166" fontId="1" fillId="2" borderId="63" xfId="10" applyNumberFormat="1" applyFont="1" applyFill="1" applyBorder="1" applyProtection="1">
      <protection hidden="1"/>
    </xf>
    <xf numFmtId="166" fontId="7" fillId="2" borderId="5" xfId="10" applyNumberFormat="1" applyFont="1" applyFill="1" applyBorder="1" applyProtection="1">
      <protection hidden="1"/>
    </xf>
    <xf numFmtId="166" fontId="12" fillId="6" borderId="55" xfId="0" applyNumberFormat="1" applyFont="1" applyFill="1" applyBorder="1" applyProtection="1">
      <protection hidden="1"/>
    </xf>
    <xf numFmtId="166" fontId="12" fillId="6" borderId="27" xfId="0" applyNumberFormat="1" applyFont="1" applyFill="1" applyBorder="1" applyProtection="1">
      <protection hidden="1"/>
    </xf>
    <xf numFmtId="166" fontId="1" fillId="2" borderId="7" xfId="10" applyNumberFormat="1" applyFont="1" applyFill="1" applyBorder="1" applyProtection="1">
      <protection hidden="1"/>
    </xf>
    <xf numFmtId="166" fontId="1" fillId="2" borderId="8" xfId="10" applyNumberFormat="1" applyFont="1" applyFill="1" applyBorder="1" applyProtection="1">
      <protection hidden="1"/>
    </xf>
    <xf numFmtId="166" fontId="11" fillId="12" borderId="20" xfId="10" applyNumberFormat="1" applyFont="1" applyFill="1" applyBorder="1" applyProtection="1">
      <protection hidden="1"/>
    </xf>
    <xf numFmtId="14" fontId="1" fillId="2" borderId="0" xfId="0" applyNumberFormat="1" applyFont="1" applyFill="1" applyProtection="1">
      <protection hidden="1"/>
    </xf>
    <xf numFmtId="14" fontId="19" fillId="2" borderId="4" xfId="0" applyNumberFormat="1" applyFont="1" applyFill="1" applyBorder="1" applyProtection="1">
      <protection hidden="1"/>
    </xf>
    <xf numFmtId="14" fontId="20" fillId="2" borderId="5" xfId="10" applyNumberFormat="1" applyFont="1" applyFill="1" applyBorder="1" applyProtection="1">
      <protection hidden="1"/>
    </xf>
    <xf numFmtId="14" fontId="19" fillId="2" borderId="5" xfId="0" applyNumberFormat="1" applyFont="1" applyFill="1" applyBorder="1" applyProtection="1">
      <protection hidden="1"/>
    </xf>
    <xf numFmtId="14" fontId="19" fillId="2" borderId="0" xfId="0" applyNumberFormat="1" applyFont="1" applyFill="1" applyProtection="1">
      <protection hidden="1"/>
    </xf>
    <xf numFmtId="166" fontId="18" fillId="8" borderId="72" xfId="10" applyNumberFormat="1" applyFont="1" applyFill="1" applyBorder="1" applyProtection="1">
      <protection hidden="1"/>
    </xf>
    <xf numFmtId="166" fontId="18" fillId="8" borderId="73" xfId="10" applyNumberFormat="1" applyFont="1" applyFill="1" applyBorder="1" applyProtection="1">
      <protection hidden="1"/>
    </xf>
    <xf numFmtId="166" fontId="24" fillId="2" borderId="5" xfId="0" applyNumberFormat="1" applyFont="1" applyFill="1" applyBorder="1" applyProtection="1">
      <protection hidden="1"/>
    </xf>
    <xf numFmtId="166" fontId="18" fillId="2" borderId="5" xfId="0" applyNumberFormat="1" applyFont="1" applyFill="1" applyBorder="1" applyProtection="1">
      <protection hidden="1"/>
    </xf>
    <xf numFmtId="166" fontId="18" fillId="0" borderId="29" xfId="10" applyNumberFormat="1" applyFont="1" applyBorder="1" applyProtection="1">
      <protection hidden="1"/>
    </xf>
    <xf numFmtId="166" fontId="7" fillId="2" borderId="0" xfId="0" applyNumberFormat="1" applyFont="1" applyFill="1" applyProtection="1">
      <protection hidden="1"/>
    </xf>
    <xf numFmtId="166" fontId="11" fillId="8" borderId="7" xfId="10" applyNumberFormat="1" applyFont="1" applyFill="1" applyBorder="1" applyAlignment="1" applyProtection="1">
      <alignment wrapText="1"/>
      <protection hidden="1"/>
    </xf>
    <xf numFmtId="166" fontId="11" fillId="8" borderId="61" xfId="10" applyNumberFormat="1" applyFont="1" applyFill="1" applyBorder="1" applyAlignment="1" applyProtection="1">
      <alignment wrapText="1"/>
      <protection hidden="1"/>
    </xf>
    <xf numFmtId="166" fontId="11" fillId="8" borderId="63" xfId="10" applyNumberFormat="1" applyFont="1" applyFill="1" applyBorder="1" applyAlignment="1" applyProtection="1">
      <alignment wrapText="1"/>
      <protection hidden="1"/>
    </xf>
    <xf numFmtId="0" fontId="14" fillId="2" borderId="0" xfId="0" applyFont="1" applyFill="1" applyProtection="1">
      <protection hidden="1"/>
    </xf>
    <xf numFmtId="0" fontId="14" fillId="2" borderId="5" xfId="0" applyFont="1" applyFill="1" applyBorder="1" applyProtection="1">
      <protection hidden="1"/>
    </xf>
    <xf numFmtId="0" fontId="18" fillId="8" borderId="28" xfId="0" applyFont="1" applyFill="1" applyBorder="1" applyAlignment="1" applyProtection="1">
      <alignment horizontal="left" wrapText="1"/>
      <protection hidden="1"/>
    </xf>
    <xf numFmtId="0" fontId="7" fillId="2" borderId="29" xfId="0" applyFont="1" applyFill="1" applyBorder="1" applyProtection="1">
      <protection hidden="1"/>
    </xf>
    <xf numFmtId="0" fontId="18" fillId="8" borderId="29" xfId="0" applyFont="1" applyFill="1" applyBorder="1" applyAlignment="1" applyProtection="1">
      <alignment horizontal="left" wrapText="1"/>
      <protection hidden="1"/>
    </xf>
    <xf numFmtId="0" fontId="18" fillId="8" borderId="90" xfId="0" applyFont="1" applyFill="1" applyBorder="1" applyAlignment="1" applyProtection="1">
      <alignment horizontal="left" wrapText="1"/>
      <protection hidden="1"/>
    </xf>
    <xf numFmtId="0" fontId="7" fillId="2" borderId="29" xfId="14" applyFont="1" applyFill="1" applyBorder="1" applyAlignment="1" applyProtection="1">
      <alignment wrapText="1"/>
      <protection hidden="1"/>
    </xf>
    <xf numFmtId="0" fontId="7" fillId="2" borderId="90" xfId="14" applyFont="1" applyFill="1" applyBorder="1" applyAlignment="1" applyProtection="1">
      <alignment wrapText="1"/>
      <protection hidden="1"/>
    </xf>
    <xf numFmtId="0" fontId="7" fillId="2" borderId="28" xfId="14" applyFont="1" applyFill="1" applyBorder="1" applyAlignment="1" applyProtection="1">
      <alignment wrapText="1"/>
      <protection hidden="1"/>
    </xf>
    <xf numFmtId="166" fontId="11" fillId="8" borderId="0" xfId="10" applyNumberFormat="1" applyFont="1" applyFill="1" applyBorder="1" applyAlignment="1" applyProtection="1">
      <alignment wrapText="1"/>
      <protection hidden="1"/>
    </xf>
    <xf numFmtId="0" fontId="7" fillId="2" borderId="0" xfId="0" applyFont="1" applyFill="1" applyBorder="1" applyProtection="1">
      <protection hidden="1"/>
    </xf>
    <xf numFmtId="166" fontId="18" fillId="8" borderId="0" xfId="10" applyNumberFormat="1" applyFont="1" applyFill="1" applyBorder="1" applyProtection="1">
      <protection hidden="1"/>
    </xf>
    <xf numFmtId="166" fontId="18" fillId="8" borderId="0" xfId="10" applyNumberFormat="1" applyFont="1" applyFill="1" applyBorder="1" applyAlignment="1" applyProtection="1">
      <alignment wrapText="1"/>
      <protection hidden="1"/>
    </xf>
    <xf numFmtId="0" fontId="7" fillId="2" borderId="0" xfId="14" applyFont="1" applyFill="1" applyBorder="1" applyAlignment="1" applyProtection="1">
      <alignment wrapText="1"/>
      <protection hidden="1"/>
    </xf>
    <xf numFmtId="166" fontId="24" fillId="2" borderId="0" xfId="0" applyNumberFormat="1" applyFont="1" applyFill="1" applyBorder="1" applyProtection="1">
      <protection hidden="1"/>
    </xf>
    <xf numFmtId="166" fontId="25" fillId="2" borderId="0" xfId="10" applyNumberFormat="1" applyFont="1" applyFill="1" applyBorder="1" applyAlignment="1" applyProtection="1">
      <alignment horizontal="right"/>
      <protection hidden="1"/>
    </xf>
    <xf numFmtId="166" fontId="26" fillId="2" borderId="0" xfId="10" applyNumberFormat="1" applyFont="1" applyFill="1" applyBorder="1" applyAlignment="1" applyProtection="1">
      <alignment horizontal="right"/>
      <protection hidden="1"/>
    </xf>
    <xf numFmtId="3" fontId="20" fillId="2" borderId="0" xfId="1" applyNumberFormat="1" applyFont="1" applyFill="1" applyBorder="1" applyAlignment="1" applyProtection="1">
      <alignment wrapText="1"/>
      <protection hidden="1"/>
    </xf>
    <xf numFmtId="3" fontId="21" fillId="2" borderId="0" xfId="1" applyNumberFormat="1" applyFont="1" applyFill="1" applyBorder="1" applyAlignment="1" applyProtection="1">
      <alignment horizontal="center"/>
      <protection hidden="1"/>
    </xf>
    <xf numFmtId="0" fontId="18" fillId="8" borderId="0" xfId="0" applyFont="1" applyFill="1" applyBorder="1" applyAlignment="1" applyProtection="1">
      <alignment horizontal="left" wrapText="1"/>
      <protection hidden="1"/>
    </xf>
    <xf numFmtId="166" fontId="18" fillId="2" borderId="0" xfId="0" applyNumberFormat="1" applyFont="1" applyFill="1" applyBorder="1" applyProtection="1">
      <protection hidden="1"/>
    </xf>
    <xf numFmtId="166" fontId="1" fillId="2" borderId="0" xfId="10" applyNumberFormat="1" applyFont="1" applyFill="1" applyBorder="1" applyProtection="1">
      <protection hidden="1"/>
    </xf>
    <xf numFmtId="166" fontId="7" fillId="2" borderId="0" xfId="10" applyNumberFormat="1" applyFont="1" applyFill="1" applyBorder="1" applyProtection="1">
      <protection hidden="1"/>
    </xf>
    <xf numFmtId="0" fontId="14" fillId="2" borderId="4" xfId="0" applyFont="1" applyFill="1" applyBorder="1" applyProtection="1">
      <protection hidden="1"/>
    </xf>
    <xf numFmtId="0" fontId="14" fillId="2" borderId="0" xfId="0" applyFont="1" applyFill="1" applyProtection="1">
      <protection hidden="1"/>
    </xf>
    <xf numFmtId="0" fontId="14" fillId="2" borderId="5" xfId="0" applyFont="1" applyFill="1" applyBorder="1" applyProtection="1">
      <protection hidden="1"/>
    </xf>
    <xf numFmtId="0" fontId="7" fillId="2" borderId="0" xfId="14" applyFont="1" applyFill="1" applyBorder="1" applyAlignment="1" applyProtection="1">
      <alignment wrapText="1"/>
      <protection hidden="1"/>
    </xf>
    <xf numFmtId="0" fontId="7" fillId="2" borderId="28" xfId="14" applyFont="1" applyFill="1" applyBorder="1" applyAlignment="1" applyProtection="1">
      <alignment wrapText="1"/>
      <protection hidden="1"/>
    </xf>
    <xf numFmtId="0" fontId="14" fillId="2" borderId="2" xfId="0" applyFont="1" applyFill="1" applyBorder="1" applyProtection="1">
      <protection hidden="1"/>
    </xf>
    <xf numFmtId="0" fontId="14" fillId="2" borderId="3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left"/>
      <protection hidden="1"/>
    </xf>
    <xf numFmtId="0" fontId="14" fillId="2" borderId="6" xfId="0" applyFont="1" applyFill="1" applyBorder="1" applyProtection="1">
      <protection hidden="1"/>
    </xf>
    <xf numFmtId="0" fontId="7" fillId="2" borderId="29" xfId="14" applyFont="1" applyFill="1" applyBorder="1" applyAlignment="1" applyProtection="1">
      <alignment wrapText="1"/>
      <protection hidden="1"/>
    </xf>
    <xf numFmtId="0" fontId="7" fillId="2" borderId="90" xfId="14" applyFont="1" applyFill="1" applyBorder="1" applyAlignment="1" applyProtection="1">
      <alignment wrapText="1"/>
      <protection hidden="1"/>
    </xf>
    <xf numFmtId="0" fontId="18" fillId="8" borderId="29" xfId="1" applyFont="1" applyFill="1" applyBorder="1" applyAlignment="1" applyProtection="1">
      <alignment wrapText="1"/>
      <protection hidden="1"/>
    </xf>
    <xf numFmtId="0" fontId="18" fillId="8" borderId="90" xfId="1" applyFont="1" applyFill="1" applyBorder="1" applyAlignment="1" applyProtection="1">
      <alignment wrapText="1"/>
      <protection hidden="1"/>
    </xf>
    <xf numFmtId="0" fontId="18" fillId="8" borderId="0" xfId="1" applyFont="1" applyFill="1" applyBorder="1" applyAlignment="1" applyProtection="1">
      <alignment wrapText="1"/>
      <protection hidden="1"/>
    </xf>
    <xf numFmtId="0" fontId="18" fillId="8" borderId="28" xfId="1" applyFont="1" applyFill="1" applyBorder="1" applyAlignment="1" applyProtection="1">
      <alignment wrapText="1"/>
      <protection hidden="1"/>
    </xf>
    <xf numFmtId="0" fontId="7" fillId="2" borderId="0" xfId="0" applyFont="1" applyFill="1" applyProtection="1">
      <protection hidden="1"/>
    </xf>
    <xf numFmtId="0" fontId="18" fillId="8" borderId="32" xfId="1" applyFont="1" applyFill="1" applyBorder="1" applyAlignment="1" applyProtection="1">
      <alignment wrapText="1"/>
      <protection hidden="1"/>
    </xf>
    <xf numFmtId="0" fontId="1" fillId="2" borderId="4" xfId="0" applyFont="1" applyFill="1" applyBorder="1" applyProtection="1">
      <protection hidden="1"/>
    </xf>
    <xf numFmtId="0" fontId="7" fillId="2" borderId="29" xfId="0" applyFont="1" applyFill="1" applyBorder="1" applyProtection="1">
      <protection hidden="1"/>
    </xf>
    <xf numFmtId="0" fontId="7" fillId="2" borderId="7" xfId="0" applyFont="1" applyFill="1" applyBorder="1" applyProtection="1">
      <protection hidden="1"/>
    </xf>
    <xf numFmtId="0" fontId="5" fillId="2" borderId="4" xfId="0" applyFont="1" applyFill="1" applyBorder="1" applyProtection="1">
      <protection hidden="1"/>
    </xf>
    <xf numFmtId="0" fontId="1" fillId="2" borderId="0" xfId="0" applyFont="1" applyFill="1" applyBorder="1" applyProtection="1">
      <protection hidden="1"/>
    </xf>
    <xf numFmtId="166" fontId="1" fillId="2" borderId="0" xfId="0" applyNumberFormat="1" applyFont="1" applyFill="1" applyBorder="1" applyProtection="1">
      <protection hidden="1"/>
    </xf>
    <xf numFmtId="166" fontId="11" fillId="8" borderId="0" xfId="10" applyNumberFormat="1" applyFont="1" applyFill="1" applyBorder="1" applyProtection="1">
      <protection hidden="1"/>
    </xf>
    <xf numFmtId="43" fontId="7" fillId="2" borderId="0" xfId="0" applyNumberFormat="1" applyFont="1" applyFill="1" applyBorder="1" applyProtection="1">
      <protection hidden="1"/>
    </xf>
    <xf numFmtId="166" fontId="11" fillId="0" borderId="0" xfId="10" applyNumberFormat="1" applyFont="1" applyBorder="1" applyAlignment="1" applyProtection="1">
      <alignment wrapText="1"/>
      <protection hidden="1"/>
    </xf>
    <xf numFmtId="166" fontId="11" fillId="0" borderId="0" xfId="10" applyNumberFormat="1" applyFont="1" applyBorder="1" applyProtection="1">
      <protection hidden="1"/>
    </xf>
    <xf numFmtId="9" fontId="11" fillId="8" borderId="0" xfId="11" applyFont="1" applyFill="1" applyBorder="1" applyAlignment="1" applyProtection="1">
      <alignment horizontal="right"/>
      <protection hidden="1"/>
    </xf>
    <xf numFmtId="14" fontId="20" fillId="2" borderId="0" xfId="10" applyNumberFormat="1" applyFont="1" applyFill="1" applyBorder="1" applyProtection="1">
      <protection hidden="1"/>
    </xf>
    <xf numFmtId="166" fontId="21" fillId="2" borderId="0" xfId="0" applyNumberFormat="1" applyFont="1" applyFill="1" applyBorder="1" applyProtection="1">
      <protection hidden="1"/>
    </xf>
    <xf numFmtId="166" fontId="21" fillId="2" borderId="0" xfId="0" applyNumberFormat="1" applyFont="1" applyFill="1" applyBorder="1" applyAlignment="1" applyProtection="1">
      <alignment horizontal="right"/>
      <protection hidden="1"/>
    </xf>
    <xf numFmtId="166" fontId="12" fillId="2" borderId="0" xfId="10" applyNumberFormat="1" applyFont="1" applyFill="1" applyBorder="1" applyProtection="1">
      <protection hidden="1"/>
    </xf>
    <xf numFmtId="0" fontId="1" fillId="2" borderId="4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0" fontId="1" fillId="2" borderId="5" xfId="0" applyFont="1" applyFill="1" applyBorder="1" applyProtection="1">
      <protection hidden="1"/>
    </xf>
    <xf numFmtId="0" fontId="1" fillId="0" borderId="10" xfId="0" applyFont="1" applyBorder="1" applyAlignment="1">
      <alignment vertical="center"/>
    </xf>
    <xf numFmtId="0" fontId="1" fillId="0" borderId="68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6" fontId="11" fillId="2" borderId="20" xfId="0" applyNumberFormat="1" applyFont="1" applyFill="1" applyBorder="1" applyAlignment="1" applyProtection="1">
      <alignment horizontal="right" vertical="center"/>
      <protection hidden="1"/>
    </xf>
    <xf numFmtId="0" fontId="13" fillId="4" borderId="105" xfId="6" applyFont="1" applyFill="1" applyBorder="1" applyAlignment="1">
      <alignment horizontal="center" vertical="center"/>
    </xf>
    <xf numFmtId="0" fontId="13" fillId="4" borderId="94" xfId="6" applyFont="1" applyFill="1" applyBorder="1" applyAlignment="1">
      <alignment horizontal="center" vertical="center"/>
    </xf>
    <xf numFmtId="17" fontId="13" fillId="4" borderId="94" xfId="6" applyNumberFormat="1" applyFont="1" applyFill="1" applyBorder="1" applyAlignment="1">
      <alignment horizontal="center" vertical="center"/>
    </xf>
    <xf numFmtId="0" fontId="1" fillId="0" borderId="108" xfId="0" applyFont="1" applyBorder="1" applyAlignment="1">
      <alignment vertical="center"/>
    </xf>
    <xf numFmtId="0" fontId="1" fillId="0" borderId="1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3" fillId="4" borderId="106" xfId="6" applyFont="1" applyFill="1" applyBorder="1" applyAlignment="1" applyProtection="1">
      <alignment horizontal="center" vertical="center"/>
      <protection locked="0"/>
    </xf>
    <xf numFmtId="175" fontId="1" fillId="0" borderId="69" xfId="0" applyNumberFormat="1" applyFont="1" applyBorder="1" applyAlignment="1">
      <alignment vertical="center"/>
    </xf>
    <xf numFmtId="10" fontId="1" fillId="0" borderId="69" xfId="0" applyNumberFormat="1" applyFont="1" applyBorder="1" applyAlignment="1">
      <alignment horizontal="right" vertical="center"/>
    </xf>
    <xf numFmtId="175" fontId="1" fillId="0" borderId="112" xfId="0" applyNumberFormat="1" applyFont="1" applyBorder="1" applyAlignment="1">
      <alignment vertical="center"/>
    </xf>
    <xf numFmtId="175" fontId="1" fillId="0" borderId="69" xfId="0" applyNumberFormat="1" applyFont="1" applyBorder="1" applyAlignment="1">
      <alignment horizontal="right" vertical="center"/>
    </xf>
    <xf numFmtId="175" fontId="1" fillId="0" borderId="112" xfId="0" applyNumberFormat="1" applyFont="1" applyBorder="1" applyAlignment="1">
      <alignment horizontal="right" vertical="center"/>
    </xf>
    <xf numFmtId="10" fontId="1" fillId="0" borderId="112" xfId="0" applyNumberFormat="1" applyFont="1" applyBorder="1" applyAlignment="1">
      <alignment horizontal="right" vertical="center"/>
    </xf>
    <xf numFmtId="17" fontId="13" fillId="7" borderId="86" xfId="6" applyNumberFormat="1" applyFont="1" applyFill="1" applyBorder="1" applyAlignment="1">
      <alignment horizontal="center" vertical="center"/>
    </xf>
    <xf numFmtId="0" fontId="41" fillId="2" borderId="29" xfId="20" applyFont="1" applyFill="1" applyBorder="1" applyAlignment="1">
      <alignment horizontal="left"/>
    </xf>
    <xf numFmtId="0" fontId="41" fillId="2" borderId="119" xfId="20" applyFont="1" applyFill="1" applyBorder="1" applyAlignment="1">
      <alignment horizontal="left"/>
    </xf>
    <xf numFmtId="0" fontId="13" fillId="7" borderId="85" xfId="6" applyFont="1" applyFill="1" applyBorder="1" applyAlignment="1">
      <alignment horizontal="center" vertical="center"/>
    </xf>
    <xf numFmtId="0" fontId="4" fillId="10" borderId="107" xfId="0" applyFont="1" applyFill="1" applyBorder="1" applyAlignment="1">
      <alignment vertical="center"/>
    </xf>
    <xf numFmtId="0" fontId="4" fillId="10" borderId="69" xfId="0" applyFont="1" applyFill="1" applyBorder="1" applyAlignment="1">
      <alignment vertical="center"/>
    </xf>
    <xf numFmtId="0" fontId="4" fillId="10" borderId="111" xfId="0" applyFont="1" applyFill="1" applyBorder="1" applyAlignment="1">
      <alignment vertical="center"/>
    </xf>
    <xf numFmtId="0" fontId="4" fillId="10" borderId="112" xfId="0" applyFont="1" applyFill="1" applyBorder="1" applyAlignment="1">
      <alignment vertical="center"/>
    </xf>
    <xf numFmtId="0" fontId="41" fillId="2" borderId="84" xfId="20" applyFont="1" applyFill="1" applyBorder="1" applyAlignment="1">
      <alignment horizontal="left"/>
    </xf>
    <xf numFmtId="0" fontId="41" fillId="2" borderId="31" xfId="20" applyFont="1" applyFill="1" applyBorder="1" applyAlignment="1">
      <alignment horizontal="left"/>
    </xf>
    <xf numFmtId="0" fontId="2" fillId="2" borderId="4" xfId="20" applyFill="1" applyBorder="1" applyAlignment="1">
      <alignment horizontal="right"/>
    </xf>
    <xf numFmtId="0" fontId="2" fillId="2" borderId="120" xfId="20" applyFill="1" applyBorder="1" applyAlignment="1">
      <alignment horizontal="right"/>
    </xf>
    <xf numFmtId="0" fontId="41" fillId="2" borderId="122" xfId="20" applyFont="1" applyFill="1" applyBorder="1" applyAlignment="1">
      <alignment horizontal="left"/>
    </xf>
    <xf numFmtId="0" fontId="41" fillId="2" borderId="123" xfId="20" applyFont="1" applyFill="1" applyBorder="1" applyAlignment="1">
      <alignment horizontal="left"/>
    </xf>
    <xf numFmtId="0" fontId="2" fillId="2" borderId="4" xfId="20" applyFill="1" applyBorder="1" applyAlignment="1">
      <alignment horizontal="right" vertical="top"/>
    </xf>
    <xf numFmtId="0" fontId="2" fillId="2" borderId="6" xfId="20" applyFill="1" applyBorder="1" applyAlignment="1">
      <alignment horizontal="right"/>
    </xf>
    <xf numFmtId="0" fontId="2" fillId="2" borderId="0" xfId="20" applyFill="1" applyBorder="1" applyAlignment="1">
      <alignment horizontal="left"/>
    </xf>
    <xf numFmtId="0" fontId="2" fillId="2" borderId="5" xfId="20" applyFill="1" applyBorder="1" applyAlignment="1">
      <alignment horizontal="left"/>
    </xf>
    <xf numFmtId="0" fontId="2" fillId="2" borderId="0" xfId="20" applyFill="1" applyBorder="1" applyAlignment="1">
      <alignment horizontal="left" vertical="top" wrapText="1"/>
    </xf>
    <xf numFmtId="0" fontId="2" fillId="2" borderId="5" xfId="20" applyFill="1" applyBorder="1" applyAlignment="1">
      <alignment horizontal="left" vertical="top" wrapText="1"/>
    </xf>
    <xf numFmtId="0" fontId="2" fillId="2" borderId="7" xfId="20" applyFill="1" applyBorder="1" applyAlignment="1">
      <alignment horizontal="left"/>
    </xf>
    <xf numFmtId="0" fontId="2" fillId="2" borderId="8" xfId="20" applyFill="1" applyBorder="1" applyAlignment="1">
      <alignment horizontal="left"/>
    </xf>
    <xf numFmtId="0" fontId="2" fillId="2" borderId="118" xfId="20" applyFill="1" applyBorder="1" applyAlignment="1">
      <alignment horizontal="left"/>
    </xf>
    <xf numFmtId="0" fontId="2" fillId="2" borderId="121" xfId="20" applyFill="1" applyBorder="1" applyAlignment="1">
      <alignment horizontal="left"/>
    </xf>
    <xf numFmtId="0" fontId="32" fillId="2" borderId="29" xfId="20" applyFont="1" applyFill="1" applyBorder="1" applyAlignment="1">
      <alignment horizontal="left"/>
    </xf>
    <xf numFmtId="0" fontId="0" fillId="2" borderId="0" xfId="20" applyFont="1" applyFill="1" applyBorder="1" applyAlignment="1">
      <alignment horizontal="left"/>
    </xf>
    <xf numFmtId="0" fontId="42" fillId="8" borderId="4" xfId="1" applyFont="1" applyFill="1" applyBorder="1" applyAlignment="1" applyProtection="1">
      <alignment wrapText="1"/>
      <protection hidden="1"/>
    </xf>
    <xf numFmtId="0" fontId="42" fillId="8" borderId="0" xfId="1" applyFont="1" applyFill="1" applyAlignment="1" applyProtection="1">
      <alignment wrapText="1"/>
      <protection hidden="1"/>
    </xf>
    <xf numFmtId="0" fontId="42" fillId="8" borderId="6" xfId="1" applyFont="1" applyFill="1" applyBorder="1" applyAlignment="1" applyProtection="1">
      <alignment wrapText="1"/>
      <protection hidden="1"/>
    </xf>
    <xf numFmtId="166" fontId="11" fillId="0" borderId="7" xfId="10" applyNumberFormat="1" applyFont="1" applyBorder="1" applyProtection="1">
      <protection hidden="1"/>
    </xf>
    <xf numFmtId="167" fontId="17" fillId="7" borderId="126" xfId="0" applyNumberFormat="1" applyFont="1" applyFill="1" applyBorder="1" applyAlignment="1" applyProtection="1">
      <alignment vertical="center"/>
      <protection hidden="1"/>
    </xf>
    <xf numFmtId="167" fontId="17" fillId="7" borderId="127" xfId="0" applyNumberFormat="1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7" fontId="1" fillId="2" borderId="102" xfId="0" applyNumberFormat="1" applyFont="1" applyFill="1" applyBorder="1" applyAlignment="1" applyProtection="1">
      <alignment vertical="center"/>
      <protection hidden="1"/>
    </xf>
    <xf numFmtId="167" fontId="1" fillId="2" borderId="103" xfId="0" applyNumberFormat="1" applyFont="1" applyFill="1" applyBorder="1" applyAlignment="1" applyProtection="1">
      <alignment vertical="center"/>
      <protection hidden="1"/>
    </xf>
    <xf numFmtId="173" fontId="4" fillId="2" borderId="0" xfId="0" applyNumberFormat="1" applyFont="1" applyFill="1" applyBorder="1" applyProtection="1">
      <protection hidden="1"/>
    </xf>
    <xf numFmtId="0" fontId="12" fillId="2" borderId="81" xfId="0" applyFont="1" applyFill="1" applyBorder="1" applyAlignment="1" applyProtection="1">
      <alignment horizontal="center"/>
      <protection hidden="1"/>
    </xf>
    <xf numFmtId="0" fontId="12" fillId="2" borderId="82" xfId="0" applyFont="1" applyFill="1" applyBorder="1" applyAlignment="1" applyProtection="1">
      <alignment horizontal="center"/>
      <protection hidden="1"/>
    </xf>
    <xf numFmtId="167" fontId="1" fillId="2" borderId="128" xfId="0" applyNumberFormat="1" applyFont="1" applyFill="1" applyBorder="1" applyAlignment="1" applyProtection="1">
      <alignment vertical="center"/>
      <protection hidden="1"/>
    </xf>
    <xf numFmtId="167" fontId="1" fillId="2" borderId="130" xfId="0" applyNumberFormat="1" applyFont="1" applyFill="1" applyBorder="1" applyAlignment="1" applyProtection="1">
      <alignment vertical="center"/>
      <protection hidden="1"/>
    </xf>
    <xf numFmtId="167" fontId="1" fillId="2" borderId="131" xfId="0" applyNumberFormat="1" applyFont="1" applyFill="1" applyBorder="1" applyAlignment="1" applyProtection="1">
      <alignment vertical="center"/>
      <protection hidden="1"/>
    </xf>
    <xf numFmtId="167" fontId="1" fillId="2" borderId="132" xfId="0" applyNumberFormat="1" applyFont="1" applyFill="1" applyBorder="1" applyAlignment="1" applyProtection="1">
      <alignment vertical="center"/>
      <protection hidden="1"/>
    </xf>
    <xf numFmtId="0" fontId="13" fillId="7" borderId="86" xfId="6" applyFont="1" applyFill="1" applyBorder="1" applyAlignment="1">
      <alignment horizontal="center" vertical="center"/>
    </xf>
    <xf numFmtId="0" fontId="14" fillId="0" borderId="10" xfId="15" applyFont="1" applyBorder="1" applyAlignment="1">
      <alignment vertical="center"/>
    </xf>
    <xf numFmtId="0" fontId="14" fillId="0" borderId="14" xfId="15" applyFont="1" applyBorder="1" applyAlignment="1">
      <alignment vertical="center"/>
    </xf>
    <xf numFmtId="0" fontId="14" fillId="0" borderId="9" xfId="15" applyFont="1" applyBorder="1" applyAlignment="1">
      <alignment vertical="center"/>
    </xf>
    <xf numFmtId="0" fontId="14" fillId="0" borderId="68" xfId="15" applyFont="1" applyBorder="1" applyAlignment="1">
      <alignment vertical="center"/>
    </xf>
    <xf numFmtId="0" fontId="14" fillId="0" borderId="12" xfId="15" applyFont="1" applyBorder="1" applyAlignment="1">
      <alignment vertical="center"/>
    </xf>
    <xf numFmtId="0" fontId="4" fillId="10" borderId="13" xfId="21" applyFont="1" applyFill="1" applyBorder="1" applyAlignment="1">
      <alignment horizontal="center" vertical="center" wrapText="1"/>
    </xf>
    <xf numFmtId="0" fontId="1" fillId="0" borderId="13" xfId="21" applyFont="1" applyBorder="1" applyAlignment="1">
      <alignment horizontal="right" vertical="center" wrapText="1"/>
    </xf>
    <xf numFmtId="9" fontId="1" fillId="0" borderId="13" xfId="22" applyFont="1" applyBorder="1" applyAlignment="1">
      <alignment horizontal="right" vertical="center" wrapText="1"/>
    </xf>
    <xf numFmtId="0" fontId="4" fillId="6" borderId="13" xfId="21" applyFont="1" applyFill="1" applyBorder="1" applyAlignment="1">
      <alignment horizontal="right" vertical="center" wrapText="1"/>
    </xf>
    <xf numFmtId="172" fontId="4" fillId="6" borderId="13" xfId="22" applyNumberFormat="1" applyFont="1" applyFill="1" applyBorder="1" applyAlignment="1">
      <alignment horizontal="right" vertical="center" wrapText="1"/>
    </xf>
    <xf numFmtId="0" fontId="14" fillId="0" borderId="133" xfId="15" applyFont="1" applyBorder="1" applyAlignment="1">
      <alignment vertical="center"/>
    </xf>
    <xf numFmtId="0" fontId="14" fillId="0" borderId="11" xfId="15" applyFont="1" applyBorder="1" applyAlignment="1">
      <alignment vertical="center"/>
    </xf>
    <xf numFmtId="0" fontId="37" fillId="0" borderId="12" xfId="15" applyFont="1" applyBorder="1" applyAlignment="1">
      <alignment vertical="center"/>
    </xf>
    <xf numFmtId="0" fontId="14" fillId="0" borderId="134" xfId="15" applyFont="1" applyBorder="1" applyAlignment="1">
      <alignment vertical="center"/>
    </xf>
    <xf numFmtId="0" fontId="14" fillId="0" borderId="13" xfId="15" applyFont="1" applyBorder="1" applyAlignment="1">
      <alignment vertical="center"/>
    </xf>
    <xf numFmtId="0" fontId="12" fillId="10" borderId="13" xfId="20" applyFont="1" applyFill="1" applyBorder="1" applyAlignment="1">
      <alignment horizontal="center" vertical="center"/>
    </xf>
    <xf numFmtId="0" fontId="14" fillId="0" borderId="95" xfId="15" applyFont="1" applyBorder="1" applyAlignment="1">
      <alignment vertical="center"/>
    </xf>
    <xf numFmtId="0" fontId="12" fillId="10" borderId="95" xfId="20" applyFont="1" applyFill="1" applyBorder="1" applyAlignment="1">
      <alignment horizontal="center" vertical="center" wrapText="1"/>
    </xf>
    <xf numFmtId="0" fontId="1" fillId="2" borderId="4" xfId="0" applyFont="1" applyFill="1" applyBorder="1" applyProtection="1">
      <protection hidden="1"/>
    </xf>
    <xf numFmtId="0" fontId="7" fillId="2" borderId="29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0" fontId="1" fillId="2" borderId="5" xfId="0" applyFont="1" applyFill="1" applyBorder="1" applyProtection="1">
      <protection hidden="1"/>
    </xf>
    <xf numFmtId="0" fontId="7" fillId="2" borderId="0" xfId="0" applyFont="1" applyFill="1" applyProtection="1">
      <protection hidden="1"/>
    </xf>
    <xf numFmtId="166" fontId="26" fillId="2" borderId="0" xfId="10" applyNumberFormat="1" applyFont="1" applyFill="1" applyAlignment="1" applyProtection="1">
      <alignment horizontal="right"/>
      <protection hidden="1"/>
    </xf>
    <xf numFmtId="0" fontId="1" fillId="2" borderId="0" xfId="0" applyFont="1" applyFill="1" applyProtection="1">
      <protection locked="0"/>
    </xf>
    <xf numFmtId="0" fontId="4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4" fillId="2" borderId="5" xfId="0" applyFont="1" applyFill="1" applyBorder="1" applyProtection="1">
      <protection locked="0"/>
    </xf>
    <xf numFmtId="0" fontId="5" fillId="2" borderId="0" xfId="0" applyFont="1" applyFill="1" applyProtection="1">
      <protection locked="0"/>
    </xf>
    <xf numFmtId="168" fontId="1" fillId="2" borderId="0" xfId="10" applyNumberFormat="1" applyFont="1" applyFill="1" applyBorder="1" applyProtection="1">
      <protection locked="0"/>
    </xf>
    <xf numFmtId="168" fontId="1" fillId="2" borderId="5" xfId="10" applyNumberFormat="1" applyFont="1" applyFill="1" applyBorder="1" applyProtection="1">
      <protection locked="0"/>
    </xf>
    <xf numFmtId="168" fontId="1" fillId="2" borderId="0" xfId="0" applyNumberFormat="1" applyFont="1" applyFill="1" applyProtection="1">
      <protection locked="0"/>
    </xf>
    <xf numFmtId="0" fontId="7" fillId="2" borderId="19" xfId="14" applyFont="1" applyFill="1" applyBorder="1" applyAlignment="1" applyProtection="1">
      <alignment wrapText="1"/>
      <protection locked="0"/>
    </xf>
    <xf numFmtId="0" fontId="7" fillId="2" borderId="0" xfId="0" applyFont="1" applyFill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19" xfId="0" applyFont="1" applyFill="1" applyBorder="1" applyProtection="1">
      <protection locked="0"/>
    </xf>
    <xf numFmtId="0" fontId="7" fillId="2" borderId="19" xfId="0" applyFont="1" applyFill="1" applyBorder="1" applyProtection="1">
      <protection locked="0"/>
    </xf>
    <xf numFmtId="0" fontId="7" fillId="2" borderId="19" xfId="0" applyFont="1" applyFill="1" applyBorder="1" applyAlignment="1" applyProtection="1">
      <alignment wrapText="1"/>
      <protection locked="0"/>
    </xf>
    <xf numFmtId="0" fontId="18" fillId="8" borderId="19" xfId="0" applyFont="1" applyFill="1" applyBorder="1" applyAlignment="1" applyProtection="1">
      <alignment horizontal="left" wrapText="1"/>
      <protection locked="0"/>
    </xf>
    <xf numFmtId="0" fontId="4" fillId="2" borderId="54" xfId="0" applyFont="1" applyFill="1" applyBorder="1" applyProtection="1">
      <protection locked="0"/>
    </xf>
    <xf numFmtId="0" fontId="1" fillId="2" borderId="54" xfId="0" applyFont="1" applyFill="1" applyBorder="1" applyProtection="1">
      <protection locked="0"/>
    </xf>
    <xf numFmtId="0" fontId="7" fillId="2" borderId="64" xfId="0" applyFont="1" applyFill="1" applyBorder="1" applyProtection="1">
      <protection locked="0"/>
    </xf>
    <xf numFmtId="0" fontId="18" fillId="8" borderId="19" xfId="1" applyFont="1" applyFill="1" applyBorder="1" applyAlignment="1" applyProtection="1">
      <alignment wrapText="1"/>
      <protection locked="0"/>
    </xf>
    <xf numFmtId="0" fontId="7" fillId="2" borderId="65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1" fillId="2" borderId="18" xfId="0" applyFont="1" applyFill="1" applyBorder="1" applyAlignment="1" applyProtection="1">
      <alignment wrapText="1"/>
      <protection locked="0"/>
    </xf>
    <xf numFmtId="0" fontId="1" fillId="2" borderId="19" xfId="0" applyFont="1" applyFill="1" applyBorder="1" applyAlignment="1" applyProtection="1">
      <alignment wrapText="1"/>
      <protection locked="0"/>
    </xf>
    <xf numFmtId="0" fontId="1" fillId="2" borderId="0" xfId="0" applyFont="1" applyFill="1" applyBorder="1" applyAlignment="1" applyProtection="1">
      <alignment wrapText="1"/>
      <protection locked="0"/>
    </xf>
    <xf numFmtId="0" fontId="7" fillId="2" borderId="93" xfId="0" applyFont="1" applyFill="1" applyBorder="1" applyProtection="1">
      <protection locked="0"/>
    </xf>
    <xf numFmtId="168" fontId="1" fillId="2" borderId="0" xfId="10" applyNumberFormat="1" applyFont="1" applyFill="1" applyProtection="1">
      <protection locked="0"/>
    </xf>
    <xf numFmtId="0" fontId="12" fillId="10" borderId="98" xfId="20" applyFont="1" applyFill="1" applyBorder="1" applyAlignment="1">
      <alignment horizontal="left" vertical="center"/>
    </xf>
    <xf numFmtId="0" fontId="1" fillId="2" borderId="4" xfId="0" applyFont="1" applyFill="1" applyBorder="1" applyAlignment="1" applyProtection="1">
      <protection locked="0"/>
    </xf>
    <xf numFmtId="0" fontId="1" fillId="2" borderId="67" xfId="0" applyFont="1" applyFill="1" applyBorder="1" applyAlignment="1" applyProtection="1">
      <protection locked="0"/>
    </xf>
    <xf numFmtId="0" fontId="7" fillId="2" borderId="93" xfId="0" applyFont="1" applyFill="1" applyBorder="1" applyAlignment="1" applyProtection="1">
      <protection locked="0"/>
    </xf>
    <xf numFmtId="0" fontId="7" fillId="2" borderId="19" xfId="0" applyFont="1" applyFill="1" applyBorder="1" applyAlignment="1" applyProtection="1">
      <protection locked="0"/>
    </xf>
    <xf numFmtId="0" fontId="7" fillId="2" borderId="93" xfId="0" applyFont="1" applyFill="1" applyBorder="1" applyProtection="1">
      <protection locked="0"/>
    </xf>
    <xf numFmtId="0" fontId="7" fillId="2" borderId="19" xfId="0" applyFont="1" applyFill="1" applyBorder="1" applyProtection="1">
      <protection locked="0"/>
    </xf>
    <xf numFmtId="0" fontId="14" fillId="2" borderId="5" xfId="0" applyFont="1" applyFill="1" applyBorder="1" applyProtection="1">
      <protection hidden="1"/>
    </xf>
    <xf numFmtId="0" fontId="14" fillId="2" borderId="0" xfId="0" applyFont="1" applyFill="1" applyProtection="1">
      <protection hidden="1"/>
    </xf>
    <xf numFmtId="0" fontId="7" fillId="2" borderId="0" xfId="0" applyFont="1" applyFill="1" applyProtection="1">
      <protection hidden="1"/>
    </xf>
    <xf numFmtId="14" fontId="0" fillId="0" borderId="0" xfId="0" applyNumberFormat="1"/>
    <xf numFmtId="177" fontId="0" fillId="0" borderId="0" xfId="0" applyNumberFormat="1"/>
    <xf numFmtId="173" fontId="0" fillId="0" borderId="0" xfId="0" applyNumberFormat="1" applyAlignment="1">
      <alignment horizontal="right"/>
    </xf>
    <xf numFmtId="0" fontId="44" fillId="13" borderId="135" xfId="0" applyFont="1" applyFill="1" applyBorder="1" applyAlignment="1">
      <alignment horizontal="center"/>
    </xf>
    <xf numFmtId="178" fontId="45" fillId="13" borderId="136" xfId="0" applyNumberFormat="1" applyFont="1" applyFill="1" applyBorder="1" applyAlignment="1">
      <alignment vertical="center"/>
    </xf>
    <xf numFmtId="178" fontId="45" fillId="13" borderId="137" xfId="0" applyNumberFormat="1" applyFont="1" applyFill="1" applyBorder="1" applyAlignment="1">
      <alignment vertical="center"/>
    </xf>
    <xf numFmtId="178" fontId="46" fillId="14" borderId="138" xfId="0" applyNumberFormat="1" applyFont="1" applyFill="1" applyBorder="1" applyAlignment="1">
      <alignment vertical="center"/>
    </xf>
    <xf numFmtId="166" fontId="47" fillId="13" borderId="139" xfId="0" applyNumberFormat="1" applyFont="1" applyFill="1" applyBorder="1"/>
    <xf numFmtId="166" fontId="47" fillId="13" borderId="0" xfId="0" applyNumberFormat="1" applyFont="1" applyFill="1"/>
    <xf numFmtId="43" fontId="47" fillId="13" borderId="0" xfId="0" applyNumberFormat="1" applyFont="1" applyFill="1"/>
    <xf numFmtId="166" fontId="45" fillId="13" borderId="0" xfId="0" applyNumberFormat="1" applyFont="1" applyFill="1"/>
    <xf numFmtId="14" fontId="48" fillId="13" borderId="0" xfId="0" applyNumberFormat="1" applyFont="1" applyFill="1"/>
    <xf numFmtId="166" fontId="47" fillId="0" borderId="139" xfId="0" applyNumberFormat="1" applyFont="1" applyBorder="1" applyAlignment="1">
      <alignment wrapText="1"/>
    </xf>
    <xf numFmtId="166" fontId="47" fillId="13" borderId="139" xfId="0" applyNumberFormat="1" applyFont="1" applyFill="1" applyBorder="1" applyAlignment="1">
      <alignment wrapText="1"/>
    </xf>
    <xf numFmtId="166" fontId="47" fillId="13" borderId="0" xfId="0" applyNumberFormat="1" applyFont="1" applyFill="1" applyAlignment="1">
      <alignment wrapText="1"/>
    </xf>
    <xf numFmtId="166" fontId="45" fillId="13" borderId="0" xfId="0" applyNumberFormat="1" applyFont="1" applyFill="1" applyAlignment="1">
      <alignment wrapText="1"/>
    </xf>
    <xf numFmtId="166" fontId="47" fillId="13" borderId="140" xfId="0" applyNumberFormat="1" applyFont="1" applyFill="1" applyBorder="1"/>
    <xf numFmtId="166" fontId="47" fillId="0" borderId="0" xfId="0" applyNumberFormat="1" applyFont="1" applyAlignment="1">
      <alignment wrapText="1"/>
    </xf>
    <xf numFmtId="166" fontId="49" fillId="13" borderId="139" xfId="0" applyNumberFormat="1" applyFont="1" applyFill="1" applyBorder="1" applyAlignment="1">
      <alignment horizontal="right"/>
    </xf>
    <xf numFmtId="166" fontId="49" fillId="13" borderId="0" xfId="0" applyNumberFormat="1" applyFont="1" applyFill="1" applyAlignment="1">
      <alignment horizontal="right"/>
    </xf>
    <xf numFmtId="166" fontId="50" fillId="13" borderId="0" xfId="0" applyNumberFormat="1" applyFont="1" applyFill="1" applyAlignment="1">
      <alignment horizontal="right"/>
    </xf>
    <xf numFmtId="166" fontId="50" fillId="13" borderId="140" xfId="0" applyNumberFormat="1" applyFont="1" applyFill="1" applyBorder="1" applyAlignment="1">
      <alignment horizontal="right"/>
    </xf>
    <xf numFmtId="0" fontId="44" fillId="15" borderId="153" xfId="0" applyFont="1" applyFill="1" applyBorder="1" applyAlignment="1">
      <alignment horizontal="left" vertical="center"/>
    </xf>
    <xf numFmtId="0" fontId="44" fillId="15" borderId="149" xfId="0" applyFont="1" applyFill="1" applyBorder="1" applyAlignment="1">
      <alignment horizontal="left" vertical="center"/>
    </xf>
    <xf numFmtId="0" fontId="0" fillId="0" borderId="152" xfId="0" applyBorder="1" applyAlignment="1">
      <alignment vertical="center"/>
    </xf>
    <xf numFmtId="0" fontId="0" fillId="0" borderId="153" xfId="0" applyBorder="1" applyAlignment="1">
      <alignment vertical="center"/>
    </xf>
    <xf numFmtId="0" fontId="45" fillId="0" borderId="153" xfId="0" applyFont="1" applyBorder="1" applyAlignment="1">
      <alignment horizontal="right" vertical="center" wrapText="1"/>
    </xf>
    <xf numFmtId="9" fontId="45" fillId="0" borderId="153" xfId="0" applyNumberFormat="1" applyFont="1" applyBorder="1" applyAlignment="1">
      <alignment horizontal="right" vertical="center" wrapText="1"/>
    </xf>
    <xf numFmtId="0" fontId="44" fillId="16" borderId="153" xfId="0" applyFont="1" applyFill="1" applyBorder="1" applyAlignment="1">
      <alignment horizontal="right" vertical="center" wrapText="1"/>
    </xf>
    <xf numFmtId="0" fontId="54" fillId="0" borderId="12" xfId="0" applyFont="1" applyBorder="1" applyAlignment="1">
      <alignment vertical="center"/>
    </xf>
    <xf numFmtId="22" fontId="54" fillId="0" borderId="12" xfId="0" applyNumberFormat="1" applyFont="1" applyBorder="1" applyAlignment="1">
      <alignment vertical="center"/>
    </xf>
    <xf numFmtId="14" fontId="54" fillId="0" borderId="12" xfId="0" applyNumberFormat="1" applyFont="1" applyBorder="1" applyAlignment="1">
      <alignment vertical="center"/>
    </xf>
    <xf numFmtId="0" fontId="1" fillId="0" borderId="0" xfId="23" applyFont="1"/>
    <xf numFmtId="0" fontId="4" fillId="10" borderId="85" xfId="23" applyFont="1" applyFill="1" applyBorder="1" applyAlignment="1">
      <alignment vertical="center"/>
    </xf>
    <xf numFmtId="0" fontId="1" fillId="0" borderId="88" xfId="23" applyFont="1" applyBorder="1" applyAlignment="1">
      <alignment vertical="center"/>
    </xf>
    <xf numFmtId="0" fontId="4" fillId="10" borderId="95" xfId="23" applyFont="1" applyFill="1" applyBorder="1" applyAlignment="1">
      <alignment vertical="center"/>
    </xf>
    <xf numFmtId="0" fontId="1" fillId="0" borderId="96" xfId="23" applyFont="1" applyBorder="1" applyAlignment="1">
      <alignment vertical="center"/>
    </xf>
    <xf numFmtId="0" fontId="4" fillId="10" borderId="97" xfId="23" applyFont="1" applyFill="1" applyBorder="1" applyAlignment="1">
      <alignment vertical="center"/>
    </xf>
    <xf numFmtId="0" fontId="1" fillId="0" borderId="86" xfId="23" applyFont="1" applyBorder="1" applyAlignment="1">
      <alignment vertical="center"/>
    </xf>
    <xf numFmtId="0" fontId="1" fillId="0" borderId="13" xfId="23" applyFont="1" applyBorder="1" applyAlignment="1">
      <alignment vertical="center"/>
    </xf>
    <xf numFmtId="0" fontId="33" fillId="2" borderId="0" xfId="0" applyFont="1" applyFill="1" applyAlignment="1" applyProtection="1">
      <alignment vertical="center"/>
      <protection locked="0"/>
    </xf>
    <xf numFmtId="0" fontId="7" fillId="22" borderId="29" xfId="0" applyFont="1" applyFill="1" applyBorder="1" applyProtection="1">
      <protection hidden="1"/>
    </xf>
    <xf numFmtId="0" fontId="18" fillId="23" borderId="90" xfId="1" applyFont="1" applyFill="1" applyBorder="1" applyAlignment="1" applyProtection="1">
      <alignment wrapText="1"/>
      <protection hidden="1"/>
    </xf>
    <xf numFmtId="0" fontId="7" fillId="22" borderId="0" xfId="0" applyFont="1" applyFill="1" applyBorder="1" applyProtection="1">
      <protection hidden="1"/>
    </xf>
    <xf numFmtId="0" fontId="18" fillId="23" borderId="28" xfId="1" applyFont="1" applyFill="1" applyBorder="1" applyAlignment="1" applyProtection="1">
      <alignment wrapText="1"/>
      <protection hidden="1"/>
    </xf>
    <xf numFmtId="0" fontId="7" fillId="22" borderId="7" xfId="0" applyFont="1" applyFill="1" applyBorder="1" applyProtection="1">
      <protection hidden="1"/>
    </xf>
    <xf numFmtId="0" fontId="18" fillId="23" borderId="0" xfId="1" applyFont="1" applyFill="1" applyBorder="1" applyAlignment="1" applyProtection="1">
      <alignment wrapText="1"/>
      <protection hidden="1"/>
    </xf>
    <xf numFmtId="0" fontId="7" fillId="22" borderId="0" xfId="0" applyFont="1" applyFill="1" applyProtection="1">
      <protection hidden="1"/>
    </xf>
    <xf numFmtId="179" fontId="62" fillId="11" borderId="77" xfId="0" applyNumberFormat="1" applyFont="1" applyFill="1" applyBorder="1" applyAlignment="1" applyProtection="1">
      <alignment horizontal="right"/>
      <protection locked="0"/>
    </xf>
    <xf numFmtId="17" fontId="57" fillId="18" borderId="160" xfId="31" applyNumberFormat="1" applyProtection="1">
      <protection locked="0"/>
    </xf>
    <xf numFmtId="17" fontId="33" fillId="0" borderId="13" xfId="0" applyNumberFormat="1" applyFont="1" applyBorder="1"/>
    <xf numFmtId="0" fontId="63" fillId="0" borderId="0" xfId="0" applyFont="1" applyProtection="1">
      <protection locked="0"/>
    </xf>
    <xf numFmtId="0" fontId="0" fillId="0" borderId="0" xfId="0" applyProtection="1">
      <protection locked="0"/>
    </xf>
    <xf numFmtId="0" fontId="62" fillId="11" borderId="13" xfId="0" applyFont="1" applyFill="1" applyBorder="1" applyAlignment="1" applyProtection="1">
      <alignment horizontal="right"/>
      <protection locked="0"/>
    </xf>
    <xf numFmtId="0" fontId="64" fillId="11" borderId="13" xfId="0" applyFont="1" applyFill="1" applyBorder="1" applyProtection="1">
      <protection locked="0"/>
    </xf>
    <xf numFmtId="0" fontId="57" fillId="24" borderId="160" xfId="38" applyProtection="1">
      <protection locked="0"/>
    </xf>
    <xf numFmtId="0" fontId="62" fillId="11" borderId="77" xfId="0" applyFont="1" applyFill="1" applyBorder="1" applyAlignment="1" applyProtection="1">
      <alignment horizontal="right"/>
      <protection locked="0"/>
    </xf>
    <xf numFmtId="1" fontId="57" fillId="18" borderId="160" xfId="31" applyNumberFormat="1" applyProtection="1">
      <protection locked="0"/>
    </xf>
    <xf numFmtId="1" fontId="33" fillId="0" borderId="13" xfId="0" applyNumberFormat="1" applyFont="1" applyBorder="1" applyAlignment="1" applyProtection="1">
      <alignment horizontal="right"/>
      <protection locked="0"/>
    </xf>
    <xf numFmtId="1" fontId="65" fillId="0" borderId="0" xfId="34" applyNumberFormat="1" applyFont="1" applyProtection="1">
      <protection locked="0"/>
    </xf>
    <xf numFmtId="1" fontId="0" fillId="0" borderId="0" xfId="0" applyNumberFormat="1" applyProtection="1">
      <protection locked="0"/>
    </xf>
    <xf numFmtId="0" fontId="33" fillId="0" borderId="13" xfId="0" applyFont="1" applyBorder="1" applyAlignment="1" applyProtection="1">
      <alignment horizontal="right"/>
      <protection locked="0"/>
    </xf>
    <xf numFmtId="0" fontId="67" fillId="11" borderId="13" xfId="0" applyFont="1" applyFill="1" applyBorder="1" applyProtection="1">
      <protection locked="0"/>
    </xf>
    <xf numFmtId="1" fontId="0" fillId="0" borderId="13" xfId="0" applyNumberFormat="1" applyBorder="1" applyProtection="1">
      <protection locked="0"/>
    </xf>
    <xf numFmtId="0" fontId="0" fillId="0" borderId="13" xfId="0" applyBorder="1" applyAlignment="1" applyProtection="1">
      <alignment horizontal="left"/>
      <protection locked="0"/>
    </xf>
    <xf numFmtId="43" fontId="0" fillId="0" borderId="13" xfId="37" applyFont="1" applyBorder="1" applyProtection="1"/>
    <xf numFmtId="0" fontId="0" fillId="0" borderId="13" xfId="0" applyBorder="1" applyAlignment="1" applyProtection="1">
      <alignment horizontal="left" indent="1"/>
      <protection locked="0"/>
    </xf>
    <xf numFmtId="43" fontId="57" fillId="25" borderId="162" xfId="36" applyNumberFormat="1" applyFont="1" applyFill="1" applyBorder="1" applyAlignment="1" applyProtection="1">
      <protection locked="0"/>
    </xf>
    <xf numFmtId="43" fontId="57" fillId="18" borderId="160" xfId="31" applyNumberFormat="1" applyProtection="1">
      <protection locked="0"/>
    </xf>
    <xf numFmtId="0" fontId="0" fillId="0" borderId="13" xfId="0" applyBorder="1" applyAlignment="1" applyProtection="1">
      <alignment horizontal="left" indent="2"/>
      <protection locked="0"/>
    </xf>
    <xf numFmtId="0" fontId="0" fillId="0" borderId="13" xfId="0" applyBorder="1" applyProtection="1">
      <protection locked="0"/>
    </xf>
    <xf numFmtId="4" fontId="57" fillId="18" borderId="160" xfId="31" applyNumberFormat="1" applyAlignment="1" applyProtection="1">
      <alignment horizontal="right" vertical="center" wrapText="1"/>
      <protection locked="0"/>
    </xf>
    <xf numFmtId="43" fontId="0" fillId="0" borderId="13" xfId="0" applyNumberFormat="1" applyBorder="1"/>
    <xf numFmtId="0" fontId="0" fillId="11" borderId="13" xfId="0" applyFill="1" applyBorder="1" applyAlignment="1" applyProtection="1">
      <alignment horizontal="left" indent="1"/>
      <protection locked="0"/>
    </xf>
    <xf numFmtId="180" fontId="68" fillId="11" borderId="86" xfId="40" applyFill="1" applyBorder="1" applyProtection="1"/>
    <xf numFmtId="0" fontId="0" fillId="11" borderId="13" xfId="0" applyFill="1" applyBorder="1" applyAlignment="1" applyProtection="1">
      <alignment horizontal="left" indent="3"/>
      <protection locked="0"/>
    </xf>
    <xf numFmtId="0" fontId="69" fillId="11" borderId="13" xfId="0" applyFont="1" applyFill="1" applyBorder="1" applyProtection="1">
      <protection locked="0"/>
    </xf>
    <xf numFmtId="0" fontId="32" fillId="0" borderId="0" xfId="0" applyFont="1" applyProtection="1">
      <protection locked="0"/>
    </xf>
    <xf numFmtId="0" fontId="32" fillId="0" borderId="13" xfId="0" applyFont="1" applyBorder="1" applyProtection="1">
      <protection locked="0"/>
    </xf>
    <xf numFmtId="0" fontId="32" fillId="11" borderId="13" xfId="0" applyFont="1" applyFill="1" applyBorder="1" applyAlignment="1" applyProtection="1">
      <alignment horizontal="left"/>
      <protection locked="0"/>
    </xf>
    <xf numFmtId="0" fontId="69" fillId="11" borderId="13" xfId="0" applyFont="1" applyFill="1" applyBorder="1" applyAlignment="1" applyProtection="1">
      <alignment horizontal="left"/>
      <protection locked="0"/>
    </xf>
    <xf numFmtId="1" fontId="0" fillId="11" borderId="13" xfId="0" applyNumberFormat="1" applyFill="1" applyBorder="1" applyAlignment="1" applyProtection="1">
      <alignment horizontal="left" indent="1"/>
      <protection locked="0"/>
    </xf>
    <xf numFmtId="1" fontId="69" fillId="11" borderId="13" xfId="0" applyNumberFormat="1" applyFont="1" applyFill="1" applyBorder="1" applyAlignment="1" applyProtection="1">
      <alignment horizontal="left" indent="1"/>
      <protection locked="0"/>
    </xf>
    <xf numFmtId="1" fontId="71" fillId="11" borderId="13" xfId="0" applyNumberFormat="1" applyFont="1" applyFill="1" applyBorder="1" applyAlignment="1" applyProtection="1">
      <alignment horizontal="left" indent="3"/>
      <protection locked="0"/>
    </xf>
    <xf numFmtId="43" fontId="0" fillId="0" borderId="13" xfId="37" applyFont="1" applyBorder="1" applyProtection="1">
      <protection locked="0"/>
    </xf>
    <xf numFmtId="1" fontId="69" fillId="11" borderId="13" xfId="0" applyNumberFormat="1" applyFont="1" applyFill="1" applyBorder="1" applyProtection="1">
      <protection locked="0"/>
    </xf>
    <xf numFmtId="1" fontId="0" fillId="11" borderId="13" xfId="0" applyNumberFormat="1" applyFill="1" applyBorder="1" applyAlignment="1" applyProtection="1">
      <alignment horizontal="left" indent="3"/>
      <protection locked="0"/>
    </xf>
    <xf numFmtId="4" fontId="0" fillId="0" borderId="0" xfId="0" applyNumberFormat="1" applyProtection="1">
      <protection locked="0"/>
    </xf>
    <xf numFmtId="181" fontId="0" fillId="0" borderId="13" xfId="37" applyNumberFormat="1" applyFont="1" applyBorder="1" applyProtection="1">
      <protection locked="0"/>
    </xf>
    <xf numFmtId="0" fontId="0" fillId="11" borderId="13" xfId="0" applyFill="1" applyBorder="1" applyProtection="1">
      <protection locked="0"/>
    </xf>
    <xf numFmtId="0" fontId="70" fillId="11" borderId="13" xfId="0" applyFont="1" applyFill="1" applyBorder="1" applyProtection="1">
      <protection locked="0"/>
    </xf>
    <xf numFmtId="43" fontId="0" fillId="0" borderId="0" xfId="37" applyFont="1" applyProtection="1">
      <protection locked="0"/>
    </xf>
    <xf numFmtId="0" fontId="56" fillId="0" borderId="159" xfId="30" applyProtection="1">
      <protection locked="0"/>
    </xf>
    <xf numFmtId="9" fontId="0" fillId="0" borderId="13" xfId="11" applyFont="1" applyBorder="1" applyProtection="1"/>
    <xf numFmtId="43" fontId="0" fillId="0" borderId="13" xfId="37" applyFont="1" applyBorder="1"/>
    <xf numFmtId="9" fontId="0" fillId="0" borderId="13" xfId="11" applyFont="1" applyBorder="1" applyProtection="1">
      <protection locked="0"/>
    </xf>
    <xf numFmtId="0" fontId="66" fillId="0" borderId="13" xfId="0" applyFont="1" applyFill="1" applyBorder="1" applyAlignment="1">
      <alignment horizontal="left" indent="2"/>
    </xf>
    <xf numFmtId="0" fontId="66" fillId="0" borderId="13" xfId="0" applyFont="1" applyFill="1" applyBorder="1" applyAlignment="1" applyProtection="1">
      <alignment horizontal="left" indent="2"/>
      <protection locked="0"/>
    </xf>
    <xf numFmtId="0" fontId="66" fillId="0" borderId="0" xfId="0" applyFont="1" applyFill="1" applyAlignment="1" applyProtection="1">
      <alignment horizontal="left" indent="2"/>
      <protection locked="0"/>
    </xf>
    <xf numFmtId="0" fontId="66" fillId="0" borderId="13" xfId="0" applyFont="1" applyFill="1" applyBorder="1" applyAlignment="1" applyProtection="1">
      <alignment horizontal="left" indent="1"/>
      <protection locked="0"/>
    </xf>
    <xf numFmtId="0" fontId="66" fillId="0" borderId="13" xfId="0" applyFont="1" applyFill="1" applyBorder="1" applyProtection="1">
      <protection locked="0"/>
    </xf>
    <xf numFmtId="1" fontId="0" fillId="26" borderId="13" xfId="0" applyNumberFormat="1" applyFill="1" applyBorder="1" applyAlignment="1" applyProtection="1">
      <alignment horizontal="left" indent="1"/>
      <protection locked="0"/>
    </xf>
    <xf numFmtId="0" fontId="0" fillId="26" borderId="13" xfId="0" applyFill="1" applyBorder="1" applyAlignment="1" applyProtection="1">
      <alignment horizontal="left" indent="1"/>
      <protection locked="0"/>
    </xf>
    <xf numFmtId="1" fontId="70" fillId="26" borderId="13" xfId="0" applyNumberFormat="1" applyFont="1" applyFill="1" applyBorder="1" applyAlignment="1" applyProtection="1">
      <alignment horizontal="left" indent="2"/>
      <protection locked="0"/>
    </xf>
    <xf numFmtId="1" fontId="0" fillId="26" borderId="13" xfId="0" applyNumberFormat="1" applyFill="1" applyBorder="1" applyAlignment="1" applyProtection="1">
      <alignment horizontal="left" indent="2"/>
      <protection locked="0"/>
    </xf>
    <xf numFmtId="1" fontId="33" fillId="26" borderId="13" xfId="0" applyNumberFormat="1" applyFont="1" applyFill="1" applyBorder="1" applyAlignment="1" applyProtection="1">
      <alignment horizontal="left" indent="2"/>
      <protection locked="0"/>
    </xf>
    <xf numFmtId="0" fontId="70" fillId="26" borderId="13" xfId="0" applyFont="1" applyFill="1" applyBorder="1" applyAlignment="1" applyProtection="1">
      <alignment horizontal="left" indent="1"/>
      <protection locked="0"/>
    </xf>
    <xf numFmtId="0" fontId="33" fillId="26" borderId="13" xfId="0" applyFont="1" applyFill="1" applyBorder="1" applyAlignment="1" applyProtection="1">
      <alignment horizontal="left" indent="1"/>
      <protection locked="0"/>
    </xf>
    <xf numFmtId="0" fontId="0" fillId="26" borderId="13" xfId="0" applyFill="1" applyBorder="1" applyAlignment="1" applyProtection="1">
      <alignment horizontal="left" indent="2"/>
      <protection locked="0"/>
    </xf>
    <xf numFmtId="0" fontId="34" fillId="26" borderId="13" xfId="0" applyFont="1" applyFill="1" applyBorder="1" applyAlignment="1" applyProtection="1">
      <alignment horizontal="left" indent="2"/>
      <protection locked="0"/>
    </xf>
    <xf numFmtId="0" fontId="70" fillId="26" borderId="13" xfId="0" applyFont="1" applyFill="1" applyBorder="1" applyAlignment="1" applyProtection="1">
      <alignment horizontal="left" indent="2"/>
      <protection locked="0"/>
    </xf>
    <xf numFmtId="1" fontId="0" fillId="26" borderId="13" xfId="0" applyNumberFormat="1" applyFill="1" applyBorder="1" applyAlignment="1" applyProtection="1">
      <alignment horizontal="left" indent="3"/>
      <protection locked="0"/>
    </xf>
    <xf numFmtId="1" fontId="69" fillId="26" borderId="13" xfId="0" applyNumberFormat="1" applyFont="1" applyFill="1" applyBorder="1" applyProtection="1">
      <protection locked="0"/>
    </xf>
    <xf numFmtId="0" fontId="65" fillId="0" borderId="0" xfId="34" applyFont="1" applyProtection="1">
      <protection locked="0"/>
    </xf>
    <xf numFmtId="0" fontId="72" fillId="0" borderId="0" xfId="0" applyFont="1" applyProtection="1">
      <protection locked="0"/>
    </xf>
    <xf numFmtId="0" fontId="73" fillId="0" borderId="13" xfId="33" applyFont="1" applyBorder="1" applyProtection="1">
      <protection locked="0"/>
    </xf>
    <xf numFmtId="43" fontId="0" fillId="0" borderId="13" xfId="0" applyNumberFormat="1" applyBorder="1" applyProtection="1">
      <protection locked="0"/>
    </xf>
    <xf numFmtId="168" fontId="57" fillId="18" borderId="160" xfId="37" applyNumberFormat="1" applyFont="1" applyFill="1" applyBorder="1" applyProtection="1">
      <protection locked="0"/>
    </xf>
    <xf numFmtId="43" fontId="57" fillId="18" borderId="160" xfId="37" applyFont="1" applyFill="1" applyBorder="1" applyProtection="1">
      <protection locked="0"/>
    </xf>
    <xf numFmtId="0" fontId="0" fillId="0" borderId="13" xfId="0" applyBorder="1"/>
    <xf numFmtId="0" fontId="0" fillId="0" borderId="77" xfId="0" applyBorder="1" applyProtection="1">
      <protection locked="0"/>
    </xf>
    <xf numFmtId="17" fontId="66" fillId="19" borderId="160" xfId="39" applyNumberFormat="1" applyProtection="1">
      <protection locked="0"/>
    </xf>
    <xf numFmtId="43" fontId="66" fillId="19" borderId="160" xfId="39" applyNumberFormat="1" applyProtection="1">
      <protection locked="0"/>
    </xf>
    <xf numFmtId="43" fontId="58" fillId="19" borderId="163" xfId="32" applyNumberFormat="1" applyBorder="1" applyProtection="1">
      <protection locked="0"/>
    </xf>
    <xf numFmtId="43" fontId="0" fillId="0" borderId="0" xfId="0" applyNumberFormat="1" applyProtection="1">
      <protection locked="0"/>
    </xf>
    <xf numFmtId="17" fontId="57" fillId="18" borderId="160" xfId="37" applyNumberFormat="1" applyFont="1" applyFill="1" applyBorder="1" applyProtection="1">
      <protection locked="0"/>
    </xf>
    <xf numFmtId="17" fontId="56" fillId="0" borderId="159" xfId="30" applyNumberFormat="1" applyProtection="1">
      <protection locked="0"/>
    </xf>
    <xf numFmtId="15" fontId="57" fillId="18" borderId="160" xfId="31" applyNumberFormat="1" applyProtection="1">
      <protection locked="0"/>
    </xf>
    <xf numFmtId="0" fontId="61" fillId="0" borderId="0" xfId="0" applyFont="1" applyProtection="1">
      <protection locked="0"/>
    </xf>
    <xf numFmtId="0" fontId="60" fillId="0" borderId="0" xfId="34" applyBorder="1" applyProtection="1">
      <protection locked="0"/>
    </xf>
    <xf numFmtId="0" fontId="57" fillId="18" borderId="13" xfId="31" applyBorder="1" applyProtection="1">
      <protection locked="0"/>
    </xf>
    <xf numFmtId="0" fontId="57" fillId="18" borderId="164" xfId="31" applyBorder="1" applyProtection="1">
      <protection locked="0"/>
    </xf>
    <xf numFmtId="0" fontId="2" fillId="20" borderId="13" xfId="35" applyBorder="1" applyProtection="1">
      <protection locked="0"/>
    </xf>
    <xf numFmtId="0" fontId="2" fillId="20" borderId="77" xfId="35" applyBorder="1" applyProtection="1">
      <protection locked="0"/>
    </xf>
    <xf numFmtId="168" fontId="57" fillId="18" borderId="13" xfId="37" applyNumberFormat="1" applyFont="1" applyFill="1" applyBorder="1" applyProtection="1">
      <protection locked="0"/>
    </xf>
    <xf numFmtId="0" fontId="66" fillId="19" borderId="160" xfId="39" applyProtection="1">
      <protection locked="0"/>
    </xf>
    <xf numFmtId="0" fontId="43" fillId="2" borderId="13" xfId="0" applyFont="1" applyFill="1" applyBorder="1" applyAlignment="1" applyProtection="1">
      <alignment horizontal="center" vertical="center"/>
      <protection hidden="1"/>
    </xf>
    <xf numFmtId="17" fontId="58" fillId="19" borderId="13" xfId="32" applyNumberFormat="1" applyBorder="1" applyAlignment="1" applyProtection="1">
      <alignment horizontal="center" vertical="center"/>
      <protection hidden="1"/>
    </xf>
    <xf numFmtId="0" fontId="74" fillId="27" borderId="86" xfId="0" applyFont="1" applyFill="1" applyBorder="1" applyAlignment="1">
      <alignment vertical="center" wrapText="1"/>
    </xf>
    <xf numFmtId="43" fontId="58" fillId="19" borderId="165" xfId="37" applyFont="1" applyFill="1" applyBorder="1" applyAlignment="1" applyProtection="1">
      <alignment vertical="center"/>
    </xf>
    <xf numFmtId="43" fontId="33" fillId="2" borderId="13" xfId="37" applyFont="1" applyFill="1" applyBorder="1" applyAlignment="1" applyProtection="1">
      <alignment horizontal="center" vertical="center" wrapText="1"/>
    </xf>
    <xf numFmtId="0" fontId="74" fillId="27" borderId="13" xfId="0" applyFont="1" applyFill="1" applyBorder="1" applyAlignment="1">
      <alignment vertical="center" wrapText="1"/>
    </xf>
    <xf numFmtId="0" fontId="74" fillId="27" borderId="78" xfId="0" applyFont="1" applyFill="1" applyBorder="1" applyAlignment="1">
      <alignment vertical="center" wrapText="1"/>
    </xf>
    <xf numFmtId="0" fontId="57" fillId="18" borderId="160" xfId="31" applyAlignment="1" applyProtection="1">
      <alignment vertical="center"/>
      <protection locked="0"/>
    </xf>
    <xf numFmtId="40" fontId="57" fillId="18" borderId="160" xfId="31" applyNumberFormat="1" applyAlignment="1" applyProtection="1">
      <alignment horizontal="right" vertical="center"/>
      <protection locked="0"/>
    </xf>
    <xf numFmtId="0" fontId="74" fillId="27" borderId="0" xfId="0" applyFont="1" applyFill="1" applyAlignment="1">
      <alignment vertical="center" wrapText="1"/>
    </xf>
    <xf numFmtId="40" fontId="74" fillId="28" borderId="0" xfId="0" applyNumberFormat="1" applyFont="1" applyFill="1" applyAlignment="1" applyProtection="1">
      <alignment horizontal="right" vertical="center"/>
      <protection locked="0"/>
    </xf>
    <xf numFmtId="43" fontId="33" fillId="2" borderId="0" xfId="37" applyFont="1" applyFill="1" applyBorder="1" applyAlignment="1" applyProtection="1">
      <alignment horizontal="center" vertical="center" wrapText="1"/>
    </xf>
    <xf numFmtId="17" fontId="58" fillId="19" borderId="161" xfId="32" applyNumberFormat="1" applyAlignment="1" applyProtection="1">
      <alignment horizontal="center" vertical="center"/>
      <protection hidden="1"/>
    </xf>
    <xf numFmtId="0" fontId="57" fillId="18" borderId="160" xfId="3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32" fillId="29" borderId="13" xfId="0" applyFont="1" applyFill="1" applyBorder="1" applyAlignment="1">
      <alignment horizontal="center" vertical="center"/>
    </xf>
    <xf numFmtId="0" fontId="32" fillId="29" borderId="13" xfId="0" applyFont="1" applyFill="1" applyBorder="1" applyAlignment="1">
      <alignment vertical="center"/>
    </xf>
    <xf numFmtId="0" fontId="32" fillId="30" borderId="13" xfId="0" applyFont="1" applyFill="1" applyBorder="1" applyAlignment="1">
      <alignment horizontal="center"/>
    </xf>
    <xf numFmtId="0" fontId="32" fillId="30" borderId="13" xfId="0" applyFont="1" applyFill="1" applyBorder="1" applyAlignment="1">
      <alignment vertical="center"/>
    </xf>
    <xf numFmtId="0" fontId="59" fillId="0" borderId="0" xfId="0" applyFont="1"/>
    <xf numFmtId="3" fontId="57" fillId="18" borderId="160" xfId="31" applyNumberFormat="1" applyAlignment="1" applyProtection="1">
      <alignment horizontal="right" vertical="center"/>
      <protection locked="0"/>
    </xf>
    <xf numFmtId="3" fontId="57" fillId="18" borderId="160" xfId="31" applyNumberFormat="1" applyAlignment="1" applyProtection="1">
      <alignment vertical="center"/>
      <protection locked="0"/>
    </xf>
    <xf numFmtId="0" fontId="0" fillId="31" borderId="87" xfId="0" applyFill="1" applyBorder="1" applyAlignment="1" applyProtection="1">
      <alignment horizontal="center" vertical="center" textRotation="90"/>
      <protection locked="0"/>
    </xf>
    <xf numFmtId="0" fontId="74" fillId="32" borderId="86" xfId="0" applyFont="1" applyFill="1" applyBorder="1" applyAlignment="1">
      <alignment vertical="center" wrapText="1"/>
    </xf>
    <xf numFmtId="0" fontId="57" fillId="33" borderId="160" xfId="31" applyFill="1" applyAlignment="1" applyProtection="1">
      <alignment vertical="center"/>
      <protection locked="0"/>
    </xf>
    <xf numFmtId="40" fontId="57" fillId="33" borderId="160" xfId="31" applyNumberFormat="1" applyFill="1" applyAlignment="1" applyProtection="1">
      <alignment horizontal="right" vertical="center"/>
      <protection locked="0"/>
    </xf>
    <xf numFmtId="3" fontId="57" fillId="33" borderId="160" xfId="31" applyNumberFormat="1" applyFill="1" applyAlignment="1" applyProtection="1">
      <alignment vertical="center"/>
      <protection locked="0"/>
    </xf>
    <xf numFmtId="43" fontId="33" fillId="31" borderId="13" xfId="37" applyFont="1" applyFill="1" applyBorder="1" applyAlignment="1" applyProtection="1">
      <alignment horizontal="center" vertical="center" wrapText="1"/>
    </xf>
    <xf numFmtId="0" fontId="0" fillId="2" borderId="0" xfId="0" applyFill="1" applyProtection="1">
      <protection locked="0"/>
    </xf>
    <xf numFmtId="0" fontId="0" fillId="31" borderId="0" xfId="0" applyFill="1" applyProtection="1">
      <protection locked="0"/>
    </xf>
    <xf numFmtId="0" fontId="1" fillId="2" borderId="0" xfId="41" applyFont="1" applyFill="1"/>
    <xf numFmtId="0" fontId="14" fillId="2" borderId="0" xfId="41" applyFont="1" applyFill="1"/>
    <xf numFmtId="0" fontId="14" fillId="2" borderId="0" xfId="41" applyFont="1" applyFill="1" applyAlignment="1">
      <alignment wrapText="1"/>
    </xf>
    <xf numFmtId="0" fontId="14" fillId="2" borderId="4" xfId="41" applyFont="1" applyFill="1" applyBorder="1"/>
    <xf numFmtId="0" fontId="14" fillId="2" borderId="0" xfId="41" applyFont="1" applyFill="1" applyBorder="1"/>
    <xf numFmtId="0" fontId="14" fillId="2" borderId="5" xfId="41" applyFont="1" applyFill="1" applyBorder="1"/>
    <xf numFmtId="0" fontId="14" fillId="2" borderId="95" xfId="41" applyFont="1" applyFill="1" applyBorder="1"/>
    <xf numFmtId="0" fontId="1" fillId="2" borderId="13" xfId="41" applyFont="1" applyFill="1" applyBorder="1" applyAlignment="1">
      <alignment horizontal="center" vertical="center"/>
    </xf>
    <xf numFmtId="14" fontId="1" fillId="2" borderId="13" xfId="41" applyNumberFormat="1" applyFont="1" applyFill="1" applyBorder="1" applyAlignment="1">
      <alignment horizontal="center" vertical="center"/>
    </xf>
    <xf numFmtId="0" fontId="14" fillId="2" borderId="97" xfId="41" applyFont="1" applyFill="1" applyBorder="1"/>
    <xf numFmtId="0" fontId="1" fillId="2" borderId="98" xfId="41" applyFont="1" applyFill="1" applyBorder="1" applyAlignment="1">
      <alignment horizontal="center" vertical="center"/>
    </xf>
    <xf numFmtId="14" fontId="1" fillId="2" borderId="98" xfId="41" applyNumberFormat="1" applyFont="1" applyFill="1" applyBorder="1" applyAlignment="1">
      <alignment horizontal="center" vertical="center"/>
    </xf>
    <xf numFmtId="0" fontId="32" fillId="10" borderId="86" xfId="17" applyFont="1" applyFill="1" applyBorder="1" applyAlignment="1">
      <alignment vertical="center"/>
    </xf>
    <xf numFmtId="0" fontId="12" fillId="10" borderId="13" xfId="17" applyFont="1" applyFill="1" applyBorder="1" applyAlignment="1">
      <alignment horizontal="center" vertical="center" wrapText="1"/>
    </xf>
    <xf numFmtId="3" fontId="2" fillId="0" borderId="13" xfId="17" applyNumberFormat="1" applyBorder="1" applyAlignment="1">
      <alignment horizontal="right"/>
    </xf>
    <xf numFmtId="3" fontId="2" fillId="0" borderId="79" xfId="17" applyNumberFormat="1" applyBorder="1" applyAlignment="1">
      <alignment horizontal="right"/>
    </xf>
    <xf numFmtId="3" fontId="12" fillId="10" borderId="13" xfId="17" applyNumberFormat="1" applyFont="1" applyFill="1" applyBorder="1" applyAlignment="1">
      <alignment horizontal="right"/>
    </xf>
    <xf numFmtId="3" fontId="32" fillId="10" borderId="13" xfId="17" applyNumberFormat="1" applyFont="1" applyFill="1" applyBorder="1" applyAlignment="1">
      <alignment horizontal="right"/>
    </xf>
    <xf numFmtId="3" fontId="32" fillId="10" borderId="79" xfId="17" applyNumberFormat="1" applyFont="1" applyFill="1" applyBorder="1" applyAlignment="1">
      <alignment horizontal="right"/>
    </xf>
    <xf numFmtId="0" fontId="12" fillId="10" borderId="97" xfId="17" applyFont="1" applyFill="1" applyBorder="1"/>
    <xf numFmtId="0" fontId="12" fillId="10" borderId="98" xfId="17" applyFont="1" applyFill="1" applyBorder="1"/>
    <xf numFmtId="3" fontId="12" fillId="10" borderId="98" xfId="17" applyNumberFormat="1" applyFont="1" applyFill="1" applyBorder="1" applyAlignment="1">
      <alignment horizontal="right"/>
    </xf>
    <xf numFmtId="0" fontId="4" fillId="10" borderId="95" xfId="41" applyFont="1" applyFill="1" applyBorder="1" applyAlignment="1">
      <alignment horizontal="center" vertical="center" wrapText="1"/>
    </xf>
    <xf numFmtId="0" fontId="4" fillId="10" borderId="13" xfId="41" applyFont="1" applyFill="1" applyBorder="1" applyAlignment="1">
      <alignment horizontal="center" vertical="center"/>
    </xf>
    <xf numFmtId="0" fontId="4" fillId="10" borderId="96" xfId="41" applyFont="1" applyFill="1" applyBorder="1" applyAlignment="1">
      <alignment horizontal="center" vertical="center"/>
    </xf>
    <xf numFmtId="0" fontId="1" fillId="2" borderId="96" xfId="41" applyFont="1" applyFill="1" applyBorder="1" applyAlignment="1">
      <alignment horizontal="center" vertical="center"/>
    </xf>
    <xf numFmtId="0" fontId="1" fillId="2" borderId="99" xfId="41" applyFont="1" applyFill="1" applyBorder="1" applyAlignment="1">
      <alignment horizontal="center" vertical="center"/>
    </xf>
    <xf numFmtId="0" fontId="1" fillId="0" borderId="13" xfId="21" applyFont="1" applyBorder="1" applyAlignment="1">
      <alignment horizontal="right" vertical="center" wrapText="1"/>
    </xf>
    <xf numFmtId="0" fontId="1" fillId="0" borderId="96" xfId="21" applyFont="1" applyBorder="1" applyAlignment="1">
      <alignment horizontal="right" vertical="center" wrapText="1"/>
    </xf>
    <xf numFmtId="0" fontId="1" fillId="0" borderId="77" xfId="21" applyFont="1" applyBorder="1" applyAlignment="1">
      <alignment horizontal="right" vertical="center" wrapText="1"/>
    </xf>
    <xf numFmtId="0" fontId="1" fillId="0" borderId="79" xfId="21" applyFont="1" applyBorder="1" applyAlignment="1">
      <alignment horizontal="right" vertical="center" wrapText="1"/>
    </xf>
    <xf numFmtId="0" fontId="4" fillId="10" borderId="13" xfId="21" applyFont="1" applyFill="1" applyBorder="1" applyAlignment="1">
      <alignment horizontal="center" vertical="center" wrapText="1"/>
    </xf>
    <xf numFmtId="0" fontId="4" fillId="10" borderId="96" xfId="21" applyFont="1" applyFill="1" applyBorder="1" applyAlignment="1">
      <alignment horizontal="center" vertical="center" wrapText="1"/>
    </xf>
    <xf numFmtId="0" fontId="45" fillId="0" borderId="141" xfId="0" applyFont="1" applyBorder="1" applyAlignment="1">
      <alignment horizontal="right" vertical="center" wrapText="1"/>
    </xf>
    <xf numFmtId="0" fontId="51" fillId="0" borderId="154" xfId="0" applyFont="1" applyBorder="1"/>
    <xf numFmtId="0" fontId="51" fillId="0" borderId="143" xfId="0" applyFont="1" applyBorder="1"/>
    <xf numFmtId="173" fontId="45" fillId="0" borderId="141" xfId="0" applyNumberFormat="1" applyFont="1" applyBorder="1" applyAlignment="1">
      <alignment horizontal="right" vertical="center" wrapText="1"/>
    </xf>
    <xf numFmtId="0" fontId="51" fillId="0" borderId="142" xfId="0" applyFont="1" applyBorder="1"/>
    <xf numFmtId="171" fontId="45" fillId="0" borderId="141" xfId="0" applyNumberFormat="1" applyFont="1" applyBorder="1" applyAlignment="1">
      <alignment horizontal="right" vertical="center"/>
    </xf>
    <xf numFmtId="171" fontId="11" fillId="0" borderId="98" xfId="20" applyNumberFormat="1" applyFont="1" applyBorder="1" applyAlignment="1">
      <alignment horizontal="right" vertical="center"/>
    </xf>
    <xf numFmtId="171" fontId="11" fillId="0" borderId="99" xfId="20" applyNumberFormat="1" applyFont="1" applyBorder="1" applyAlignment="1">
      <alignment horizontal="right" vertical="center"/>
    </xf>
    <xf numFmtId="14" fontId="45" fillId="0" borderId="141" xfId="0" applyNumberFormat="1" applyFont="1" applyBorder="1" applyAlignment="1">
      <alignment horizontal="right" vertical="center" wrapText="1"/>
    </xf>
    <xf numFmtId="0" fontId="53" fillId="0" borderId="141" xfId="0" applyFont="1" applyBorder="1" applyAlignment="1">
      <alignment horizontal="right" vertical="center" wrapText="1"/>
    </xf>
    <xf numFmtId="0" fontId="53" fillId="0" borderId="148" xfId="0" applyFont="1" applyBorder="1" applyAlignment="1">
      <alignment horizontal="right" vertical="center" wrapText="1"/>
    </xf>
    <xf numFmtId="0" fontId="51" fillId="0" borderId="147" xfId="0" applyFont="1" applyBorder="1"/>
    <xf numFmtId="0" fontId="51" fillId="0" borderId="150" xfId="0" applyFont="1" applyBorder="1"/>
    <xf numFmtId="22" fontId="53" fillId="0" borderId="141" xfId="0" applyNumberFormat="1" applyFont="1" applyBorder="1" applyAlignment="1">
      <alignment horizontal="right" vertical="center" wrapText="1"/>
    </xf>
    <xf numFmtId="173" fontId="53" fillId="0" borderId="141" xfId="0" applyNumberFormat="1" applyFont="1" applyBorder="1" applyAlignment="1">
      <alignment horizontal="right" vertical="center" wrapText="1"/>
    </xf>
    <xf numFmtId="0" fontId="36" fillId="5" borderId="74" xfId="20" applyFont="1" applyFill="1" applyBorder="1" applyAlignment="1">
      <alignment horizontal="center" vertical="center"/>
    </xf>
    <xf numFmtId="0" fontId="36" fillId="5" borderId="75" xfId="20" applyFont="1" applyFill="1" applyBorder="1" applyAlignment="1">
      <alignment horizontal="center" vertical="center"/>
    </xf>
    <xf numFmtId="0" fontId="36" fillId="5" borderId="76" xfId="20" applyFont="1" applyFill="1" applyBorder="1" applyAlignment="1">
      <alignment horizontal="center" vertical="center"/>
    </xf>
    <xf numFmtId="0" fontId="12" fillId="10" borderId="85" xfId="20" applyFont="1" applyFill="1" applyBorder="1" applyAlignment="1">
      <alignment horizontal="left" vertical="center"/>
    </xf>
    <xf numFmtId="0" fontId="12" fillId="10" borderId="86" xfId="20" applyFont="1" applyFill="1" applyBorder="1" applyAlignment="1">
      <alignment horizontal="left" vertical="center"/>
    </xf>
    <xf numFmtId="0" fontId="12" fillId="10" borderId="95" xfId="20" applyFont="1" applyFill="1" applyBorder="1" applyAlignment="1">
      <alignment horizontal="left" vertical="center"/>
    </xf>
    <xf numFmtId="0" fontId="12" fillId="10" borderId="13" xfId="20" applyFont="1" applyFill="1" applyBorder="1" applyAlignment="1">
      <alignment horizontal="left" vertical="center"/>
    </xf>
    <xf numFmtId="0" fontId="12" fillId="10" borderId="97" xfId="20" applyFont="1" applyFill="1" applyBorder="1" applyAlignment="1">
      <alignment horizontal="left" vertical="center"/>
    </xf>
    <xf numFmtId="0" fontId="12" fillId="10" borderId="98" xfId="20" applyFont="1" applyFill="1" applyBorder="1" applyAlignment="1">
      <alignment horizontal="left" vertical="center"/>
    </xf>
    <xf numFmtId="0" fontId="38" fillId="5" borderId="74" xfId="20" applyFont="1" applyFill="1" applyBorder="1" applyAlignment="1">
      <alignment horizontal="center" vertical="center"/>
    </xf>
    <xf numFmtId="0" fontId="38" fillId="5" borderId="75" xfId="20" applyFont="1" applyFill="1" applyBorder="1" applyAlignment="1">
      <alignment horizontal="center" vertical="center"/>
    </xf>
    <xf numFmtId="0" fontId="38" fillId="5" borderId="76" xfId="20" applyFont="1" applyFill="1" applyBorder="1" applyAlignment="1">
      <alignment horizontal="center" vertical="center"/>
    </xf>
    <xf numFmtId="0" fontId="38" fillId="7" borderId="85" xfId="20" applyFont="1" applyFill="1" applyBorder="1" applyAlignment="1">
      <alignment horizontal="center" vertical="center"/>
    </xf>
    <xf numFmtId="0" fontId="38" fillId="7" borderId="86" xfId="20" applyFont="1" applyFill="1" applyBorder="1" applyAlignment="1">
      <alignment horizontal="center" vertical="center"/>
    </xf>
    <xf numFmtId="0" fontId="38" fillId="7" borderId="88" xfId="20" applyFont="1" applyFill="1" applyBorder="1" applyAlignment="1">
      <alignment horizontal="center" vertical="center"/>
    </xf>
    <xf numFmtId="0" fontId="12" fillId="6" borderId="95" xfId="20" applyFont="1" applyFill="1" applyBorder="1" applyAlignment="1">
      <alignment horizontal="center" vertical="center"/>
    </xf>
    <xf numFmtId="0" fontId="12" fillId="6" borderId="13" xfId="20" applyFont="1" applyFill="1" applyBorder="1" applyAlignment="1">
      <alignment horizontal="center" vertical="center"/>
    </xf>
    <xf numFmtId="0" fontId="4" fillId="6" borderId="13" xfId="21" applyFont="1" applyFill="1" applyBorder="1" applyAlignment="1">
      <alignment horizontal="right" vertical="center" wrapText="1"/>
    </xf>
    <xf numFmtId="0" fontId="4" fillId="6" borderId="96" xfId="21" applyFont="1" applyFill="1" applyBorder="1" applyAlignment="1">
      <alignment horizontal="right" vertical="center" wrapText="1"/>
    </xf>
    <xf numFmtId="0" fontId="38" fillId="7" borderId="95" xfId="20" applyFont="1" applyFill="1" applyBorder="1" applyAlignment="1">
      <alignment horizontal="center" vertical="center"/>
    </xf>
    <xf numFmtId="0" fontId="38" fillId="7" borderId="13" xfId="20" applyFont="1" applyFill="1" applyBorder="1" applyAlignment="1">
      <alignment horizontal="center" vertical="center"/>
    </xf>
    <xf numFmtId="0" fontId="38" fillId="7" borderId="96" xfId="20" applyFont="1" applyFill="1" applyBorder="1" applyAlignment="1">
      <alignment horizontal="center" vertical="center"/>
    </xf>
    <xf numFmtId="0" fontId="0" fillId="0" borderId="144" xfId="0" applyBorder="1" applyAlignment="1">
      <alignment horizontal="right" vertical="center" wrapText="1"/>
    </xf>
    <xf numFmtId="0" fontId="51" fillId="0" borderId="145" xfId="0" applyFont="1" applyBorder="1"/>
    <xf numFmtId="0" fontId="51" fillId="0" borderId="146" xfId="0" applyFont="1" applyBorder="1"/>
    <xf numFmtId="0" fontId="17" fillId="5" borderId="74" xfId="20" applyFont="1" applyFill="1" applyBorder="1" applyAlignment="1">
      <alignment horizontal="center" vertical="center"/>
    </xf>
    <xf numFmtId="0" fontId="17" fillId="5" borderId="75" xfId="20" applyFont="1" applyFill="1" applyBorder="1" applyAlignment="1">
      <alignment horizontal="center" vertical="center"/>
    </xf>
    <xf numFmtId="0" fontId="17" fillId="5" borderId="76" xfId="20" applyFont="1" applyFill="1" applyBorder="1" applyAlignment="1">
      <alignment horizontal="center" vertical="center"/>
    </xf>
    <xf numFmtId="0" fontId="14" fillId="0" borderId="86" xfId="15" applyFont="1" applyBorder="1" applyAlignment="1">
      <alignment horizontal="right" vertical="center"/>
    </xf>
    <xf numFmtId="0" fontId="14" fillId="0" borderId="88" xfId="15" applyFont="1" applyBorder="1" applyAlignment="1">
      <alignment horizontal="right" vertical="center"/>
    </xf>
    <xf numFmtId="173" fontId="14" fillId="0" borderId="13" xfId="15" applyNumberFormat="1" applyFont="1" applyBorder="1" applyAlignment="1">
      <alignment horizontal="right" vertical="center"/>
    </xf>
    <xf numFmtId="173" fontId="14" fillId="0" borderId="96" xfId="15" applyNumberFormat="1" applyFont="1" applyBorder="1" applyAlignment="1">
      <alignment horizontal="right" vertical="center"/>
    </xf>
    <xf numFmtId="174" fontId="14" fillId="0" borderId="98" xfId="15" applyNumberFormat="1" applyFont="1" applyBorder="1" applyAlignment="1">
      <alignment vertical="center"/>
    </xf>
    <xf numFmtId="174" fontId="14" fillId="0" borderId="99" xfId="15" applyNumberFormat="1" applyFont="1" applyBorder="1" applyAlignment="1">
      <alignment vertical="center"/>
    </xf>
    <xf numFmtId="0" fontId="44" fillId="15" borderId="151" xfId="0" applyFont="1" applyFill="1" applyBorder="1" applyAlignment="1">
      <alignment horizontal="left" vertical="center"/>
    </xf>
    <xf numFmtId="0" fontId="0" fillId="0" borderId="141" xfId="0" applyBorder="1" applyAlignment="1">
      <alignment vertical="center" wrapText="1"/>
    </xf>
    <xf numFmtId="0" fontId="51" fillId="0" borderId="142" xfId="0" applyFont="1" applyBorder="1" applyAlignment="1">
      <alignment wrapText="1"/>
    </xf>
    <xf numFmtId="0" fontId="51" fillId="0" borderId="143" xfId="0" applyFont="1" applyBorder="1" applyAlignment="1">
      <alignment wrapText="1"/>
    </xf>
    <xf numFmtId="0" fontId="44" fillId="15" borderId="155" xfId="0" applyFont="1" applyFill="1" applyBorder="1" applyAlignment="1">
      <alignment horizontal="left" vertical="center"/>
    </xf>
    <xf numFmtId="0" fontId="51" fillId="0" borderId="158" xfId="0" applyFont="1" applyBorder="1"/>
    <xf numFmtId="0" fontId="0" fillId="0" borderId="144" xfId="0" applyBorder="1" applyAlignment="1">
      <alignment horizontal="right" vertical="center"/>
    </xf>
    <xf numFmtId="0" fontId="52" fillId="14" borderId="156" xfId="0" applyFont="1" applyFill="1" applyBorder="1" applyAlignment="1">
      <alignment horizontal="center" vertical="center"/>
    </xf>
    <xf numFmtId="0" fontId="51" fillId="0" borderId="135" xfId="0" applyFont="1" applyBorder="1"/>
    <xf numFmtId="0" fontId="51" fillId="0" borderId="157" xfId="0" applyFont="1" applyBorder="1"/>
    <xf numFmtId="0" fontId="0" fillId="0" borderId="141" xfId="0" applyBorder="1" applyAlignment="1">
      <alignment vertical="center"/>
    </xf>
    <xf numFmtId="14" fontId="0" fillId="0" borderId="141" xfId="0" applyNumberFormat="1" applyBorder="1" applyAlignment="1">
      <alignment vertical="center"/>
    </xf>
    <xf numFmtId="0" fontId="57" fillId="24" borderId="160" xfId="38" applyAlignment="1" applyProtection="1">
      <alignment horizontal="left"/>
      <protection locked="0"/>
    </xf>
    <xf numFmtId="43" fontId="66" fillId="19" borderId="160" xfId="39" applyNumberFormat="1" applyAlignment="1" applyProtection="1">
      <alignment horizontal="left"/>
    </xf>
    <xf numFmtId="0" fontId="0" fillId="0" borderId="87" xfId="0" applyBorder="1" applyAlignment="1" applyProtection="1">
      <alignment horizontal="center" vertical="center" textRotation="90"/>
      <protection locked="0"/>
    </xf>
    <xf numFmtId="0" fontId="0" fillId="0" borderId="77" xfId="0" applyBorder="1" applyAlignment="1" applyProtection="1">
      <alignment horizontal="center"/>
      <protection locked="0"/>
    </xf>
    <xf numFmtId="0" fontId="0" fillId="0" borderId="83" xfId="0" applyBorder="1" applyAlignment="1" applyProtection="1">
      <alignment horizontal="center"/>
      <protection locked="0"/>
    </xf>
    <xf numFmtId="0" fontId="0" fillId="0" borderId="70" xfId="0" applyBorder="1" applyAlignment="1" applyProtection="1">
      <alignment horizontal="center"/>
      <protection locked="0"/>
    </xf>
    <xf numFmtId="0" fontId="32" fillId="30" borderId="77" xfId="0" applyFont="1" applyFill="1" applyBorder="1" applyAlignment="1">
      <alignment horizontal="center" vertical="center"/>
    </xf>
    <xf numFmtId="0" fontId="32" fillId="30" borderId="83" xfId="0" applyFont="1" applyFill="1" applyBorder="1" applyAlignment="1">
      <alignment horizontal="center" vertical="center"/>
    </xf>
    <xf numFmtId="0" fontId="32" fillId="30" borderId="70" xfId="0" applyFont="1" applyFill="1" applyBorder="1" applyAlignment="1">
      <alignment horizontal="center" vertical="center"/>
    </xf>
    <xf numFmtId="0" fontId="32" fillId="30" borderId="13" xfId="0" applyFont="1" applyFill="1" applyBorder="1" applyAlignment="1">
      <alignment horizontal="center" vertical="center"/>
    </xf>
    <xf numFmtId="0" fontId="0" fillId="0" borderId="77" xfId="0" applyBorder="1" applyAlignment="1">
      <alignment horizontal="center"/>
    </xf>
    <xf numFmtId="0" fontId="0" fillId="0" borderId="70" xfId="0" applyBorder="1" applyAlignment="1">
      <alignment horizontal="center"/>
    </xf>
    <xf numFmtId="0" fontId="32" fillId="29" borderId="13" xfId="0" applyFont="1" applyFill="1" applyBorder="1" applyAlignment="1">
      <alignment horizontal="center" vertical="center"/>
    </xf>
    <xf numFmtId="0" fontId="32" fillId="30" borderId="77" xfId="0" applyFont="1" applyFill="1" applyBorder="1" applyAlignment="1">
      <alignment horizontal="center" vertical="center" wrapText="1"/>
    </xf>
    <xf numFmtId="0" fontId="32" fillId="30" borderId="83" xfId="0" applyFont="1" applyFill="1" applyBorder="1" applyAlignment="1">
      <alignment horizontal="center" vertical="center" wrapText="1"/>
    </xf>
    <xf numFmtId="0" fontId="32" fillId="30" borderId="70" xfId="0" applyFont="1" applyFill="1" applyBorder="1" applyAlignment="1">
      <alignment horizontal="center" vertical="center" wrapText="1"/>
    </xf>
    <xf numFmtId="0" fontId="55" fillId="17" borderId="74" xfId="23" applyFont="1" applyFill="1" applyBorder="1" applyAlignment="1">
      <alignment horizontal="center" vertical="center"/>
    </xf>
    <xf numFmtId="0" fontId="55" fillId="17" borderId="75" xfId="23" applyFont="1" applyFill="1" applyBorder="1" applyAlignment="1">
      <alignment horizontal="center" vertical="center"/>
    </xf>
    <xf numFmtId="0" fontId="55" fillId="17" borderId="76" xfId="23" applyFont="1" applyFill="1" applyBorder="1" applyAlignment="1">
      <alignment horizontal="center" vertical="center"/>
    </xf>
    <xf numFmtId="0" fontId="1" fillId="0" borderId="98" xfId="23" applyFont="1" applyBorder="1" applyAlignment="1">
      <alignment horizontal="center" vertical="center"/>
    </xf>
    <xf numFmtId="0" fontId="1" fillId="0" borderId="99" xfId="23" applyFont="1" applyBorder="1" applyAlignment="1">
      <alignment horizontal="center" vertical="center"/>
    </xf>
    <xf numFmtId="0" fontId="15" fillId="5" borderId="1" xfId="0" applyFont="1" applyFill="1" applyBorder="1" applyAlignment="1" applyProtection="1">
      <alignment horizontal="center" vertical="center"/>
      <protection hidden="1"/>
    </xf>
    <xf numFmtId="0" fontId="15" fillId="5" borderId="2" xfId="0" applyFont="1" applyFill="1" applyBorder="1" applyAlignment="1" applyProtection="1">
      <alignment horizontal="center" vertical="center"/>
      <protection hidden="1"/>
    </xf>
    <xf numFmtId="0" fontId="15" fillId="5" borderId="3" xfId="0" applyFont="1" applyFill="1" applyBorder="1" applyAlignment="1" applyProtection="1">
      <alignment horizontal="center" vertical="center"/>
      <protection hidden="1"/>
    </xf>
    <xf numFmtId="0" fontId="16" fillId="5" borderId="1" xfId="0" applyFont="1" applyFill="1" applyBorder="1" applyAlignment="1" applyProtection="1">
      <alignment horizontal="center" vertical="center"/>
      <protection hidden="1"/>
    </xf>
    <xf numFmtId="0" fontId="16" fillId="5" borderId="2" xfId="0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hidden="1"/>
    </xf>
    <xf numFmtId="0" fontId="18" fillId="23" borderId="29" xfId="1" applyFont="1" applyFill="1" applyBorder="1" applyAlignment="1" applyProtection="1">
      <alignment wrapText="1"/>
      <protection hidden="1"/>
    </xf>
    <xf numFmtId="0" fontId="18" fillId="23" borderId="90" xfId="1" applyFont="1" applyFill="1" applyBorder="1" applyAlignment="1" applyProtection="1">
      <alignment wrapText="1"/>
      <protection hidden="1"/>
    </xf>
    <xf numFmtId="0" fontId="18" fillId="23" borderId="0" xfId="1" applyFont="1" applyFill="1" applyBorder="1" applyAlignment="1" applyProtection="1">
      <alignment wrapText="1"/>
      <protection hidden="1"/>
    </xf>
    <xf numFmtId="0" fontId="18" fillId="23" borderId="28" xfId="1" applyFont="1" applyFill="1" applyBorder="1" applyAlignment="1" applyProtection="1">
      <alignment wrapText="1"/>
      <protection hidden="1"/>
    </xf>
    <xf numFmtId="0" fontId="42" fillId="8" borderId="0" xfId="1" applyFont="1" applyFill="1" applyBorder="1" applyAlignment="1" applyProtection="1">
      <alignment wrapText="1"/>
      <protection hidden="1"/>
    </xf>
    <xf numFmtId="0" fontId="3" fillId="8" borderId="0" xfId="1" applyFill="1" applyBorder="1" applyAlignment="1" applyProtection="1">
      <alignment wrapText="1"/>
      <protection hidden="1"/>
    </xf>
    <xf numFmtId="0" fontId="3" fillId="8" borderId="28" xfId="1" applyFill="1" applyBorder="1" applyAlignment="1" applyProtection="1">
      <alignment wrapText="1"/>
      <protection hidden="1"/>
    </xf>
    <xf numFmtId="0" fontId="42" fillId="8" borderId="7" xfId="1" applyFont="1" applyFill="1" applyBorder="1" applyAlignment="1" applyProtection="1">
      <alignment wrapText="1"/>
      <protection hidden="1"/>
    </xf>
    <xf numFmtId="0" fontId="3" fillId="8" borderId="7" xfId="1" applyFill="1" applyBorder="1" applyAlignment="1" applyProtection="1">
      <alignment wrapText="1"/>
      <protection hidden="1"/>
    </xf>
    <xf numFmtId="0" fontId="3" fillId="8" borderId="32" xfId="1" applyFill="1" applyBorder="1" applyAlignment="1" applyProtection="1">
      <alignment wrapText="1"/>
      <protection hidden="1"/>
    </xf>
    <xf numFmtId="0" fontId="10" fillId="6" borderId="33" xfId="0" applyFont="1" applyFill="1" applyBorder="1" applyAlignment="1" applyProtection="1">
      <alignment horizontal="left"/>
      <protection hidden="1"/>
    </xf>
    <xf numFmtId="0" fontId="10" fillId="6" borderId="34" xfId="0" applyFont="1" applyFill="1" applyBorder="1" applyAlignment="1" applyProtection="1">
      <alignment horizontal="left"/>
      <protection hidden="1"/>
    </xf>
    <xf numFmtId="0" fontId="14" fillId="2" borderId="1" xfId="0" applyFont="1" applyFill="1" applyBorder="1" applyProtection="1">
      <protection hidden="1"/>
    </xf>
    <xf numFmtId="0" fontId="14" fillId="2" borderId="2" xfId="0" applyFont="1" applyFill="1" applyBorder="1" applyProtection="1">
      <protection hidden="1"/>
    </xf>
    <xf numFmtId="0" fontId="14" fillId="2" borderId="3" xfId="0" applyFont="1" applyFill="1" applyBorder="1" applyProtection="1">
      <protection hidden="1"/>
    </xf>
    <xf numFmtId="0" fontId="5" fillId="2" borderId="4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17" fillId="7" borderId="125" xfId="0" applyFont="1" applyFill="1" applyBorder="1" applyAlignment="1" applyProtection="1">
      <alignment vertical="center"/>
      <protection hidden="1"/>
    </xf>
    <xf numFmtId="0" fontId="17" fillId="7" borderId="126" xfId="0" applyFont="1" applyFill="1" applyBorder="1" applyAlignment="1" applyProtection="1">
      <alignment vertical="center"/>
      <protection hidden="1"/>
    </xf>
    <xf numFmtId="0" fontId="4" fillId="2" borderId="80" xfId="0" applyFont="1" applyFill="1" applyBorder="1" applyAlignment="1" applyProtection="1">
      <alignment horizontal="right"/>
      <protection hidden="1"/>
    </xf>
    <xf numFmtId="0" fontId="4" fillId="2" borderId="81" xfId="0" applyFont="1" applyFill="1" applyBorder="1" applyAlignment="1" applyProtection="1">
      <alignment horizontal="right"/>
      <protection hidden="1"/>
    </xf>
    <xf numFmtId="0" fontId="4" fillId="2" borderId="117" xfId="0" applyFont="1" applyFill="1" applyBorder="1" applyAlignment="1" applyProtection="1">
      <alignment horizontal="right"/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5" fillId="2" borderId="2" xfId="0" applyFont="1" applyFill="1" applyBorder="1" applyAlignment="1" applyProtection="1">
      <alignment horizontal="left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2" borderId="6" xfId="0" applyFont="1" applyFill="1" applyBorder="1" applyAlignment="1" applyProtection="1">
      <alignment horizontal="center"/>
      <protection hidden="1"/>
    </xf>
    <xf numFmtId="0" fontId="42" fillId="8" borderId="29" xfId="1" applyFont="1" applyFill="1" applyBorder="1" applyAlignment="1" applyProtection="1">
      <alignment wrapText="1"/>
      <protection hidden="1"/>
    </xf>
    <xf numFmtId="0" fontId="3" fillId="8" borderId="90" xfId="1" applyFill="1" applyBorder="1" applyAlignment="1" applyProtection="1">
      <alignment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42" fillId="23" borderId="29" xfId="1" applyFont="1" applyFill="1" applyBorder="1" applyAlignment="1" applyProtection="1">
      <alignment horizontal="left" wrapText="1"/>
      <protection hidden="1"/>
    </xf>
    <xf numFmtId="0" fontId="3" fillId="23" borderId="90" xfId="1" applyFill="1" applyBorder="1" applyAlignment="1" applyProtection="1">
      <alignment horizontal="left" wrapText="1"/>
      <protection hidden="1"/>
    </xf>
    <xf numFmtId="0" fontId="42" fillId="23" borderId="0" xfId="1" applyFont="1" applyFill="1" applyBorder="1" applyAlignment="1" applyProtection="1">
      <alignment horizontal="left" wrapText="1"/>
      <protection hidden="1"/>
    </xf>
    <xf numFmtId="0" fontId="3" fillId="23" borderId="28" xfId="1" applyFill="1" applyBorder="1" applyAlignment="1" applyProtection="1">
      <alignment horizontal="left" wrapText="1"/>
      <protection hidden="1"/>
    </xf>
    <xf numFmtId="0" fontId="42" fillId="23" borderId="0" xfId="1" applyFont="1" applyFill="1" applyBorder="1" applyAlignment="1" applyProtection="1">
      <alignment wrapText="1"/>
      <protection hidden="1"/>
    </xf>
    <xf numFmtId="0" fontId="3" fillId="23" borderId="0" xfId="1" applyFill="1" applyBorder="1" applyAlignment="1" applyProtection="1">
      <alignment wrapText="1"/>
      <protection hidden="1"/>
    </xf>
    <xf numFmtId="0" fontId="3" fillId="23" borderId="28" xfId="1" applyFill="1" applyBorder="1" applyAlignment="1" applyProtection="1">
      <alignment wrapText="1"/>
      <protection hidden="1"/>
    </xf>
    <xf numFmtId="0" fontId="1" fillId="2" borderId="4" xfId="0" applyFont="1" applyFill="1" applyBorder="1" applyProtection="1">
      <protection hidden="1"/>
    </xf>
    <xf numFmtId="0" fontId="1" fillId="2" borderId="6" xfId="0" applyFont="1" applyFill="1" applyBorder="1" applyProtection="1">
      <protection hidden="1"/>
    </xf>
    <xf numFmtId="0" fontId="18" fillId="8" borderId="29" xfId="1" applyFont="1" applyFill="1" applyBorder="1" applyAlignment="1" applyProtection="1">
      <alignment horizontal="left" wrapText="1"/>
      <protection hidden="1"/>
    </xf>
    <xf numFmtId="0" fontId="18" fillId="8" borderId="90" xfId="1" applyFont="1" applyFill="1" applyBorder="1" applyAlignment="1" applyProtection="1">
      <alignment horizontal="left" wrapText="1"/>
      <protection hidden="1"/>
    </xf>
    <xf numFmtId="0" fontId="18" fillId="8" borderId="0" xfId="1" applyFont="1" applyFill="1" applyBorder="1" applyAlignment="1" applyProtection="1">
      <alignment wrapText="1"/>
      <protection hidden="1"/>
    </xf>
    <xf numFmtId="0" fontId="18" fillId="8" borderId="28" xfId="1" applyFont="1" applyFill="1" applyBorder="1" applyAlignment="1" applyProtection="1">
      <alignment wrapText="1"/>
      <protection hidden="1"/>
    </xf>
    <xf numFmtId="0" fontId="18" fillId="23" borderId="7" xfId="1" applyFont="1" applyFill="1" applyBorder="1" applyAlignment="1" applyProtection="1">
      <alignment wrapText="1"/>
      <protection hidden="1"/>
    </xf>
    <xf numFmtId="0" fontId="18" fillId="23" borderId="32" xfId="1" applyFont="1" applyFill="1" applyBorder="1" applyAlignment="1" applyProtection="1">
      <alignment wrapText="1"/>
      <protection hidden="1"/>
    </xf>
    <xf numFmtId="0" fontId="10" fillId="6" borderId="36" xfId="0" applyFont="1" applyFill="1" applyBorder="1" applyAlignment="1" applyProtection="1">
      <alignment horizontal="left"/>
      <protection hidden="1"/>
    </xf>
    <xf numFmtId="0" fontId="10" fillId="6" borderId="37" xfId="0" applyFont="1" applyFill="1" applyBorder="1" applyAlignment="1" applyProtection="1">
      <alignment horizontal="left"/>
      <protection hidden="1"/>
    </xf>
    <xf numFmtId="0" fontId="18" fillId="23" borderId="29" xfId="1" applyFont="1" applyFill="1" applyBorder="1" applyAlignment="1" applyProtection="1">
      <alignment horizontal="left" wrapText="1"/>
      <protection hidden="1"/>
    </xf>
    <xf numFmtId="0" fontId="18" fillId="23" borderId="90" xfId="1" applyFont="1" applyFill="1" applyBorder="1" applyAlignment="1" applyProtection="1">
      <alignment horizontal="left" wrapText="1"/>
      <protection hidden="1"/>
    </xf>
    <xf numFmtId="0" fontId="18" fillId="23" borderId="0" xfId="1" applyFont="1" applyFill="1" applyBorder="1" applyAlignment="1" applyProtection="1">
      <alignment horizontal="left" wrapText="1"/>
      <protection hidden="1"/>
    </xf>
    <xf numFmtId="0" fontId="18" fillId="23" borderId="28" xfId="1" applyFont="1" applyFill="1" applyBorder="1" applyAlignment="1" applyProtection="1">
      <alignment horizontal="left" wrapText="1"/>
      <protection hidden="1"/>
    </xf>
    <xf numFmtId="0" fontId="7" fillId="22" borderId="29" xfId="0" applyFont="1" applyFill="1" applyBorder="1" applyProtection="1">
      <protection hidden="1"/>
    </xf>
    <xf numFmtId="0" fontId="7" fillId="22" borderId="0" xfId="0" applyFont="1" applyFill="1" applyBorder="1" applyProtection="1">
      <protection hidden="1"/>
    </xf>
    <xf numFmtId="0" fontId="7" fillId="22" borderId="7" xfId="0" applyFont="1" applyFill="1" applyBorder="1" applyProtection="1">
      <protection hidden="1"/>
    </xf>
    <xf numFmtId="0" fontId="18" fillId="23" borderId="7" xfId="1" applyFont="1" applyFill="1" applyBorder="1" applyAlignment="1" applyProtection="1">
      <alignment horizontal="left" wrapText="1"/>
      <protection hidden="1"/>
    </xf>
    <xf numFmtId="0" fontId="18" fillId="23" borderId="32" xfId="1" applyFont="1" applyFill="1" applyBorder="1" applyAlignment="1" applyProtection="1">
      <alignment horizontal="left" wrapText="1"/>
      <protection hidden="1"/>
    </xf>
    <xf numFmtId="0" fontId="18" fillId="23" borderId="0" xfId="1" applyFont="1" applyFill="1" applyAlignment="1" applyProtection="1">
      <alignment wrapText="1"/>
      <protection hidden="1"/>
    </xf>
    <xf numFmtId="0" fontId="19" fillId="2" borderId="4" xfId="0" applyFont="1" applyFill="1" applyBorder="1" applyProtection="1">
      <protection hidden="1"/>
    </xf>
    <xf numFmtId="14" fontId="30" fillId="2" borderId="0" xfId="1" applyNumberFormat="1" applyFont="1" applyFill="1" applyBorder="1" applyAlignment="1" applyProtection="1">
      <alignment wrapText="1"/>
      <protection hidden="1"/>
    </xf>
    <xf numFmtId="14" fontId="30" fillId="2" borderId="28" xfId="1" applyNumberFormat="1" applyFont="1" applyFill="1" applyBorder="1" applyAlignment="1" applyProtection="1">
      <alignment wrapText="1"/>
      <protection hidden="1"/>
    </xf>
    <xf numFmtId="0" fontId="30" fillId="2" borderId="0" xfId="0" applyFont="1" applyFill="1" applyBorder="1" applyProtection="1">
      <protection hidden="1"/>
    </xf>
    <xf numFmtId="0" fontId="30" fillId="2" borderId="28" xfId="0" applyFont="1" applyFill="1" applyBorder="1" applyProtection="1">
      <protection hidden="1"/>
    </xf>
    <xf numFmtId="0" fontId="42" fillId="8" borderId="7" xfId="1" applyFont="1" applyFill="1" applyBorder="1" applyAlignment="1" applyProtection="1">
      <alignment horizontal="left" wrapText="1"/>
      <protection hidden="1"/>
    </xf>
    <xf numFmtId="0" fontId="3" fillId="8" borderId="7" xfId="1" applyFill="1" applyBorder="1" applyAlignment="1" applyProtection="1">
      <alignment horizontal="left" wrapText="1"/>
      <protection hidden="1"/>
    </xf>
    <xf numFmtId="0" fontId="3" fillId="8" borderId="32" xfId="1" applyFill="1" applyBorder="1" applyAlignment="1" applyProtection="1">
      <alignment horizontal="left" wrapText="1"/>
      <protection hidden="1"/>
    </xf>
    <xf numFmtId="0" fontId="14" fillId="2" borderId="4" xfId="0" applyFont="1" applyFill="1" applyBorder="1" applyProtection="1">
      <protection hidden="1"/>
    </xf>
    <xf numFmtId="0" fontId="14" fillId="2" borderId="0" xfId="0" applyFont="1" applyFill="1" applyBorder="1" applyProtection="1">
      <protection hidden="1"/>
    </xf>
    <xf numFmtId="0" fontId="14" fillId="2" borderId="5" xfId="0" applyFont="1" applyFill="1" applyBorder="1" applyProtection="1">
      <protection hidden="1"/>
    </xf>
    <xf numFmtId="0" fontId="1" fillId="22" borderId="0" xfId="0" applyFont="1" applyFill="1" applyBorder="1" applyAlignment="1" applyProtection="1">
      <alignment horizontal="left"/>
      <protection hidden="1"/>
    </xf>
    <xf numFmtId="0" fontId="1" fillId="22" borderId="28" xfId="0" applyFont="1" applyFill="1" applyBorder="1" applyAlignment="1" applyProtection="1">
      <alignment horizontal="left"/>
      <protection hidden="1"/>
    </xf>
    <xf numFmtId="0" fontId="12" fillId="2" borderId="4" xfId="1" applyFont="1" applyFill="1" applyBorder="1" applyAlignment="1" applyProtection="1">
      <alignment wrapText="1"/>
      <protection hidden="1"/>
    </xf>
    <xf numFmtId="0" fontId="12" fillId="2" borderId="0" xfId="1" applyFont="1" applyFill="1" applyBorder="1" applyAlignment="1" applyProtection="1">
      <alignment wrapText="1"/>
      <protection hidden="1"/>
    </xf>
    <xf numFmtId="0" fontId="12" fillId="2" borderId="28" xfId="1" applyFont="1" applyFill="1" applyBorder="1" applyAlignment="1" applyProtection="1">
      <alignment wrapText="1"/>
      <protection hidden="1"/>
    </xf>
    <xf numFmtId="0" fontId="16" fillId="5" borderId="21" xfId="0" applyFont="1" applyFill="1" applyBorder="1" applyAlignment="1" applyProtection="1">
      <alignment horizontal="center" vertical="center"/>
      <protection hidden="1"/>
    </xf>
    <xf numFmtId="0" fontId="16" fillId="5" borderId="22" xfId="0" applyFont="1" applyFill="1" applyBorder="1" applyAlignment="1" applyProtection="1">
      <alignment horizontal="center" vertical="center"/>
      <protection hidden="1"/>
    </xf>
    <xf numFmtId="0" fontId="16" fillId="5" borderId="23" xfId="0" applyFont="1" applyFill="1" applyBorder="1" applyAlignment="1" applyProtection="1">
      <alignment horizontal="center" vertical="center"/>
      <protection hidden="1"/>
    </xf>
    <xf numFmtId="0" fontId="17" fillId="7" borderId="39" xfId="0" applyFont="1" applyFill="1" applyBorder="1" applyAlignment="1" applyProtection="1">
      <alignment vertical="center"/>
      <protection hidden="1"/>
    </xf>
    <xf numFmtId="0" fontId="17" fillId="7" borderId="40" xfId="0" applyFont="1" applyFill="1" applyBorder="1" applyAlignment="1" applyProtection="1">
      <alignment vertical="center"/>
      <protection hidden="1"/>
    </xf>
    <xf numFmtId="0" fontId="17" fillId="7" borderId="41" xfId="0" applyFont="1" applyFill="1" applyBorder="1" applyAlignment="1" applyProtection="1">
      <alignment vertical="center"/>
      <protection hidden="1"/>
    </xf>
    <xf numFmtId="0" fontId="14" fillId="2" borderId="0" xfId="0" applyFont="1" applyFill="1" applyProtection="1">
      <protection hidden="1"/>
    </xf>
    <xf numFmtId="0" fontId="22" fillId="9" borderId="1" xfId="0" applyFont="1" applyFill="1" applyBorder="1" applyAlignment="1" applyProtection="1">
      <alignment horizontal="left"/>
      <protection hidden="1"/>
    </xf>
    <xf numFmtId="0" fontId="22" fillId="9" borderId="2" xfId="0" applyFont="1" applyFill="1" applyBorder="1" applyAlignment="1" applyProtection="1">
      <alignment horizontal="left"/>
      <protection hidden="1"/>
    </xf>
    <xf numFmtId="0" fontId="22" fillId="9" borderId="3" xfId="0" applyFont="1" applyFill="1" applyBorder="1" applyAlignment="1" applyProtection="1">
      <alignment horizontal="left"/>
      <protection hidden="1"/>
    </xf>
    <xf numFmtId="0" fontId="5" fillId="2" borderId="4" xfId="0" applyFont="1" applyFill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10" fillId="6" borderId="15" xfId="0" applyFont="1" applyFill="1" applyBorder="1" applyAlignment="1" applyProtection="1">
      <alignment horizontal="left"/>
      <protection hidden="1"/>
    </xf>
    <xf numFmtId="0" fontId="10" fillId="6" borderId="16" xfId="0" applyFont="1" applyFill="1" applyBorder="1" applyAlignment="1" applyProtection="1">
      <alignment horizontal="left"/>
      <protection hidden="1"/>
    </xf>
    <xf numFmtId="0" fontId="18" fillId="8" borderId="0" xfId="1" applyFont="1" applyFill="1" applyBorder="1" applyAlignment="1" applyProtection="1">
      <alignment horizontal="left" wrapText="1"/>
      <protection hidden="1"/>
    </xf>
    <xf numFmtId="0" fontId="18" fillId="8" borderId="28" xfId="1" applyFont="1" applyFill="1" applyBorder="1" applyAlignment="1" applyProtection="1">
      <alignment horizontal="left" wrapText="1"/>
      <protection hidden="1"/>
    </xf>
    <xf numFmtId="0" fontId="18" fillId="8" borderId="7" xfId="1" applyFont="1" applyFill="1" applyBorder="1" applyAlignment="1" applyProtection="1">
      <alignment wrapText="1"/>
      <protection hidden="1"/>
    </xf>
    <xf numFmtId="0" fontId="18" fillId="8" borderId="32" xfId="1" applyFont="1" applyFill="1" applyBorder="1" applyAlignment="1" applyProtection="1">
      <alignment wrapText="1"/>
      <protection hidden="1"/>
    </xf>
    <xf numFmtId="0" fontId="1" fillId="2" borderId="0" xfId="0" applyFont="1" applyFill="1" applyProtection="1">
      <protection hidden="1"/>
    </xf>
    <xf numFmtId="0" fontId="1" fillId="2" borderId="5" xfId="0" applyFont="1" applyFill="1" applyBorder="1" applyProtection="1">
      <protection hidden="1"/>
    </xf>
    <xf numFmtId="0" fontId="14" fillId="2" borderId="0" xfId="0" applyFont="1" applyFill="1" applyBorder="1" applyAlignment="1" applyProtection="1">
      <alignment horizontal="left"/>
      <protection hidden="1"/>
    </xf>
    <xf numFmtId="0" fontId="14" fillId="2" borderId="28" xfId="0" applyFont="1" applyFill="1" applyBorder="1" applyAlignment="1" applyProtection="1">
      <alignment horizontal="left"/>
      <protection hidden="1"/>
    </xf>
    <xf numFmtId="0" fontId="18" fillId="8" borderId="29" xfId="1" applyFont="1" applyFill="1" applyBorder="1" applyAlignment="1" applyProtection="1">
      <alignment wrapText="1"/>
      <protection hidden="1"/>
    </xf>
    <xf numFmtId="0" fontId="18" fillId="8" borderId="90" xfId="1" applyFont="1" applyFill="1" applyBorder="1" applyAlignment="1" applyProtection="1">
      <alignment wrapText="1"/>
      <protection hidden="1"/>
    </xf>
    <xf numFmtId="0" fontId="18" fillId="8" borderId="0" xfId="1" applyFont="1" applyFill="1" applyAlignment="1" applyProtection="1">
      <alignment wrapText="1"/>
      <protection hidden="1"/>
    </xf>
    <xf numFmtId="0" fontId="42" fillId="8" borderId="0" xfId="1" applyFont="1" applyFill="1" applyAlignment="1" applyProtection="1">
      <alignment wrapText="1"/>
      <protection hidden="1"/>
    </xf>
    <xf numFmtId="0" fontId="3" fillId="8" borderId="0" xfId="1" applyFill="1" applyAlignment="1" applyProtection="1">
      <alignment wrapText="1"/>
      <protection hidden="1"/>
    </xf>
    <xf numFmtId="0" fontId="42" fillId="8" borderId="61" xfId="1" applyFont="1" applyFill="1" applyBorder="1" applyAlignment="1" applyProtection="1">
      <alignment wrapText="1"/>
      <protection hidden="1"/>
    </xf>
    <xf numFmtId="0" fontId="3" fillId="8" borderId="61" xfId="1" applyFill="1" applyBorder="1" applyAlignment="1" applyProtection="1">
      <alignment wrapText="1"/>
      <protection hidden="1"/>
    </xf>
    <xf numFmtId="0" fontId="3" fillId="8" borderId="91" xfId="1" applyFill="1" applyBorder="1" applyAlignment="1" applyProtection="1">
      <alignment wrapText="1"/>
      <protection hidden="1"/>
    </xf>
    <xf numFmtId="0" fontId="5" fillId="2" borderId="0" xfId="0" applyFont="1" applyFill="1" applyAlignment="1" applyProtection="1">
      <alignment horizontal="left"/>
      <protection hidden="1"/>
    </xf>
    <xf numFmtId="0" fontId="5" fillId="2" borderId="6" xfId="0" applyFont="1" applyFill="1" applyBorder="1" applyAlignment="1" applyProtection="1">
      <alignment horizontal="left"/>
      <protection hidden="1"/>
    </xf>
    <xf numFmtId="0" fontId="18" fillId="8" borderId="30" xfId="1" applyFont="1" applyFill="1" applyBorder="1" applyAlignment="1" applyProtection="1">
      <alignment wrapText="1"/>
      <protection hidden="1"/>
    </xf>
    <xf numFmtId="0" fontId="18" fillId="8" borderId="0" xfId="1" applyFont="1" applyFill="1" applyAlignment="1" applyProtection="1">
      <alignment horizontal="left" wrapText="1"/>
      <protection hidden="1"/>
    </xf>
    <xf numFmtId="0" fontId="18" fillId="8" borderId="7" xfId="1" applyFont="1" applyFill="1" applyBorder="1" applyAlignment="1" applyProtection="1">
      <alignment horizontal="left" wrapText="1"/>
      <protection hidden="1"/>
    </xf>
    <xf numFmtId="0" fontId="18" fillId="8" borderId="32" xfId="1" applyFont="1" applyFill="1" applyBorder="1" applyAlignment="1" applyProtection="1">
      <alignment horizontal="left" wrapText="1"/>
      <protection hidden="1"/>
    </xf>
    <xf numFmtId="0" fontId="7" fillId="2" borderId="0" xfId="0" applyFont="1" applyFill="1" applyAlignment="1" applyProtection="1">
      <alignment horizontal="left"/>
      <protection hidden="1"/>
    </xf>
    <xf numFmtId="0" fontId="7" fillId="2" borderId="28" xfId="0" applyFont="1" applyFill="1" applyBorder="1" applyAlignment="1" applyProtection="1">
      <alignment horizontal="left"/>
      <protection hidden="1"/>
    </xf>
    <xf numFmtId="0" fontId="7" fillId="2" borderId="0" xfId="0" applyFont="1" applyFill="1" applyProtection="1">
      <protection hidden="1"/>
    </xf>
    <xf numFmtId="0" fontId="7" fillId="2" borderId="28" xfId="0" applyFont="1" applyFill="1" applyBorder="1" applyProtection="1">
      <protection hidden="1"/>
    </xf>
    <xf numFmtId="0" fontId="18" fillId="8" borderId="29" xfId="0" applyFont="1" applyFill="1" applyBorder="1" applyAlignment="1" applyProtection="1">
      <alignment horizontal="left" wrapText="1"/>
      <protection hidden="1"/>
    </xf>
    <xf numFmtId="0" fontId="18" fillId="8" borderId="90" xfId="0" applyFont="1" applyFill="1" applyBorder="1" applyAlignment="1" applyProtection="1">
      <alignment horizontal="left" wrapText="1"/>
      <protection hidden="1"/>
    </xf>
    <xf numFmtId="0" fontId="18" fillId="8" borderId="0" xfId="0" applyFont="1" applyFill="1" applyBorder="1" applyAlignment="1" applyProtection="1">
      <alignment horizontal="left" wrapText="1"/>
      <protection hidden="1"/>
    </xf>
    <xf numFmtId="0" fontId="18" fillId="8" borderId="28" xfId="0" applyFont="1" applyFill="1" applyBorder="1" applyAlignment="1" applyProtection="1">
      <alignment horizontal="left" wrapText="1"/>
      <protection hidden="1"/>
    </xf>
    <xf numFmtId="0" fontId="1" fillId="2" borderId="0" xfId="14" applyFont="1" applyFill="1" applyBorder="1" applyAlignment="1" applyProtection="1">
      <alignment wrapText="1"/>
      <protection hidden="1"/>
    </xf>
    <xf numFmtId="0" fontId="1" fillId="2" borderId="28" xfId="14" applyFont="1" applyFill="1" applyBorder="1" applyAlignment="1" applyProtection="1">
      <alignment wrapText="1"/>
      <protection hidden="1"/>
    </xf>
    <xf numFmtId="0" fontId="7" fillId="2" borderId="0" xfId="14" applyFont="1" applyFill="1" applyBorder="1" applyAlignment="1" applyProtection="1">
      <alignment horizontal="left" wrapText="1"/>
      <protection hidden="1"/>
    </xf>
    <xf numFmtId="0" fontId="7" fillId="2" borderId="28" xfId="14" applyFont="1" applyFill="1" applyBorder="1" applyAlignment="1" applyProtection="1">
      <alignment horizontal="left" wrapText="1"/>
      <protection hidden="1"/>
    </xf>
    <xf numFmtId="0" fontId="7" fillId="2" borderId="7" xfId="14" applyFont="1" applyFill="1" applyBorder="1" applyAlignment="1" applyProtection="1">
      <alignment horizontal="left" wrapText="1"/>
      <protection hidden="1"/>
    </xf>
    <xf numFmtId="0" fontId="7" fillId="2" borderId="32" xfId="14" applyFont="1" applyFill="1" applyBorder="1" applyAlignment="1" applyProtection="1">
      <alignment horizontal="left" wrapText="1"/>
      <protection hidden="1"/>
    </xf>
    <xf numFmtId="0" fontId="7" fillId="2" borderId="29" xfId="14" applyFont="1" applyFill="1" applyBorder="1" applyAlignment="1" applyProtection="1">
      <alignment wrapText="1"/>
      <protection hidden="1"/>
    </xf>
    <xf numFmtId="0" fontId="7" fillId="2" borderId="90" xfId="14" applyFont="1" applyFill="1" applyBorder="1" applyAlignment="1" applyProtection="1">
      <alignment wrapText="1"/>
      <protection hidden="1"/>
    </xf>
    <xf numFmtId="0" fontId="10" fillId="10" borderId="33" xfId="0" applyFont="1" applyFill="1" applyBorder="1" applyAlignment="1" applyProtection="1">
      <alignment horizontal="left"/>
      <protection hidden="1"/>
    </xf>
    <xf numFmtId="0" fontId="10" fillId="10" borderId="34" xfId="0" applyFont="1" applyFill="1" applyBorder="1" applyAlignment="1" applyProtection="1">
      <alignment horizontal="left"/>
      <protection hidden="1"/>
    </xf>
    <xf numFmtId="0" fontId="22" fillId="9" borderId="24" xfId="0" applyFont="1" applyFill="1" applyBorder="1" applyAlignment="1" applyProtection="1">
      <alignment horizontal="left"/>
      <protection hidden="1"/>
    </xf>
    <xf numFmtId="0" fontId="22" fillId="9" borderId="25" xfId="0" applyFont="1" applyFill="1" applyBorder="1" applyAlignment="1" applyProtection="1">
      <alignment horizontal="left"/>
      <protection hidden="1"/>
    </xf>
    <xf numFmtId="0" fontId="22" fillId="9" borderId="27" xfId="0" applyFont="1" applyFill="1" applyBorder="1" applyAlignment="1" applyProtection="1">
      <alignment horizontal="left"/>
      <protection hidden="1"/>
    </xf>
    <xf numFmtId="0" fontId="11" fillId="8" borderId="29" xfId="1" applyFont="1" applyFill="1" applyBorder="1" applyAlignment="1" applyProtection="1">
      <alignment wrapText="1"/>
      <protection hidden="1"/>
    </xf>
    <xf numFmtId="0" fontId="11" fillId="8" borderId="90" xfId="1" applyFont="1" applyFill="1" applyBorder="1" applyAlignment="1" applyProtection="1">
      <alignment wrapText="1"/>
      <protection hidden="1"/>
    </xf>
    <xf numFmtId="0" fontId="7" fillId="2" borderId="0" xfId="14" applyFont="1" applyFill="1" applyBorder="1" applyAlignment="1" applyProtection="1">
      <alignment wrapText="1"/>
      <protection hidden="1"/>
    </xf>
    <xf numFmtId="0" fontId="7" fillId="2" borderId="28" xfId="14" applyFont="1" applyFill="1" applyBorder="1" applyAlignment="1" applyProtection="1">
      <alignment wrapText="1"/>
      <protection hidden="1"/>
    </xf>
    <xf numFmtId="0" fontId="7" fillId="2" borderId="29" xfId="14" applyFont="1" applyFill="1" applyBorder="1" applyAlignment="1" applyProtection="1">
      <alignment horizontal="left" wrapText="1"/>
      <protection hidden="1"/>
    </xf>
    <xf numFmtId="0" fontId="7" fillId="2" borderId="90" xfId="14" applyFont="1" applyFill="1" applyBorder="1" applyAlignment="1" applyProtection="1">
      <alignment horizontal="left" wrapText="1"/>
      <protection hidden="1"/>
    </xf>
    <xf numFmtId="0" fontId="18" fillId="8" borderId="0" xfId="0" applyFont="1" applyFill="1" applyAlignment="1" applyProtection="1">
      <alignment horizontal="left" wrapText="1"/>
      <protection hidden="1"/>
    </xf>
    <xf numFmtId="0" fontId="14" fillId="2" borderId="6" xfId="0" applyFont="1" applyFill="1" applyBorder="1" applyProtection="1">
      <protection hidden="1"/>
    </xf>
    <xf numFmtId="1" fontId="7" fillId="11" borderId="0" xfId="0" applyNumberFormat="1" applyFont="1" applyFill="1" applyBorder="1" applyProtection="1">
      <protection locked="0"/>
    </xf>
    <xf numFmtId="1" fontId="7" fillId="11" borderId="28" xfId="0" applyNumberFormat="1" applyFont="1" applyFill="1" applyBorder="1" applyProtection="1">
      <protection locked="0"/>
    </xf>
    <xf numFmtId="1" fontId="7" fillId="11" borderId="29" xfId="0" applyNumberFormat="1" applyFont="1" applyFill="1" applyBorder="1" applyProtection="1">
      <protection locked="0"/>
    </xf>
    <xf numFmtId="1" fontId="7" fillId="11" borderId="90" xfId="0" applyNumberFormat="1" applyFont="1" applyFill="1" applyBorder="1" applyProtection="1">
      <protection locked="0"/>
    </xf>
    <xf numFmtId="0" fontId="7" fillId="2" borderId="0" xfId="14" applyFont="1" applyFill="1" applyAlignment="1" applyProtection="1">
      <alignment wrapText="1"/>
      <protection hidden="1"/>
    </xf>
    <xf numFmtId="0" fontId="10" fillId="6" borderId="92" xfId="0" applyFont="1" applyFill="1" applyBorder="1" applyAlignment="1" applyProtection="1">
      <alignment horizontal="left"/>
      <protection hidden="1"/>
    </xf>
    <xf numFmtId="0" fontId="11" fillId="2" borderId="4" xfId="0" applyFont="1" applyFill="1" applyBorder="1" applyAlignment="1" applyProtection="1">
      <alignment wrapText="1"/>
      <protection hidden="1"/>
    </xf>
    <xf numFmtId="0" fontId="11" fillId="2" borderId="0" xfId="0" applyFont="1" applyFill="1" applyAlignment="1" applyProtection="1">
      <alignment wrapText="1"/>
      <protection hidden="1"/>
    </xf>
    <xf numFmtId="0" fontId="11" fillId="2" borderId="19" xfId="0" applyFont="1" applyFill="1" applyBorder="1" applyAlignment="1" applyProtection="1">
      <alignment wrapText="1"/>
      <protection hidden="1"/>
    </xf>
    <xf numFmtId="0" fontId="18" fillId="8" borderId="71" xfId="1" applyFont="1" applyFill="1" applyBorder="1" applyAlignment="1" applyProtection="1">
      <alignment wrapText="1"/>
      <protection hidden="1"/>
    </xf>
    <xf numFmtId="0" fontId="18" fillId="8" borderId="72" xfId="1" applyFont="1" applyFill="1" applyBorder="1" applyAlignment="1" applyProtection="1">
      <alignment wrapText="1"/>
      <protection hidden="1"/>
    </xf>
    <xf numFmtId="0" fontId="28" fillId="9" borderId="46" xfId="0" applyFont="1" applyFill="1" applyBorder="1" applyAlignment="1" applyProtection="1">
      <alignment horizontal="left"/>
      <protection hidden="1"/>
    </xf>
    <xf numFmtId="0" fontId="28" fillId="9" borderId="47" xfId="0" applyFont="1" applyFill="1" applyBorder="1" applyAlignment="1" applyProtection="1">
      <alignment horizontal="left"/>
      <protection hidden="1"/>
    </xf>
    <xf numFmtId="0" fontId="28" fillId="9" borderId="48" xfId="0" applyFont="1" applyFill="1" applyBorder="1" applyAlignment="1" applyProtection="1">
      <alignment horizontal="left"/>
      <protection hidden="1"/>
    </xf>
    <xf numFmtId="0" fontId="1" fillId="2" borderId="4" xfId="14" applyFont="1" applyFill="1" applyBorder="1" applyAlignment="1" applyProtection="1">
      <alignment wrapText="1"/>
      <protection hidden="1"/>
    </xf>
    <xf numFmtId="0" fontId="1" fillId="2" borderId="0" xfId="14" applyFont="1" applyFill="1" applyAlignment="1" applyProtection="1">
      <alignment wrapText="1"/>
      <protection hidden="1"/>
    </xf>
    <xf numFmtId="0" fontId="1" fillId="2" borderId="19" xfId="14" applyFont="1" applyFill="1" applyBorder="1" applyAlignment="1" applyProtection="1">
      <alignment wrapText="1"/>
      <protection hidden="1"/>
    </xf>
    <xf numFmtId="0" fontId="1" fillId="2" borderId="4" xfId="14" applyFont="1" applyFill="1" applyBorder="1" applyAlignment="1" applyProtection="1">
      <protection hidden="1"/>
    </xf>
    <xf numFmtId="0" fontId="1" fillId="2" borderId="0" xfId="14" applyFont="1" applyFill="1" applyAlignment="1" applyProtection="1">
      <protection hidden="1"/>
    </xf>
    <xf numFmtId="0" fontId="1" fillId="2" borderId="19" xfId="14" applyFont="1" applyFill="1" applyBorder="1" applyAlignment="1" applyProtection="1">
      <protection hidden="1"/>
    </xf>
    <xf numFmtId="0" fontId="4" fillId="6" borderId="7" xfId="0" applyFont="1" applyFill="1" applyBorder="1" applyProtection="1">
      <protection hidden="1"/>
    </xf>
    <xf numFmtId="0" fontId="4" fillId="2" borderId="101" xfId="0" applyFont="1" applyFill="1" applyBorder="1" applyAlignment="1" applyProtection="1">
      <alignment horizontal="right" vertical="center"/>
      <protection hidden="1"/>
    </xf>
    <xf numFmtId="0" fontId="4" fillId="2" borderId="102" xfId="0" applyFont="1" applyFill="1" applyBorder="1" applyAlignment="1" applyProtection="1">
      <alignment horizontal="right" vertical="center"/>
      <protection hidden="1"/>
    </xf>
    <xf numFmtId="0" fontId="4" fillId="2" borderId="129" xfId="0" applyFont="1" applyFill="1" applyBorder="1" applyAlignment="1" applyProtection="1">
      <alignment horizontal="right" vertical="center"/>
      <protection hidden="1"/>
    </xf>
    <xf numFmtId="0" fontId="4" fillId="2" borderId="100" xfId="0" applyFont="1" applyFill="1" applyBorder="1" applyAlignment="1" applyProtection="1">
      <alignment horizontal="right" vertical="center"/>
      <protection hidden="1"/>
    </xf>
    <xf numFmtId="0" fontId="4" fillId="2" borderId="83" xfId="0" applyFont="1" applyFill="1" applyBorder="1" applyAlignment="1" applyProtection="1">
      <alignment horizontal="right" vertical="center"/>
      <protection hidden="1"/>
    </xf>
    <xf numFmtId="0" fontId="4" fillId="2" borderId="70" xfId="0" applyFont="1" applyFill="1" applyBorder="1" applyAlignment="1" applyProtection="1">
      <alignment horizontal="right" vertical="center"/>
      <protection hidden="1"/>
    </xf>
    <xf numFmtId="0" fontId="1" fillId="2" borderId="6" xfId="14" applyFont="1" applyFill="1" applyBorder="1" applyAlignment="1" applyProtection="1">
      <alignment wrapText="1"/>
      <protection hidden="1"/>
    </xf>
    <xf numFmtId="0" fontId="1" fillId="2" borderId="7" xfId="14" applyFont="1" applyFill="1" applyBorder="1" applyAlignment="1" applyProtection="1">
      <alignment wrapText="1"/>
      <protection hidden="1"/>
    </xf>
    <xf numFmtId="0" fontId="1" fillId="2" borderId="49" xfId="14" applyFont="1" applyFill="1" applyBorder="1" applyAlignment="1" applyProtection="1">
      <alignment wrapText="1"/>
      <protection hidden="1"/>
    </xf>
    <xf numFmtId="0" fontId="36" fillId="3" borderId="114" xfId="6" applyFont="1" applyFill="1" applyBorder="1" applyAlignment="1">
      <alignment horizontal="center" vertical="center"/>
    </xf>
    <xf numFmtId="0" fontId="36" fillId="3" borderId="115" xfId="6" applyFont="1" applyFill="1" applyBorder="1" applyAlignment="1">
      <alignment horizontal="center" vertical="center"/>
    </xf>
    <xf numFmtId="0" fontId="36" fillId="3" borderId="116" xfId="6" applyFont="1" applyFill="1" applyBorder="1" applyAlignment="1">
      <alignment horizontal="center" vertical="center"/>
    </xf>
    <xf numFmtId="0" fontId="38" fillId="7" borderId="109" xfId="6" applyFont="1" applyFill="1" applyBorder="1" applyAlignment="1">
      <alignment horizontal="center" vertical="center"/>
    </xf>
    <xf numFmtId="0" fontId="38" fillId="7" borderId="104" xfId="6" applyFont="1" applyFill="1" applyBorder="1" applyAlignment="1">
      <alignment horizontal="center" vertical="center"/>
    </xf>
    <xf numFmtId="0" fontId="38" fillId="7" borderId="110" xfId="6" applyFont="1" applyFill="1" applyBorder="1" applyAlignment="1">
      <alignment horizontal="center" vertical="center"/>
    </xf>
    <xf numFmtId="0" fontId="36" fillId="3" borderId="15" xfId="6" applyFont="1" applyFill="1" applyBorder="1" applyAlignment="1">
      <alignment horizontal="center" vertical="center"/>
    </xf>
    <xf numFmtId="0" fontId="36" fillId="3" borderId="16" xfId="6" applyFont="1" applyFill="1" applyBorder="1" applyAlignment="1">
      <alignment horizontal="center" vertical="center"/>
    </xf>
    <xf numFmtId="0" fontId="36" fillId="3" borderId="17" xfId="6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right" vertical="center"/>
    </xf>
    <xf numFmtId="1" fontId="1" fillId="2" borderId="96" xfId="0" applyNumberFormat="1" applyFont="1" applyFill="1" applyBorder="1" applyAlignment="1">
      <alignment horizontal="right" vertical="center"/>
    </xf>
    <xf numFmtId="0" fontId="13" fillId="7" borderId="86" xfId="6" applyFont="1" applyFill="1" applyBorder="1" applyAlignment="1">
      <alignment horizontal="center" vertical="center"/>
    </xf>
    <xf numFmtId="0" fontId="13" fillId="7" borderId="88" xfId="6" applyFont="1" applyFill="1" applyBorder="1" applyAlignment="1">
      <alignment horizontal="center" vertical="center"/>
    </xf>
    <xf numFmtId="0" fontId="11" fillId="0" borderId="13" xfId="12" applyFont="1" applyFill="1" applyBorder="1" applyAlignment="1">
      <alignment vertical="center" wrapText="1"/>
    </xf>
    <xf numFmtId="0" fontId="11" fillId="0" borderId="96" xfId="12" applyFont="1" applyFill="1" applyBorder="1" applyAlignment="1">
      <alignment vertical="center" wrapText="1"/>
    </xf>
    <xf numFmtId="0" fontId="11" fillId="0" borderId="98" xfId="12" applyFont="1" applyFill="1" applyBorder="1" applyAlignment="1">
      <alignment vertical="center" wrapText="1"/>
    </xf>
    <xf numFmtId="0" fontId="11" fillId="0" borderId="99" xfId="12" applyFont="1" applyFill="1" applyBorder="1" applyAlignment="1">
      <alignment vertical="center" wrapText="1"/>
    </xf>
    <xf numFmtId="0" fontId="38" fillId="7" borderId="95" xfId="0" applyFont="1" applyFill="1" applyBorder="1" applyAlignment="1">
      <alignment horizontal="center" vertical="center"/>
    </xf>
    <xf numFmtId="0" fontId="38" fillId="7" borderId="13" xfId="0" applyFont="1" applyFill="1" applyBorder="1" applyAlignment="1">
      <alignment horizontal="center" vertical="center"/>
    </xf>
    <xf numFmtId="0" fontId="38" fillId="7" borderId="96" xfId="0" applyFont="1" applyFill="1" applyBorder="1" applyAlignment="1">
      <alignment horizontal="center" vertical="center"/>
    </xf>
    <xf numFmtId="0" fontId="4" fillId="10" borderId="85" xfId="0" applyFont="1" applyFill="1" applyBorder="1" applyAlignment="1">
      <alignment horizontal="left" vertical="center"/>
    </xf>
    <xf numFmtId="0" fontId="4" fillId="10" borderId="86" xfId="0" applyFont="1" applyFill="1" applyBorder="1" applyAlignment="1">
      <alignment horizontal="left" vertical="center"/>
    </xf>
    <xf numFmtId="0" fontId="40" fillId="5" borderId="74" xfId="0" applyFont="1" applyFill="1" applyBorder="1" applyAlignment="1">
      <alignment horizontal="center" vertical="center"/>
    </xf>
    <xf numFmtId="0" fontId="40" fillId="5" borderId="75" xfId="0" applyFont="1" applyFill="1" applyBorder="1" applyAlignment="1">
      <alignment horizontal="center" vertical="center"/>
    </xf>
    <xf numFmtId="0" fontId="40" fillId="5" borderId="76" xfId="0" applyFont="1" applyFill="1" applyBorder="1" applyAlignment="1">
      <alignment horizontal="center" vertical="center"/>
    </xf>
    <xf numFmtId="0" fontId="4" fillId="10" borderId="95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left" vertical="center"/>
    </xf>
    <xf numFmtId="0" fontId="1" fillId="2" borderId="86" xfId="0" applyFont="1" applyFill="1" applyBorder="1" applyAlignment="1">
      <alignment horizontal="right" vertical="center"/>
    </xf>
    <xf numFmtId="0" fontId="1" fillId="2" borderId="88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right" vertical="center"/>
    </xf>
    <xf numFmtId="0" fontId="1" fillId="2" borderId="96" xfId="0" applyFont="1" applyFill="1" applyBorder="1" applyAlignment="1">
      <alignment horizontal="right" vertical="center"/>
    </xf>
    <xf numFmtId="0" fontId="1" fillId="2" borderId="4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19" xfId="0" applyFont="1" applyFill="1" applyBorder="1" applyProtection="1">
      <protection locked="0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6" fillId="5" borderId="2" xfId="0" applyFont="1" applyFill="1" applyBorder="1" applyAlignment="1" applyProtection="1">
      <alignment horizontal="center" vertical="center"/>
      <protection locked="0"/>
    </xf>
    <xf numFmtId="0" fontId="16" fillId="5" borderId="3" xfId="0" applyFont="1" applyFill="1" applyBorder="1" applyAlignment="1" applyProtection="1">
      <alignment horizontal="center" vertical="center"/>
      <protection locked="0"/>
    </xf>
    <xf numFmtId="0" fontId="17" fillId="4" borderId="39" xfId="0" applyFont="1" applyFill="1" applyBorder="1" applyAlignment="1" applyProtection="1">
      <alignment vertical="center"/>
      <protection locked="0"/>
    </xf>
    <xf numFmtId="0" fontId="17" fillId="4" borderId="40" xfId="0" applyFont="1" applyFill="1" applyBorder="1" applyAlignment="1" applyProtection="1">
      <alignment vertical="center"/>
      <protection locked="0"/>
    </xf>
    <xf numFmtId="0" fontId="17" fillId="4" borderId="50" xfId="0" applyFont="1" applyFill="1" applyBorder="1" applyAlignment="1" applyProtection="1">
      <alignment vertical="center"/>
      <protection locked="0"/>
    </xf>
    <xf numFmtId="0" fontId="14" fillId="0" borderId="24" xfId="0" applyFont="1" applyBorder="1" applyProtection="1">
      <protection locked="0"/>
    </xf>
    <xf numFmtId="0" fontId="14" fillId="0" borderId="25" xfId="0" applyFont="1" applyBorder="1" applyProtection="1">
      <protection locked="0"/>
    </xf>
    <xf numFmtId="0" fontId="14" fillId="0" borderId="27" xfId="0" applyFont="1" applyBorder="1" applyProtection="1">
      <protection locked="0"/>
    </xf>
    <xf numFmtId="0" fontId="5" fillId="2" borderId="4" xfId="0" applyFont="1" applyFill="1" applyBorder="1" applyAlignment="1" applyProtection="1">
      <alignment horizontal="left"/>
      <protection locked="0"/>
    </xf>
    <xf numFmtId="0" fontId="5" fillId="2" borderId="0" xfId="0" applyFont="1" applyFill="1" applyBorder="1" applyAlignment="1" applyProtection="1">
      <alignment horizontal="left"/>
      <protection locked="0"/>
    </xf>
    <xf numFmtId="0" fontId="1" fillId="2" borderId="53" xfId="0" applyFont="1" applyFill="1" applyBorder="1" applyProtection="1">
      <protection locked="0"/>
    </xf>
    <xf numFmtId="0" fontId="1" fillId="2" borderId="54" xfId="0" applyFont="1" applyFill="1" applyBorder="1" applyProtection="1">
      <protection locked="0"/>
    </xf>
    <xf numFmtId="0" fontId="29" fillId="2" borderId="124" xfId="0" applyFont="1" applyFill="1" applyBorder="1" applyProtection="1">
      <protection locked="0"/>
    </xf>
    <xf numFmtId="0" fontId="29" fillId="2" borderId="45" xfId="0" applyFont="1" applyFill="1" applyBorder="1" applyProtection="1">
      <protection locked="0"/>
    </xf>
    <xf numFmtId="0" fontId="29" fillId="2" borderId="0" xfId="0" applyFont="1" applyFill="1" applyBorder="1" applyProtection="1">
      <protection locked="0"/>
    </xf>
    <xf numFmtId="0" fontId="29" fillId="2" borderId="19" xfId="0" applyFont="1" applyFill="1" applyBorder="1" applyProtection="1">
      <protection locked="0"/>
    </xf>
    <xf numFmtId="0" fontId="10" fillId="2" borderId="24" xfId="0" applyFont="1" applyFill="1" applyBorder="1" applyAlignment="1" applyProtection="1">
      <alignment horizontal="left" wrapText="1"/>
      <protection locked="0"/>
    </xf>
    <xf numFmtId="0" fontId="10" fillId="2" borderId="25" xfId="0" applyFont="1" applyFill="1" applyBorder="1" applyAlignment="1" applyProtection="1">
      <alignment horizontal="left" wrapText="1"/>
      <protection locked="0"/>
    </xf>
    <xf numFmtId="0" fontId="10" fillId="2" borderId="26" xfId="0" applyFont="1" applyFill="1" applyBorder="1" applyAlignment="1" applyProtection="1">
      <alignment horizontal="left" wrapText="1"/>
      <protection locked="0"/>
    </xf>
    <xf numFmtId="0" fontId="14" fillId="0" borderId="56" xfId="0" applyFont="1" applyBorder="1" applyProtection="1">
      <protection locked="0"/>
    </xf>
    <xf numFmtId="0" fontId="14" fillId="0" borderId="57" xfId="0" applyFont="1" applyBorder="1" applyProtection="1">
      <protection locked="0"/>
    </xf>
    <xf numFmtId="0" fontId="14" fillId="0" borderId="58" xfId="0" applyFont="1" applyBorder="1" applyProtection="1">
      <protection locked="0"/>
    </xf>
    <xf numFmtId="0" fontId="1" fillId="2" borderId="43" xfId="0" applyFont="1" applyFill="1" applyBorder="1" applyProtection="1">
      <protection locked="0"/>
    </xf>
    <xf numFmtId="0" fontId="29" fillId="2" borderId="59" xfId="0" applyFont="1" applyFill="1" applyBorder="1" applyProtection="1">
      <protection locked="0"/>
    </xf>
    <xf numFmtId="0" fontId="29" fillId="2" borderId="60" xfId="0" applyFont="1" applyFill="1" applyBorder="1" applyProtection="1">
      <protection locked="0"/>
    </xf>
    <xf numFmtId="0" fontId="1" fillId="2" borderId="61" xfId="0" applyFont="1" applyFill="1" applyBorder="1" applyProtection="1">
      <protection locked="0"/>
    </xf>
    <xf numFmtId="0" fontId="1" fillId="2" borderId="62" xfId="0" applyFont="1" applyFill="1" applyBorder="1" applyProtection="1">
      <protection locked="0"/>
    </xf>
    <xf numFmtId="0" fontId="7" fillId="2" borderId="64" xfId="0" applyFont="1" applyFill="1" applyBorder="1" applyProtection="1">
      <protection locked="0"/>
    </xf>
    <xf numFmtId="0" fontId="7" fillId="2" borderId="65" xfId="0" applyFont="1" applyFill="1" applyBorder="1" applyProtection="1">
      <protection locked="0"/>
    </xf>
    <xf numFmtId="0" fontId="10" fillId="2" borderId="24" xfId="0" applyFont="1" applyFill="1" applyBorder="1" applyAlignment="1" applyProtection="1">
      <alignment horizontal="left"/>
      <protection locked="0"/>
    </xf>
    <xf numFmtId="0" fontId="10" fillId="2" borderId="25" xfId="0" applyFont="1" applyFill="1" applyBorder="1" applyAlignment="1" applyProtection="1">
      <alignment horizontal="left"/>
      <protection locked="0"/>
    </xf>
    <xf numFmtId="0" fontId="10" fillId="2" borderId="26" xfId="0" applyFont="1" applyFill="1" applyBorder="1" applyAlignment="1" applyProtection="1">
      <alignment horizontal="left"/>
      <protection locked="0"/>
    </xf>
    <xf numFmtId="0" fontId="1" fillId="2" borderId="66" xfId="0" applyFont="1" applyFill="1" applyBorder="1" applyProtection="1">
      <protection locked="0"/>
    </xf>
    <xf numFmtId="0" fontId="1" fillId="2" borderId="67" xfId="0" applyFont="1" applyFill="1" applyBorder="1" applyProtection="1">
      <protection locked="0"/>
    </xf>
    <xf numFmtId="0" fontId="18" fillId="8" borderId="0" xfId="1" applyFont="1" applyFill="1" applyBorder="1" applyAlignment="1" applyProtection="1">
      <alignment horizontal="left" wrapText="1"/>
      <protection locked="0"/>
    </xf>
    <xf numFmtId="0" fontId="18" fillId="8" borderId="19" xfId="1" applyFont="1" applyFill="1" applyBorder="1" applyAlignment="1" applyProtection="1">
      <alignment horizontal="left" wrapText="1"/>
      <protection locked="0"/>
    </xf>
    <xf numFmtId="0" fontId="10" fillId="6" borderId="24" xfId="0" applyFont="1" applyFill="1" applyBorder="1" applyAlignment="1" applyProtection="1">
      <alignment horizontal="left" wrapText="1"/>
      <protection locked="0"/>
    </xf>
    <xf numFmtId="0" fontId="10" fillId="6" borderId="25" xfId="0" applyFont="1" applyFill="1" applyBorder="1" applyAlignment="1" applyProtection="1">
      <alignment horizontal="left" wrapText="1"/>
      <protection locked="0"/>
    </xf>
    <xf numFmtId="0" fontId="10" fillId="6" borderId="26" xfId="0" applyFont="1" applyFill="1" applyBorder="1" applyAlignment="1" applyProtection="1">
      <alignment horizontal="left" wrapText="1"/>
      <protection locked="0"/>
    </xf>
    <xf numFmtId="0" fontId="4" fillId="2" borderId="4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7" fillId="2" borderId="93" xfId="0" applyFont="1" applyFill="1" applyBorder="1" applyProtection="1">
      <protection locked="0"/>
    </xf>
    <xf numFmtId="0" fontId="7" fillId="2" borderId="19" xfId="0" applyFont="1" applyFill="1" applyBorder="1" applyProtection="1">
      <protection locked="0"/>
    </xf>
    <xf numFmtId="0" fontId="11" fillId="8" borderId="0" xfId="1" applyFont="1" applyFill="1" applyBorder="1" applyAlignment="1" applyProtection="1">
      <alignment horizontal="left" wrapText="1"/>
      <protection locked="0"/>
    </xf>
    <xf numFmtId="0" fontId="11" fillId="8" borderId="19" xfId="1" applyFont="1" applyFill="1" applyBorder="1" applyAlignment="1" applyProtection="1">
      <alignment horizontal="left" wrapText="1"/>
      <protection locked="0"/>
    </xf>
    <xf numFmtId="0" fontId="11" fillId="8" borderId="44" xfId="1" applyFont="1" applyFill="1" applyBorder="1" applyAlignment="1" applyProtection="1">
      <alignment horizontal="left" wrapText="1"/>
      <protection locked="0"/>
    </xf>
    <xf numFmtId="0" fontId="11" fillId="8" borderId="45" xfId="1" applyFont="1" applyFill="1" applyBorder="1" applyAlignment="1" applyProtection="1">
      <alignment horizontal="left" wrapText="1"/>
      <protection locked="0"/>
    </xf>
    <xf numFmtId="0" fontId="10" fillId="6" borderId="24" xfId="0" applyFont="1" applyFill="1" applyBorder="1" applyAlignment="1" applyProtection="1">
      <alignment horizontal="left"/>
      <protection locked="0"/>
    </xf>
    <xf numFmtId="0" fontId="10" fillId="6" borderId="25" xfId="0" applyFont="1" applyFill="1" applyBorder="1" applyAlignment="1" applyProtection="1">
      <alignment horizontal="left"/>
      <protection locked="0"/>
    </xf>
    <xf numFmtId="0" fontId="10" fillId="6" borderId="26" xfId="0" applyFont="1" applyFill="1" applyBorder="1" applyAlignment="1" applyProtection="1">
      <alignment horizontal="left"/>
      <protection locked="0"/>
    </xf>
    <xf numFmtId="0" fontId="1" fillId="2" borderId="6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11" fillId="12" borderId="20" xfId="1" applyFont="1" applyFill="1" applyBorder="1" applyAlignment="1" applyProtection="1">
      <alignment wrapText="1"/>
      <protection locked="0"/>
    </xf>
    <xf numFmtId="0" fontId="12" fillId="10" borderId="100" xfId="17" applyFont="1" applyFill="1" applyBorder="1"/>
    <xf numFmtId="0" fontId="12" fillId="10" borderId="70" xfId="17" applyFont="1" applyFill="1" applyBorder="1"/>
    <xf numFmtId="0" fontId="76" fillId="5" borderId="1" xfId="41" applyFont="1" applyFill="1" applyBorder="1" applyAlignment="1">
      <alignment horizontal="center" vertical="center"/>
    </xf>
    <xf numFmtId="0" fontId="76" fillId="5" borderId="2" xfId="41" applyFont="1" applyFill="1" applyBorder="1" applyAlignment="1">
      <alignment horizontal="center" vertical="center"/>
    </xf>
    <xf numFmtId="0" fontId="76" fillId="5" borderId="3" xfId="41" applyFont="1" applyFill="1" applyBorder="1" applyAlignment="1">
      <alignment horizontal="center" vertical="center"/>
    </xf>
    <xf numFmtId="0" fontId="2" fillId="0" borderId="13" xfId="17" applyBorder="1" applyAlignment="1">
      <alignment horizontal="center" vertical="center"/>
    </xf>
    <xf numFmtId="0" fontId="1" fillId="2" borderId="89" xfId="41" applyFont="1" applyFill="1" applyBorder="1" applyAlignment="1">
      <alignment horizontal="center" vertical="center"/>
    </xf>
    <xf numFmtId="0" fontId="1" fillId="2" borderId="63" xfId="41" applyFont="1" applyFill="1" applyBorder="1" applyAlignment="1">
      <alignment horizontal="center" vertical="center"/>
    </xf>
    <xf numFmtId="0" fontId="12" fillId="10" borderId="79" xfId="17" applyFont="1" applyFill="1" applyBorder="1" applyAlignment="1">
      <alignment horizontal="center" vertical="center"/>
    </xf>
    <xf numFmtId="17" fontId="2" fillId="0" borderId="100" xfId="17" applyNumberFormat="1" applyBorder="1"/>
    <xf numFmtId="17" fontId="2" fillId="0" borderId="70" xfId="17" applyNumberFormat="1" applyBorder="1"/>
    <xf numFmtId="0" fontId="32" fillId="10" borderId="85" xfId="17" applyFont="1" applyFill="1" applyBorder="1" applyAlignment="1">
      <alignment horizontal="center" vertical="center"/>
    </xf>
    <xf numFmtId="0" fontId="32" fillId="10" borderId="89" xfId="17" applyFont="1" applyFill="1" applyBorder="1" applyAlignment="1">
      <alignment horizontal="center" vertical="center"/>
    </xf>
    <xf numFmtId="0" fontId="32" fillId="10" borderId="95" xfId="17" applyFont="1" applyFill="1" applyBorder="1" applyAlignment="1">
      <alignment horizontal="center" vertical="center"/>
    </xf>
    <xf numFmtId="0" fontId="32" fillId="10" borderId="13" xfId="17" applyFont="1" applyFill="1" applyBorder="1" applyAlignment="1">
      <alignment horizontal="center" vertical="center"/>
    </xf>
    <xf numFmtId="0" fontId="2" fillId="0" borderId="86" xfId="17" applyBorder="1" applyAlignment="1">
      <alignment horizontal="center" vertical="center"/>
    </xf>
    <xf numFmtId="0" fontId="12" fillId="10" borderId="95" xfId="17" applyFont="1" applyFill="1" applyBorder="1" applyAlignment="1">
      <alignment horizontal="center" vertical="center"/>
    </xf>
    <xf numFmtId="0" fontId="12" fillId="10" borderId="13" xfId="17" applyFont="1" applyFill="1" applyBorder="1" applyAlignment="1">
      <alignment horizontal="center" vertical="center"/>
    </xf>
    <xf numFmtId="0" fontId="12" fillId="10" borderId="13" xfId="17" applyFont="1" applyFill="1" applyBorder="1" applyAlignment="1">
      <alignment horizontal="center" vertical="center" wrapText="1"/>
    </xf>
    <xf numFmtId="0" fontId="4" fillId="10" borderId="95" xfId="41" applyFont="1" applyFill="1" applyBorder="1" applyAlignment="1">
      <alignment vertical="center"/>
    </xf>
    <xf numFmtId="0" fontId="4" fillId="10" borderId="13" xfId="41" applyFont="1" applyFill="1" applyBorder="1" applyAlignment="1">
      <alignment vertical="center"/>
    </xf>
    <xf numFmtId="0" fontId="1" fillId="2" borderId="13" xfId="41" applyFont="1" applyFill="1" applyBorder="1" applyAlignment="1">
      <alignment horizontal="right" vertical="center" wrapText="1"/>
    </xf>
    <xf numFmtId="0" fontId="1" fillId="2" borderId="96" xfId="41" applyFont="1" applyFill="1" applyBorder="1" applyAlignment="1">
      <alignment horizontal="right" vertical="center" wrapText="1"/>
    </xf>
    <xf numFmtId="0" fontId="1" fillId="2" borderId="13" xfId="41" applyFont="1" applyFill="1" applyBorder="1" applyAlignment="1">
      <alignment horizontal="right" vertical="center"/>
    </xf>
    <xf numFmtId="0" fontId="1" fillId="2" borderId="96" xfId="41" applyFont="1" applyFill="1" applyBorder="1" applyAlignment="1">
      <alignment horizontal="right" vertical="center"/>
    </xf>
    <xf numFmtId="22" fontId="1" fillId="2" borderId="13" xfId="41" applyNumberFormat="1" applyFont="1" applyFill="1" applyBorder="1" applyAlignment="1">
      <alignment horizontal="right" vertical="center"/>
    </xf>
    <xf numFmtId="14" fontId="1" fillId="2" borderId="13" xfId="41" applyNumberFormat="1" applyFont="1" applyFill="1" applyBorder="1" applyAlignment="1">
      <alignment horizontal="right" vertical="center"/>
    </xf>
    <xf numFmtId="0" fontId="76" fillId="5" borderId="74" xfId="41" applyFont="1" applyFill="1" applyBorder="1" applyAlignment="1">
      <alignment horizontal="center" vertical="center"/>
    </xf>
    <xf numFmtId="0" fontId="76" fillId="5" borderId="75" xfId="41" applyFont="1" applyFill="1" applyBorder="1" applyAlignment="1">
      <alignment horizontal="center" vertical="center"/>
    </xf>
    <xf numFmtId="0" fontId="76" fillId="5" borderId="76" xfId="41" applyFont="1" applyFill="1" applyBorder="1" applyAlignment="1">
      <alignment horizontal="center" vertical="center"/>
    </xf>
    <xf numFmtId="0" fontId="4" fillId="10" borderId="85" xfId="41" applyFont="1" applyFill="1" applyBorder="1" applyAlignment="1">
      <alignment vertical="center"/>
    </xf>
    <xf numFmtId="0" fontId="4" fillId="10" borderId="86" xfId="41" applyFont="1" applyFill="1" applyBorder="1" applyAlignment="1">
      <alignment vertical="center"/>
    </xf>
    <xf numFmtId="0" fontId="1" fillId="2" borderId="86" xfId="41" applyFont="1" applyFill="1" applyBorder="1" applyAlignment="1">
      <alignment horizontal="right" vertical="center"/>
    </xf>
    <xf numFmtId="0" fontId="1" fillId="2" borderId="88" xfId="41" applyFont="1" applyFill="1" applyBorder="1" applyAlignment="1">
      <alignment horizontal="right" vertical="center"/>
    </xf>
    <xf numFmtId="0" fontId="4" fillId="10" borderId="95" xfId="41" applyFont="1" applyFill="1" applyBorder="1" applyAlignment="1">
      <alignment vertical="center" wrapText="1"/>
    </xf>
    <xf numFmtId="0" fontId="4" fillId="10" borderId="13" xfId="41" applyFont="1" applyFill="1" applyBorder="1" applyAlignment="1">
      <alignment vertical="center" wrapText="1"/>
    </xf>
  </cellXfs>
  <cellStyles count="43">
    <cellStyle name="20% - Accent2" xfId="36" builtinId="34"/>
    <cellStyle name="60% - Accent1" xfId="35" builtinId="32"/>
    <cellStyle name="Calculation 2" xfId="39" xr:uid="{1DE41705-4C63-4C1B-B056-DDA031697BF8}"/>
    <cellStyle name="Comma" xfId="10" builtinId="3"/>
    <cellStyle name="Comma 2" xfId="13" xr:uid="{00000000-0005-0000-0000-000001000000}"/>
    <cellStyle name="Comma 2 3" xfId="40" xr:uid="{8AE0E6D6-A978-47D8-A405-DB781CB6ABBA}"/>
    <cellStyle name="Comma 3" xfId="37" xr:uid="{5E5FA8A6-BE87-449A-A95A-FD871BF4D40F}"/>
    <cellStyle name="Dropdown" xfId="38" xr:uid="{41A7A7E0-E0DC-4018-AF32-7774168F9D69}"/>
    <cellStyle name="Excel Built-in Normal" xfId="14" xr:uid="{1D8AF1C7-FFA2-4BFD-B8C2-25AC534ECF29}"/>
    <cellStyle name="Explanatory Text" xfId="34" builtinId="53"/>
    <cellStyle name="Heading 3" xfId="30" builtinId="18"/>
    <cellStyle name="Hyperlink 2" xfId="21" xr:uid="{4C855A95-CA7A-4FDD-96C2-23F644DA5998}"/>
    <cellStyle name="Input" xfId="31" builtinId="20"/>
    <cellStyle name="Normal" xfId="0" builtinId="0"/>
    <cellStyle name="Normal 11" xfId="23" xr:uid="{5275C1C1-2790-404C-B4CC-91486140BEC8}"/>
    <cellStyle name="Normal 11 2 2" xfId="25" xr:uid="{F7214023-DF7C-4523-B5C5-711B149029F2}"/>
    <cellStyle name="Normal 12" xfId="27" xr:uid="{4C87D2C1-5240-4F9E-92DB-96AF0B44F734}"/>
    <cellStyle name="Normal 13" xfId="26" xr:uid="{E4C219C5-690D-405B-BBD3-9949B1658136}"/>
    <cellStyle name="Normal 2" xfId="1" xr:uid="{00000000-0005-0000-0000-000003000000}"/>
    <cellStyle name="Normal 2 2" xfId="2" xr:uid="{00000000-0005-0000-0000-000004000000}"/>
    <cellStyle name="Normal 2 2 2" xfId="3" xr:uid="{00000000-0005-0000-0000-000005000000}"/>
    <cellStyle name="Normal 2 2 3" xfId="8" xr:uid="{00000000-0005-0000-0000-000006000000}"/>
    <cellStyle name="Normal 2 3" xfId="4" xr:uid="{00000000-0005-0000-0000-000007000000}"/>
    <cellStyle name="Normal 2 4" xfId="7" xr:uid="{00000000-0005-0000-0000-000008000000}"/>
    <cellStyle name="Normal 3" xfId="6" xr:uid="{00000000-0005-0000-0000-000009000000}"/>
    <cellStyle name="Normal 3 2" xfId="15" xr:uid="{3352418C-9F38-4BB5-99A4-CF9233CD6C54}"/>
    <cellStyle name="Normal 3 3" xfId="20" xr:uid="{99CA65D0-9318-4120-ACB7-05902F0497A5}"/>
    <cellStyle name="Normal 3 4" xfId="24" xr:uid="{072C0055-9AD0-4D8B-8B19-10C6D34C2C08}"/>
    <cellStyle name="Normal 4" xfId="12" xr:uid="{00000000-0005-0000-0000-00000A000000}"/>
    <cellStyle name="Normal 5" xfId="16" xr:uid="{333D6435-2148-44D2-92EA-997B5D2027EC}"/>
    <cellStyle name="Normal 58" xfId="17" xr:uid="{D0ECCEFE-4FEB-4B6D-B239-7E73F0305A57}"/>
    <cellStyle name="Normal 58 2" xfId="42" xr:uid="{A0EBB121-1624-46E8-BEFA-2C71F7FFCD14}"/>
    <cellStyle name="Normal 58 3 2" xfId="29" xr:uid="{8AA20458-64B4-4A0C-B9DB-D731728E33E5}"/>
    <cellStyle name="Normal 58 4 2 2" xfId="28" xr:uid="{0091745C-2F44-40BA-AF52-77CDC9EE1E15}"/>
    <cellStyle name="Normal 6" xfId="18" xr:uid="{8F57E8BE-77E7-40D0-A9CC-E56E1E44F217}"/>
    <cellStyle name="Normal 7" xfId="19" xr:uid="{907AF079-EA50-43D9-93D2-6C47B9AE9932}"/>
    <cellStyle name="Normal 7 2" xfId="41" xr:uid="{0DF9753B-A69D-4CF7-AC20-232295FDA9AE}"/>
    <cellStyle name="Output" xfId="32" builtinId="21"/>
    <cellStyle name="Percent" xfId="11" builtinId="5"/>
    <cellStyle name="Percent 2 2" xfId="5" xr:uid="{00000000-0005-0000-0000-00000C000000}"/>
    <cellStyle name="Percent 2 3" xfId="9" xr:uid="{00000000-0005-0000-0000-00000D000000}"/>
    <cellStyle name="Percent 3" xfId="22" xr:uid="{01B0EE17-9614-4446-90CE-EAAA2E1EA505}"/>
    <cellStyle name="Warning Text" xfId="33" builtinId="11"/>
  </cellStyles>
  <dxfs count="41">
    <dxf>
      <font>
        <color theme="0" tint="-4.9989318521683403E-2"/>
      </font>
      <fill>
        <patternFill>
          <bgColor theme="0" tint="-4.9989318521683403E-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numFmt numFmtId="4" formatCode="#,##0.00"/>
    </dxf>
    <dxf>
      <numFmt numFmtId="4" formatCode="#,##0.00"/>
    </dxf>
  </dxfs>
  <tableStyles count="0" defaultTableStyle="TableStyleMedium9" defaultPivotStyle="PivotStyleLight16"/>
  <colors>
    <mruColors>
      <color rgb="FFEEF3F8"/>
      <color rgb="FFFF3300"/>
      <color rgb="FF181894"/>
      <color rgb="FFF22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114302</xdr:colOff>
      <xdr:row>4</xdr:row>
      <xdr:rowOff>19051</xdr:rowOff>
    </xdr:from>
    <xdr:to>
      <xdr:col>8</xdr:col>
      <xdr:colOff>800103</xdr:colOff>
      <xdr:row>4</xdr:row>
      <xdr:rowOff>228601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BF54207-EFFD-44A2-888E-109BB16A07E2}"/>
            </a:ext>
          </a:extLst>
        </xdr:cNvPr>
        <xdr:cNvSpPr/>
      </xdr:nvSpPr>
      <xdr:spPr bwMode="auto">
        <a:xfrm>
          <a:off x="5972177" y="723901"/>
          <a:ext cx="685801" cy="2095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IN" sz="1100" b="1">
              <a:solidFill>
                <a:schemeClr val="bg1"/>
              </a:solidFill>
            </a:rPr>
            <a:t>Latest Year</a:t>
          </a:r>
        </a:p>
      </xdr:txBody>
    </xdr:sp>
    <xdr:clientData/>
  </xdr:twoCellAnchor>
  <xdr:twoCellAnchor>
    <xdr:from>
      <xdr:col>8</xdr:col>
      <xdr:colOff>808910</xdr:colOff>
      <xdr:row>4</xdr:row>
      <xdr:rowOff>93106</xdr:rowOff>
    </xdr:from>
    <xdr:to>
      <xdr:col>8</xdr:col>
      <xdr:colOff>913684</xdr:colOff>
      <xdr:row>4</xdr:row>
      <xdr:rowOff>255029</xdr:rowOff>
    </xdr:to>
    <xdr:sp macro="" textlink="">
      <xdr:nvSpPr>
        <xdr:cNvPr id="3" name="Arrow: Bent 2">
          <a:extLst>
            <a:ext uri="{FF2B5EF4-FFF2-40B4-BE49-F238E27FC236}">
              <a16:creationId xmlns:a16="http://schemas.microsoft.com/office/drawing/2014/main" id="{E015912A-E6D0-4252-8E2F-883200306790}"/>
            </a:ext>
          </a:extLst>
        </xdr:cNvPr>
        <xdr:cNvSpPr/>
      </xdr:nvSpPr>
      <xdr:spPr bwMode="auto">
        <a:xfrm rot="5400000">
          <a:off x="6638210" y="826531"/>
          <a:ext cx="161923" cy="104774"/>
        </a:xfrm>
        <a:prstGeom prst="bent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ABAB-78B7-41B1-A8BF-440E919C7C18}">
  <sheetPr codeName="Sheet1">
    <tabColor theme="3" tint="-0.499984740745262"/>
  </sheetPr>
  <dimension ref="A1:B22"/>
  <sheetViews>
    <sheetView topLeftCell="A3" workbookViewId="0">
      <selection activeCell="A22" sqref="A22"/>
    </sheetView>
  </sheetViews>
  <sheetFormatPr defaultRowHeight="15" x14ac:dyDescent="0.25"/>
  <cols>
    <col min="1" max="1" width="26.28515625" bestFit="1" customWidth="1"/>
    <col min="2" max="2" width="13.140625" style="316" customWidth="1"/>
  </cols>
  <sheetData>
    <row r="1" spans="1:2" x14ac:dyDescent="0.25">
      <c r="A1" t="s">
        <v>15</v>
      </c>
      <c r="B1" s="316" t="s">
        <v>353</v>
      </c>
    </row>
    <row r="2" spans="1:2" x14ac:dyDescent="0.25">
      <c r="A2" t="s">
        <v>332</v>
      </c>
      <c r="B2" s="316">
        <f>'Business Profile'!D6</f>
        <v>0</v>
      </c>
    </row>
    <row r="3" spans="1:2" x14ac:dyDescent="0.25">
      <c r="A3" t="s">
        <v>333</v>
      </c>
      <c r="B3" s="316">
        <f>'Business Profile'!D7</f>
        <v>0</v>
      </c>
    </row>
    <row r="4" spans="1:2" x14ac:dyDescent="0.25">
      <c r="A4" t="s">
        <v>334</v>
      </c>
      <c r="B4" s="316">
        <f>'Business Profile'!D8</f>
        <v>0</v>
      </c>
    </row>
    <row r="5" spans="1:2" x14ac:dyDescent="0.25">
      <c r="A5" t="s">
        <v>335</v>
      </c>
      <c r="B5" s="314">
        <f>'Business Profile'!D9</f>
        <v>0</v>
      </c>
    </row>
    <row r="6" spans="1:2" x14ac:dyDescent="0.25">
      <c r="A6" t="s">
        <v>336</v>
      </c>
      <c r="B6" s="316" t="str">
        <f ca="1">'Business Profile'!G9</f>
        <v/>
      </c>
    </row>
    <row r="7" spans="1:2" x14ac:dyDescent="0.25">
      <c r="A7" t="s">
        <v>337</v>
      </c>
      <c r="B7" s="316">
        <f>'Business Profile'!G10</f>
        <v>0</v>
      </c>
    </row>
    <row r="8" spans="1:2" x14ac:dyDescent="0.25">
      <c r="A8" t="s">
        <v>338</v>
      </c>
      <c r="B8" s="316">
        <f>'Business Profile'!D10</f>
        <v>0</v>
      </c>
    </row>
    <row r="9" spans="1:2" x14ac:dyDescent="0.25">
      <c r="A9" t="s">
        <v>339</v>
      </c>
      <c r="B9" s="316">
        <f>'Business Profile'!D11</f>
        <v>0</v>
      </c>
    </row>
    <row r="10" spans="1:2" x14ac:dyDescent="0.25">
      <c r="A10" t="s">
        <v>340</v>
      </c>
      <c r="B10" s="315">
        <f>'Financial Statement'!I6</f>
        <v>43190</v>
      </c>
    </row>
    <row r="11" spans="1:2" x14ac:dyDescent="0.25">
      <c r="A11" t="s">
        <v>341</v>
      </c>
      <c r="B11" s="316">
        <f>'Financial Statement'!I23</f>
        <v>0</v>
      </c>
    </row>
    <row r="12" spans="1:2" x14ac:dyDescent="0.25">
      <c r="A12" t="s">
        <v>342</v>
      </c>
      <c r="B12" s="316">
        <f>'Financial Statement'!H23</f>
        <v>0</v>
      </c>
    </row>
    <row r="13" spans="1:2" x14ac:dyDescent="0.25">
      <c r="A13" t="s">
        <v>343</v>
      </c>
      <c r="B13" s="316">
        <f>'Financial Statement'!I92</f>
        <v>0</v>
      </c>
    </row>
    <row r="14" spans="1:2" x14ac:dyDescent="0.25">
      <c r="A14" t="s">
        <v>344</v>
      </c>
      <c r="B14" s="316">
        <f>'Financial Statement'!H92</f>
        <v>0</v>
      </c>
    </row>
    <row r="15" spans="1:2" x14ac:dyDescent="0.25">
      <c r="A15" t="s">
        <v>347</v>
      </c>
      <c r="B15" s="316">
        <f>'Financial Statement'!I100</f>
        <v>0</v>
      </c>
    </row>
    <row r="16" spans="1:2" x14ac:dyDescent="0.25">
      <c r="A16" t="s">
        <v>348</v>
      </c>
      <c r="B16" s="316">
        <f>'Financial Statement'!H100</f>
        <v>0</v>
      </c>
    </row>
    <row r="17" spans="1:2" x14ac:dyDescent="0.25">
      <c r="A17" t="s">
        <v>345</v>
      </c>
      <c r="B17" s="316">
        <f>'Financial Statement'!I91</f>
        <v>0</v>
      </c>
    </row>
    <row r="18" spans="1:2" x14ac:dyDescent="0.25">
      <c r="A18" t="s">
        <v>346</v>
      </c>
      <c r="B18" s="316">
        <f>'Financial Statement'!H91</f>
        <v>0</v>
      </c>
    </row>
    <row r="19" spans="1:2" x14ac:dyDescent="0.25">
      <c r="A19" t="s">
        <v>349</v>
      </c>
      <c r="B19" s="316" t="str">
        <f>'Financial Statement'!I242</f>
        <v>-</v>
      </c>
    </row>
    <row r="20" spans="1:2" x14ac:dyDescent="0.25">
      <c r="A20" t="s">
        <v>350</v>
      </c>
      <c r="B20" s="316" t="str">
        <f>'Financial Statement'!H242</f>
        <v>-</v>
      </c>
    </row>
    <row r="21" spans="1:2" x14ac:dyDescent="0.25">
      <c r="A21" t="s">
        <v>351</v>
      </c>
      <c r="B21" s="316" t="str">
        <f>'Financial Statement'!I260</f>
        <v>-</v>
      </c>
    </row>
    <row r="22" spans="1:2" x14ac:dyDescent="0.25">
      <c r="A22" t="s">
        <v>352</v>
      </c>
      <c r="B22" s="316" t="str">
        <f>'Financial Statement'!H260</f>
        <v>-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3C76-EE8A-4480-A8E4-5850C09EE92C}">
  <sheetPr codeName="Sheet17">
    <tabColor theme="3" tint="-0.499984740745262"/>
  </sheetPr>
  <dimension ref="B1:J90"/>
  <sheetViews>
    <sheetView workbookViewId="0">
      <selection activeCell="M13" sqref="M13"/>
    </sheetView>
  </sheetViews>
  <sheetFormatPr defaultColWidth="9.140625" defaultRowHeight="12.75" x14ac:dyDescent="0.2"/>
  <cols>
    <col min="1" max="1" width="2.7109375" style="277" customWidth="1"/>
    <col min="2" max="3" width="2.42578125" style="277" customWidth="1"/>
    <col min="4" max="4" width="50.7109375" style="277" customWidth="1"/>
    <col min="5" max="5" width="15.140625" style="277" bestFit="1" customWidth="1"/>
    <col min="6" max="6" width="17.28515625" style="277" bestFit="1" customWidth="1"/>
    <col min="7" max="8" width="15.7109375" style="277" customWidth="1"/>
    <col min="9" max="16384" width="9.140625" style="277"/>
  </cols>
  <sheetData>
    <row r="1" spans="2:10" ht="13.5" thickBot="1" x14ac:dyDescent="0.25"/>
    <row r="2" spans="2:10" s="278" customFormat="1" ht="20.25" thickBot="1" x14ac:dyDescent="0.25">
      <c r="B2" s="804" t="s">
        <v>204</v>
      </c>
      <c r="C2" s="805"/>
      <c r="D2" s="805"/>
      <c r="E2" s="805"/>
      <c r="F2" s="805"/>
      <c r="G2" s="805"/>
      <c r="H2" s="806"/>
    </row>
    <row r="3" spans="2:10" s="278" customFormat="1" ht="15.75" thickBot="1" x14ac:dyDescent="0.25">
      <c r="B3" s="807" t="s">
        <v>15</v>
      </c>
      <c r="C3" s="808"/>
      <c r="D3" s="809"/>
      <c r="E3" s="105">
        <f>'Financial Statement'!H6</f>
        <v>42825</v>
      </c>
      <c r="F3" s="105">
        <f>'Financial Statement'!I6</f>
        <v>43190</v>
      </c>
      <c r="G3" s="105">
        <f>'Financial Statement'!J6</f>
        <v>43555</v>
      </c>
      <c r="H3" s="106">
        <f>'Financial Statement'!K6</f>
        <v>43921</v>
      </c>
    </row>
    <row r="4" spans="2:10" s="278" customFormat="1" ht="7.5" customHeight="1" x14ac:dyDescent="0.2">
      <c r="B4" s="810"/>
      <c r="C4" s="811"/>
      <c r="D4" s="811"/>
      <c r="E4" s="811"/>
      <c r="F4" s="811"/>
      <c r="G4" s="811"/>
      <c r="H4" s="812"/>
    </row>
    <row r="5" spans="2:10" s="281" customFormat="1" ht="15" x14ac:dyDescent="0.25">
      <c r="B5" s="813" t="s">
        <v>205</v>
      </c>
      <c r="C5" s="814"/>
      <c r="D5" s="814"/>
      <c r="E5" s="279"/>
      <c r="F5" s="279"/>
      <c r="G5" s="279"/>
      <c r="H5" s="280"/>
    </row>
    <row r="6" spans="2:10" ht="15" customHeight="1" x14ac:dyDescent="0.2">
      <c r="B6" s="801" t="s">
        <v>69</v>
      </c>
      <c r="C6" s="802"/>
      <c r="D6" s="803"/>
      <c r="E6" s="153">
        <f>'Financial Statement'!H65</f>
        <v>0</v>
      </c>
      <c r="F6" s="153">
        <f>'Financial Statement'!I65</f>
        <v>0</v>
      </c>
      <c r="G6" s="153">
        <f>'Financial Statement'!J65</f>
        <v>0</v>
      </c>
      <c r="H6" s="107">
        <f>'Financial Statement'!K65</f>
        <v>0</v>
      </c>
    </row>
    <row r="7" spans="2:10" ht="15" customHeight="1" x14ac:dyDescent="0.2">
      <c r="B7" s="801" t="s">
        <v>206</v>
      </c>
      <c r="C7" s="802"/>
      <c r="D7" s="803"/>
      <c r="E7" s="282"/>
      <c r="F7" s="282"/>
      <c r="G7" s="282"/>
      <c r="H7" s="283"/>
      <c r="J7" s="284"/>
    </row>
    <row r="8" spans="2:10" ht="15" customHeight="1" x14ac:dyDescent="0.2">
      <c r="B8" s="815"/>
      <c r="C8" s="802" t="s">
        <v>61</v>
      </c>
      <c r="D8" s="803"/>
      <c r="E8" s="153">
        <f>'Financial Statement'!H57</f>
        <v>0</v>
      </c>
      <c r="F8" s="153">
        <f>'Financial Statement'!I57</f>
        <v>0</v>
      </c>
      <c r="G8" s="153">
        <f>'Financial Statement'!J57</f>
        <v>0</v>
      </c>
      <c r="H8" s="107">
        <f>'Financial Statement'!K57</f>
        <v>0</v>
      </c>
    </row>
    <row r="9" spans="2:10" ht="15" customHeight="1" x14ac:dyDescent="0.2">
      <c r="B9" s="816"/>
      <c r="C9" s="802" t="s">
        <v>207</v>
      </c>
      <c r="D9" s="803"/>
      <c r="E9" s="153">
        <f>'Financial Statement'!H61</f>
        <v>0</v>
      </c>
      <c r="F9" s="153">
        <f>'Financial Statement'!I61</f>
        <v>0</v>
      </c>
      <c r="G9" s="153">
        <f>'Financial Statement'!J61</f>
        <v>0</v>
      </c>
      <c r="H9" s="107">
        <f>'Financial Statement'!K61</f>
        <v>0</v>
      </c>
    </row>
    <row r="10" spans="2:10" ht="15" customHeight="1" x14ac:dyDescent="0.2">
      <c r="B10" s="816"/>
      <c r="C10" s="802" t="s">
        <v>208</v>
      </c>
      <c r="D10" s="803"/>
      <c r="E10" s="153">
        <f>'Financial Statement'!H76</f>
        <v>0</v>
      </c>
      <c r="F10" s="153">
        <f>'Financial Statement'!I76</f>
        <v>0</v>
      </c>
      <c r="G10" s="153">
        <f>'Financial Statement'!J76</f>
        <v>0</v>
      </c>
      <c r="H10" s="107">
        <f>'Financial Statement'!K76</f>
        <v>0</v>
      </c>
    </row>
    <row r="11" spans="2:10" ht="15" customHeight="1" x14ac:dyDescent="0.2">
      <c r="B11" s="816"/>
      <c r="C11" s="802" t="s">
        <v>209</v>
      </c>
      <c r="D11" s="803"/>
      <c r="E11" s="153">
        <f>'Financial Statement'!H77</f>
        <v>0</v>
      </c>
      <c r="F11" s="153">
        <f>'Financial Statement'!I77</f>
        <v>0</v>
      </c>
      <c r="G11" s="153">
        <f>'Financial Statement'!J77</f>
        <v>0</v>
      </c>
      <c r="H11" s="107">
        <f>'Financial Statement'!K77</f>
        <v>0</v>
      </c>
    </row>
    <row r="12" spans="2:10" ht="15" customHeight="1" thickBot="1" x14ac:dyDescent="0.25">
      <c r="B12" s="816"/>
      <c r="C12" s="817" t="s">
        <v>210</v>
      </c>
      <c r="D12" s="818"/>
      <c r="E12" s="153">
        <f>'Financial Statement'!H78</f>
        <v>0</v>
      </c>
      <c r="F12" s="153">
        <f>'Financial Statement'!I78</f>
        <v>0</v>
      </c>
      <c r="G12" s="153">
        <f>'Financial Statement'!J78</f>
        <v>0</v>
      </c>
      <c r="H12" s="107">
        <f>'Financial Statement'!K78</f>
        <v>0</v>
      </c>
    </row>
    <row r="13" spans="2:10" ht="30" customHeight="1" x14ac:dyDescent="0.25">
      <c r="B13" s="821" t="s">
        <v>211</v>
      </c>
      <c r="C13" s="822"/>
      <c r="D13" s="823"/>
      <c r="E13" s="108">
        <f>SUM(E6,E8:E12)</f>
        <v>0</v>
      </c>
      <c r="F13" s="108">
        <f>SUM(F6,F8:F12)</f>
        <v>0</v>
      </c>
      <c r="G13" s="108">
        <f>SUM(G6,G8:G12)</f>
        <v>0</v>
      </c>
      <c r="H13" s="109">
        <f>SUM(H6,H8:H12)</f>
        <v>0</v>
      </c>
    </row>
    <row r="14" spans="2:10" ht="7.5" customHeight="1" x14ac:dyDescent="0.2">
      <c r="B14" s="824"/>
      <c r="C14" s="825"/>
      <c r="D14" s="825"/>
      <c r="E14" s="825"/>
      <c r="F14" s="825"/>
      <c r="G14" s="825"/>
      <c r="H14" s="826"/>
    </row>
    <row r="15" spans="2:10" ht="15" customHeight="1" x14ac:dyDescent="0.2">
      <c r="B15" s="815"/>
      <c r="C15" s="828" t="s">
        <v>212</v>
      </c>
      <c r="D15" s="829"/>
      <c r="E15" s="153">
        <f>'Financial Statement'!G203-'Financial Statement'!H203</f>
        <v>0</v>
      </c>
      <c r="F15" s="153">
        <f>'Financial Statement'!H203-'Financial Statement'!I203</f>
        <v>0</v>
      </c>
      <c r="G15" s="153">
        <f>'Financial Statement'!I203-'Financial Statement'!J203</f>
        <v>0</v>
      </c>
      <c r="H15" s="107">
        <f>'Financial Statement'!J203-'Financial Statement'!K203</f>
        <v>0</v>
      </c>
    </row>
    <row r="16" spans="2:10" ht="15" customHeight="1" x14ac:dyDescent="0.2">
      <c r="B16" s="816"/>
      <c r="C16" s="828" t="s">
        <v>213</v>
      </c>
      <c r="D16" s="829"/>
      <c r="E16" s="153">
        <f>'Financial Statement'!G208-'Financial Statement'!H208</f>
        <v>0</v>
      </c>
      <c r="F16" s="153">
        <f>'Financial Statement'!H208-'Financial Statement'!I208</f>
        <v>0</v>
      </c>
      <c r="G16" s="153">
        <f>'Financial Statement'!I208-'Financial Statement'!J208</f>
        <v>0</v>
      </c>
      <c r="H16" s="107">
        <f>'Financial Statement'!J208-'Financial Statement'!K208</f>
        <v>0</v>
      </c>
    </row>
    <row r="17" spans="2:8" ht="15" customHeight="1" x14ac:dyDescent="0.2">
      <c r="B17" s="816"/>
      <c r="C17" s="830" t="s">
        <v>214</v>
      </c>
      <c r="D17" s="831"/>
      <c r="E17" s="110">
        <f>SUM(E18:E19)</f>
        <v>0</v>
      </c>
      <c r="F17" s="110">
        <f>SUM(F18:F19)</f>
        <v>0</v>
      </c>
      <c r="G17" s="110">
        <f>SUM(G18:G19)</f>
        <v>0</v>
      </c>
      <c r="H17" s="111">
        <f>SUM(H18:H19)</f>
        <v>0</v>
      </c>
    </row>
    <row r="18" spans="2:8" s="286" customFormat="1" ht="13.5" customHeight="1" x14ac:dyDescent="0.2">
      <c r="B18" s="816"/>
      <c r="C18" s="832"/>
      <c r="D18" s="285" t="s">
        <v>149</v>
      </c>
      <c r="E18" s="154">
        <f>'Financial Statement'!G183-'Financial Statement'!H183</f>
        <v>0</v>
      </c>
      <c r="F18" s="154">
        <f>'Financial Statement'!H183-'Financial Statement'!I183</f>
        <v>0</v>
      </c>
      <c r="G18" s="154">
        <f>'Financial Statement'!I183-'Financial Statement'!J183</f>
        <v>0</v>
      </c>
      <c r="H18" s="112">
        <f>'Financial Statement'!J183-'Financial Statement'!K183</f>
        <v>0</v>
      </c>
    </row>
    <row r="19" spans="2:8" s="286" customFormat="1" ht="13.5" customHeight="1" x14ac:dyDescent="0.2">
      <c r="B19" s="816"/>
      <c r="C19" s="833"/>
      <c r="D19" s="285" t="s">
        <v>54</v>
      </c>
      <c r="E19" s="154">
        <f>'Financial Statement'!G187-'Financial Statement'!H187</f>
        <v>0</v>
      </c>
      <c r="F19" s="154">
        <f>'Financial Statement'!H187-'Financial Statement'!I187</f>
        <v>0</v>
      </c>
      <c r="G19" s="154">
        <f>'Financial Statement'!I187-'Financial Statement'!J187</f>
        <v>0</v>
      </c>
      <c r="H19" s="112">
        <f>'Financial Statement'!J187-'Financial Statement'!K187</f>
        <v>0</v>
      </c>
    </row>
    <row r="20" spans="2:8" ht="15" customHeight="1" x14ac:dyDescent="0.2">
      <c r="B20" s="816"/>
      <c r="C20" s="830" t="s">
        <v>215</v>
      </c>
      <c r="D20" s="831"/>
      <c r="E20" s="110">
        <f>SUM(E21:E22)</f>
        <v>0</v>
      </c>
      <c r="F20" s="110">
        <f>SUM(F21:F22)</f>
        <v>0</v>
      </c>
      <c r="G20" s="110">
        <f>SUM(G21:G22)</f>
        <v>0</v>
      </c>
      <c r="H20" s="111">
        <f>SUM(H21:H22)</f>
        <v>0</v>
      </c>
    </row>
    <row r="21" spans="2:8" s="286" customFormat="1" ht="13.5" customHeight="1" x14ac:dyDescent="0.2">
      <c r="B21" s="816"/>
      <c r="C21" s="832"/>
      <c r="D21" s="285" t="s">
        <v>149</v>
      </c>
      <c r="E21" s="154">
        <f>'Financial Statement'!G215-'Financial Statement'!H215</f>
        <v>0</v>
      </c>
      <c r="F21" s="154">
        <f>'Financial Statement'!H215-'Financial Statement'!I215</f>
        <v>0</v>
      </c>
      <c r="G21" s="154">
        <f>'Financial Statement'!I215-'Financial Statement'!J215</f>
        <v>0</v>
      </c>
      <c r="H21" s="112">
        <f>'Financial Statement'!J215-'Financial Statement'!K215</f>
        <v>0</v>
      </c>
    </row>
    <row r="22" spans="2:8" s="286" customFormat="1" ht="13.5" customHeight="1" x14ac:dyDescent="0.2">
      <c r="B22" s="816"/>
      <c r="C22" s="833"/>
      <c r="D22" s="285" t="s">
        <v>54</v>
      </c>
      <c r="E22" s="154">
        <f>'Financial Statement'!G219-'Financial Statement'!H219</f>
        <v>0</v>
      </c>
      <c r="F22" s="154">
        <f>'Financial Statement'!H219-'Financial Statement'!I219</f>
        <v>0</v>
      </c>
      <c r="G22" s="154">
        <f>'Financial Statement'!I219-'Financial Statement'!J219</f>
        <v>0</v>
      </c>
      <c r="H22" s="112">
        <f>'Financial Statement'!J219-'Financial Statement'!K219</f>
        <v>0</v>
      </c>
    </row>
    <row r="23" spans="2:8" ht="15" customHeight="1" x14ac:dyDescent="0.2">
      <c r="B23" s="816"/>
      <c r="C23" s="819" t="s">
        <v>216</v>
      </c>
      <c r="D23" s="820"/>
      <c r="E23" s="153">
        <f>'Financial Statement'!G189-'Financial Statement'!H189</f>
        <v>0</v>
      </c>
      <c r="F23" s="153">
        <f>'Financial Statement'!H189-'Financial Statement'!I189</f>
        <v>0</v>
      </c>
      <c r="G23" s="153">
        <f>'Financial Statement'!I189-'Financial Statement'!J189</f>
        <v>0</v>
      </c>
      <c r="H23" s="107">
        <f>'Financial Statement'!J189-'Financial Statement'!K189</f>
        <v>0</v>
      </c>
    </row>
    <row r="24" spans="2:8" ht="15" customHeight="1" x14ac:dyDescent="0.2">
      <c r="B24" s="816"/>
      <c r="C24" s="819" t="s">
        <v>217</v>
      </c>
      <c r="D24" s="820"/>
      <c r="E24" s="153">
        <f>'Financial Statement'!G220-'Financial Statement'!H220</f>
        <v>0</v>
      </c>
      <c r="F24" s="153">
        <f>'Financial Statement'!H220-'Financial Statement'!I220</f>
        <v>0</v>
      </c>
      <c r="G24" s="153">
        <f>'Financial Statement'!I220-'Financial Statement'!J220</f>
        <v>0</v>
      </c>
      <c r="H24" s="107">
        <f>'Financial Statement'!J220-'Financial Statement'!K220</f>
        <v>0</v>
      </c>
    </row>
    <row r="25" spans="2:8" ht="15" customHeight="1" x14ac:dyDescent="0.2">
      <c r="B25" s="816"/>
      <c r="C25" s="819" t="s">
        <v>218</v>
      </c>
      <c r="D25" s="820"/>
      <c r="E25" s="153">
        <f>'Financial Statement'!H152+'Financial Statement'!H137-'Financial Statement'!G152-'Financial Statement'!G137</f>
        <v>0</v>
      </c>
      <c r="F25" s="153">
        <f>'Financial Statement'!I152+'Financial Statement'!I137-'Financial Statement'!H152-'Financial Statement'!H137</f>
        <v>0</v>
      </c>
      <c r="G25" s="153">
        <f>'Financial Statement'!J152+'Financial Statement'!J137-'Financial Statement'!I152-'Financial Statement'!I137</f>
        <v>0</v>
      </c>
      <c r="H25" s="107">
        <f>'Financial Statement'!K152-'Financial Statement'!J152</f>
        <v>0</v>
      </c>
    </row>
    <row r="26" spans="2:8" ht="15" customHeight="1" x14ac:dyDescent="0.2">
      <c r="B26" s="816"/>
      <c r="C26" s="819" t="s">
        <v>219</v>
      </c>
      <c r="D26" s="820"/>
      <c r="E26" s="153">
        <f>'Financial Statement'!H134-'Financial Statement'!G134</f>
        <v>0</v>
      </c>
      <c r="F26" s="153">
        <f>'Financial Statement'!I134-'Financial Statement'!H134</f>
        <v>0</v>
      </c>
      <c r="G26" s="153">
        <f>'Financial Statement'!J134-'Financial Statement'!I134</f>
        <v>0</v>
      </c>
      <c r="H26" s="107">
        <f>'Financial Statement'!K134-'Financial Statement'!J134</f>
        <v>0</v>
      </c>
    </row>
    <row r="27" spans="2:8" ht="15" customHeight="1" x14ac:dyDescent="0.2">
      <c r="B27" s="816"/>
      <c r="C27" s="819" t="s">
        <v>220</v>
      </c>
      <c r="D27" s="820"/>
      <c r="E27" s="153">
        <f>'Financial Statement'!H157-'Financial Statement'!G157</f>
        <v>0</v>
      </c>
      <c r="F27" s="153">
        <f>'Financial Statement'!I157-'Financial Statement'!H157</f>
        <v>0</v>
      </c>
      <c r="G27" s="153">
        <f>'Financial Statement'!J157-'Financial Statement'!I157</f>
        <v>0</v>
      </c>
      <c r="H27" s="107">
        <f>'Financial Statement'!K157-'Financial Statement'!J157</f>
        <v>0</v>
      </c>
    </row>
    <row r="28" spans="2:8" ht="15" customHeight="1" x14ac:dyDescent="0.2">
      <c r="B28" s="816"/>
      <c r="C28" s="819" t="s">
        <v>221</v>
      </c>
      <c r="D28" s="820"/>
      <c r="E28" s="153">
        <f>'Financial Statement'!H140-'Financial Statement'!G140</f>
        <v>0</v>
      </c>
      <c r="F28" s="153">
        <f>'Financial Statement'!I140-'Financial Statement'!H140</f>
        <v>0</v>
      </c>
      <c r="G28" s="153">
        <f>'Financial Statement'!J140-'Financial Statement'!I140</f>
        <v>0</v>
      </c>
      <c r="H28" s="107">
        <f>'Financial Statement'!K140-'Financial Statement'!J140</f>
        <v>0</v>
      </c>
    </row>
    <row r="29" spans="2:8" ht="15" customHeight="1" thickBot="1" x14ac:dyDescent="0.25">
      <c r="B29" s="827"/>
      <c r="C29" s="819" t="s">
        <v>222</v>
      </c>
      <c r="D29" s="820"/>
      <c r="E29" s="153">
        <f>'Financial Statement'!H158-'Financial Statement'!G158</f>
        <v>0</v>
      </c>
      <c r="F29" s="153">
        <f>'Financial Statement'!I158-'Financial Statement'!H158</f>
        <v>0</v>
      </c>
      <c r="G29" s="153">
        <f>'Financial Statement'!J158-'Financial Statement'!I158</f>
        <v>0</v>
      </c>
      <c r="H29" s="107">
        <f>'Financial Statement'!K158-'Financial Statement'!J158</f>
        <v>0</v>
      </c>
    </row>
    <row r="30" spans="2:8" s="278" customFormat="1" ht="16.5" customHeight="1" x14ac:dyDescent="0.25">
      <c r="B30" s="834" t="s">
        <v>223</v>
      </c>
      <c r="C30" s="835"/>
      <c r="D30" s="836"/>
      <c r="E30" s="108">
        <f>SUM(E13,E15:E16,E17,E20,E23:E29)</f>
        <v>0</v>
      </c>
      <c r="F30" s="108">
        <f>SUM(F13,F15:F16,F17,F20,F23:F29)</f>
        <v>0</v>
      </c>
      <c r="G30" s="108">
        <f>SUM(G13,G15:G16,G17,G20,G23:G29)</f>
        <v>0</v>
      </c>
      <c r="H30" s="109">
        <f>SUM(H13,H15:H16,H17,H20,H23:H29)</f>
        <v>0</v>
      </c>
    </row>
    <row r="31" spans="2:8" s="278" customFormat="1" ht="7.5" customHeight="1" x14ac:dyDescent="0.2">
      <c r="B31" s="824"/>
      <c r="C31" s="825"/>
      <c r="D31" s="825"/>
      <c r="E31" s="825"/>
      <c r="F31" s="825"/>
      <c r="G31" s="825"/>
      <c r="H31" s="826"/>
    </row>
    <row r="32" spans="2:8" ht="15" customHeight="1" collapsed="1" x14ac:dyDescent="0.2">
      <c r="B32" s="837"/>
      <c r="C32" s="819" t="s">
        <v>224</v>
      </c>
      <c r="D32" s="820"/>
      <c r="E32" s="153">
        <f>'Financial Statement'!H80+'Financial Statement'!H79</f>
        <v>0</v>
      </c>
      <c r="F32" s="153">
        <f>'Financial Statement'!I80+'Financial Statement'!I79</f>
        <v>0</v>
      </c>
      <c r="G32" s="153">
        <f>'Financial Statement'!J80+'Financial Statement'!J79</f>
        <v>0</v>
      </c>
      <c r="H32" s="107">
        <f>'Financial Statement'!K80+'Financial Statement'!K79</f>
        <v>0</v>
      </c>
    </row>
    <row r="33" spans="2:10" ht="13.5" customHeight="1" x14ac:dyDescent="0.2">
      <c r="B33" s="801"/>
      <c r="C33" s="839" t="s">
        <v>83</v>
      </c>
      <c r="D33" s="840"/>
      <c r="E33" s="153">
        <f>-'Financial Statement'!H83</f>
        <v>0</v>
      </c>
      <c r="F33" s="153">
        <f>-'Financial Statement'!I83</f>
        <v>0</v>
      </c>
      <c r="G33" s="153">
        <f>-'Financial Statement'!J83</f>
        <v>0</v>
      </c>
      <c r="H33" s="107">
        <f>-'Financial Statement'!K83</f>
        <v>0</v>
      </c>
    </row>
    <row r="34" spans="2:10" ht="15" customHeight="1" x14ac:dyDescent="0.2">
      <c r="B34" s="801"/>
      <c r="C34" s="802" t="s">
        <v>225</v>
      </c>
      <c r="D34" s="803"/>
      <c r="E34" s="153">
        <f>-'Financial Statement'!H87</f>
        <v>0</v>
      </c>
      <c r="F34" s="153">
        <f>-'Financial Statement'!I87</f>
        <v>0</v>
      </c>
      <c r="G34" s="153">
        <f>-'Financial Statement'!J87</f>
        <v>0</v>
      </c>
      <c r="H34" s="107">
        <f>-'Financial Statement'!K87</f>
        <v>0</v>
      </c>
      <c r="J34" s="284"/>
    </row>
    <row r="35" spans="2:10" ht="15" customHeight="1" thickBot="1" x14ac:dyDescent="0.25">
      <c r="B35" s="838"/>
      <c r="C35" s="287" t="s">
        <v>226</v>
      </c>
      <c r="D35" s="288"/>
      <c r="E35" s="153">
        <f>('Financial Statement'!G188-'Financial Statement'!H188)+('Financial Statement'!H133-'Financial Statement'!G133)-'Financial Statement'!H88</f>
        <v>0</v>
      </c>
      <c r="F35" s="153">
        <f>('Financial Statement'!H188-'Financial Statement'!I188)+('Financial Statement'!I133-'Financial Statement'!H133)-'Financial Statement'!I88</f>
        <v>0</v>
      </c>
      <c r="G35" s="153">
        <f>('Financial Statement'!I188-'Financial Statement'!J188)+('Financial Statement'!J133-'Financial Statement'!I133)-'Financial Statement'!J88</f>
        <v>0</v>
      </c>
      <c r="H35" s="107">
        <f>('Financial Statement'!J188-'Financial Statement'!K188)+('Financial Statement'!K133-'Financial Statement'!J133)-'Financial Statement'!K88</f>
        <v>0</v>
      </c>
      <c r="J35" s="284"/>
    </row>
    <row r="36" spans="2:10" s="278" customFormat="1" ht="16.5" customHeight="1" x14ac:dyDescent="0.25">
      <c r="B36" s="841" t="s">
        <v>227</v>
      </c>
      <c r="C36" s="842"/>
      <c r="D36" s="843"/>
      <c r="E36" s="113">
        <f>SUM(E32:E35,E30)</f>
        <v>0</v>
      </c>
      <c r="F36" s="113">
        <f>SUM(F32:F35,F30)</f>
        <v>0</v>
      </c>
      <c r="G36" s="113">
        <f>SUM(G32:G35,G30)</f>
        <v>0</v>
      </c>
      <c r="H36" s="114">
        <f>SUM(H32:H35,H30)</f>
        <v>0</v>
      </c>
    </row>
    <row r="37" spans="2:10" s="278" customFormat="1" ht="7.5" customHeight="1" x14ac:dyDescent="0.2">
      <c r="B37" s="844"/>
      <c r="C37" s="845"/>
      <c r="D37" s="845"/>
      <c r="E37" s="845"/>
      <c r="F37" s="845"/>
      <c r="G37" s="845"/>
      <c r="H37" s="846"/>
    </row>
    <row r="38" spans="2:10" ht="16.5" customHeight="1" x14ac:dyDescent="0.25">
      <c r="B38" s="813" t="s">
        <v>228</v>
      </c>
      <c r="C38" s="814"/>
      <c r="D38" s="814"/>
      <c r="E38" s="279"/>
      <c r="F38" s="279"/>
      <c r="G38" s="279"/>
      <c r="H38" s="280"/>
    </row>
    <row r="39" spans="2:10" ht="15" customHeight="1" x14ac:dyDescent="0.2">
      <c r="B39" s="305"/>
      <c r="C39" s="830" t="s">
        <v>229</v>
      </c>
      <c r="D39" s="831"/>
      <c r="E39" s="110">
        <f>SUM(E40:E43,-'Financial Statement'!H57)</f>
        <v>0</v>
      </c>
      <c r="F39" s="110">
        <f>SUM(F40:F43,-'Financial Statement'!I57)</f>
        <v>0</v>
      </c>
      <c r="G39" s="110">
        <f>SUM(G40:G43,-'Financial Statement'!J57)</f>
        <v>0</v>
      </c>
      <c r="H39" s="111">
        <f>SUM(H40:H43,-'Financial Statement'!K57)</f>
        <v>0</v>
      </c>
    </row>
    <row r="40" spans="2:10" s="286" customFormat="1" ht="13.5" customHeight="1" x14ac:dyDescent="0.2">
      <c r="B40" s="305"/>
      <c r="C40" s="847"/>
      <c r="D40" s="289" t="s">
        <v>230</v>
      </c>
      <c r="E40" s="154">
        <f>SUM(('Financial Statement'!G168-'Financial Statement'!G172),-('Financial Statement'!H168-'Financial Statement'!H172))</f>
        <v>0</v>
      </c>
      <c r="F40" s="154">
        <f>SUM(('Financial Statement'!H168-'Financial Statement'!H172),-('Financial Statement'!I168-'Financial Statement'!I172))</f>
        <v>0</v>
      </c>
      <c r="G40" s="154">
        <f>SUM(('Financial Statement'!I168-'Financial Statement'!I172),-('Financial Statement'!J168-'Financial Statement'!J172))</f>
        <v>0</v>
      </c>
      <c r="H40" s="112">
        <f>SUM(('Financial Statement'!J168-'Financial Statement'!J172),-('Financial Statement'!K168-'Financial Statement'!K172))</f>
        <v>0</v>
      </c>
    </row>
    <row r="41" spans="2:10" s="286" customFormat="1" ht="13.5" customHeight="1" x14ac:dyDescent="0.2">
      <c r="B41" s="305"/>
      <c r="C41" s="848"/>
      <c r="D41" s="289" t="s">
        <v>231</v>
      </c>
      <c r="E41" s="154">
        <f>SUM(('Financial Statement'!G173-'Financial Statement'!G174),-('Financial Statement'!H173-'Financial Statement'!H174))</f>
        <v>0</v>
      </c>
      <c r="F41" s="154">
        <f>SUM(('Financial Statement'!H173-'Financial Statement'!H174),-('Financial Statement'!I173-'Financial Statement'!I174))</f>
        <v>0</v>
      </c>
      <c r="G41" s="154">
        <f>SUM(('Financial Statement'!I173-'Financial Statement'!I174),-('Financial Statement'!J173-'Financial Statement'!J174))</f>
        <v>0</v>
      </c>
      <c r="H41" s="112">
        <f>SUM(('Financial Statement'!J173-'Financial Statement'!J174),-('Financial Statement'!K173-'Financial Statement'!K174))</f>
        <v>0</v>
      </c>
    </row>
    <row r="42" spans="2:10" s="286" customFormat="1" ht="13.5" customHeight="1" x14ac:dyDescent="0.2">
      <c r="B42" s="305"/>
      <c r="C42" s="848"/>
      <c r="D42" s="289" t="s">
        <v>232</v>
      </c>
      <c r="E42" s="154">
        <f>SUM('Financial Statement'!G175,-'Financial Statement'!H175)</f>
        <v>0</v>
      </c>
      <c r="F42" s="154">
        <f>SUM('Financial Statement'!H175,-'Financial Statement'!I175)</f>
        <v>0</v>
      </c>
      <c r="G42" s="154">
        <f>SUM('Financial Statement'!I175,-'Financial Statement'!J175)</f>
        <v>0</v>
      </c>
      <c r="H42" s="112">
        <f>SUM('Financial Statement'!J175,-'Financial Statement'!K175)</f>
        <v>0</v>
      </c>
    </row>
    <row r="43" spans="2:10" s="286" customFormat="1" ht="13.5" customHeight="1" x14ac:dyDescent="0.2">
      <c r="B43" s="305"/>
      <c r="C43" s="848"/>
      <c r="D43" s="290" t="s">
        <v>233</v>
      </c>
      <c r="E43" s="154">
        <f>SUM('Financial Statement'!G176,-'Financial Statement'!H176)</f>
        <v>0</v>
      </c>
      <c r="F43" s="154">
        <f>SUM('Financial Statement'!H176,-'Financial Statement'!I176)</f>
        <v>0</v>
      </c>
      <c r="G43" s="154">
        <f>SUM('Financial Statement'!I176,-'Financial Statement'!J176)</f>
        <v>0</v>
      </c>
      <c r="H43" s="112">
        <f>SUM('Financial Statement'!J176,-'Financial Statement'!K176)</f>
        <v>0</v>
      </c>
    </row>
    <row r="44" spans="2:10" ht="15" customHeight="1" x14ac:dyDescent="0.2">
      <c r="B44" s="305"/>
      <c r="C44" s="830" t="s">
        <v>234</v>
      </c>
      <c r="D44" s="831"/>
      <c r="E44" s="110">
        <f>SUM(E45:E48)</f>
        <v>0</v>
      </c>
      <c r="F44" s="110">
        <f>SUM(F45:F48)</f>
        <v>0</v>
      </c>
      <c r="G44" s="110">
        <f>SUM(G45:G48)</f>
        <v>0</v>
      </c>
      <c r="H44" s="111">
        <f>SUM(H45:H48)</f>
        <v>0</v>
      </c>
    </row>
    <row r="45" spans="2:10" s="286" customFormat="1" ht="13.5" customHeight="1" x14ac:dyDescent="0.2">
      <c r="B45" s="305"/>
      <c r="C45" s="309"/>
      <c r="D45" s="291" t="s">
        <v>145</v>
      </c>
      <c r="E45" s="154">
        <f>SUM('Financial Statement'!G178,-'Financial Statement'!H178)</f>
        <v>0</v>
      </c>
      <c r="F45" s="154">
        <f>SUM('Financial Statement'!H178,-'Financial Statement'!I178)</f>
        <v>0</v>
      </c>
      <c r="G45" s="154">
        <f>SUM('Financial Statement'!I178,-'Financial Statement'!J178)</f>
        <v>0</v>
      </c>
      <c r="H45" s="112">
        <f>SUM('Financial Statement'!J178,-'Financial Statement'!K178)</f>
        <v>0</v>
      </c>
    </row>
    <row r="46" spans="2:10" s="286" customFormat="1" ht="13.5" customHeight="1" x14ac:dyDescent="0.2">
      <c r="B46" s="305"/>
      <c r="C46" s="310"/>
      <c r="D46" s="291" t="s">
        <v>329</v>
      </c>
      <c r="E46" s="154">
        <f>SUM('Financial Statement'!G179,-'Financial Statement'!H179)</f>
        <v>0</v>
      </c>
      <c r="F46" s="154">
        <f>SUM('Financial Statement'!H179,-'Financial Statement'!I179)</f>
        <v>0</v>
      </c>
      <c r="G46" s="154">
        <f>SUM('Financial Statement'!I179,-'Financial Statement'!J179)</f>
        <v>0</v>
      </c>
      <c r="H46" s="112">
        <f>SUM('Financial Statement'!J179,-'Financial Statement'!K179)</f>
        <v>0</v>
      </c>
    </row>
    <row r="47" spans="2:10" s="286" customFormat="1" ht="13.5" customHeight="1" x14ac:dyDescent="0.2">
      <c r="B47" s="305"/>
      <c r="C47" s="310"/>
      <c r="D47" s="291" t="s">
        <v>146</v>
      </c>
      <c r="E47" s="154">
        <f>SUM('Financial Statement'!G180,-'Financial Statement'!H180)</f>
        <v>0</v>
      </c>
      <c r="F47" s="154">
        <f>SUM('Financial Statement'!H180,-'Financial Statement'!I180)</f>
        <v>0</v>
      </c>
      <c r="G47" s="154">
        <f>SUM('Financial Statement'!I180,-'Financial Statement'!J180)</f>
        <v>0</v>
      </c>
      <c r="H47" s="112">
        <f>SUM('Financial Statement'!J180,-'Financial Statement'!K180)</f>
        <v>0</v>
      </c>
    </row>
    <row r="48" spans="2:10" s="286" customFormat="1" ht="13.5" customHeight="1" x14ac:dyDescent="0.2">
      <c r="B48" s="305"/>
      <c r="C48" s="310"/>
      <c r="D48" s="291" t="s">
        <v>147</v>
      </c>
      <c r="E48" s="154">
        <f>SUM('Financial Statement'!G181,-'Financial Statement'!H181)</f>
        <v>0</v>
      </c>
      <c r="F48" s="154">
        <f>SUM('Financial Statement'!H181,-'Financial Statement'!I181)</f>
        <v>0</v>
      </c>
      <c r="G48" s="154">
        <f>SUM('Financial Statement'!I181,-'Financial Statement'!J181)</f>
        <v>0</v>
      </c>
      <c r="H48" s="112">
        <f>SUM('Financial Statement'!J181,-'Financial Statement'!K181)</f>
        <v>0</v>
      </c>
    </row>
    <row r="49" spans="2:8" ht="15" customHeight="1" x14ac:dyDescent="0.2">
      <c r="B49" s="305"/>
      <c r="C49" s="830" t="s">
        <v>235</v>
      </c>
      <c r="D49" s="831"/>
      <c r="E49" s="110">
        <f>SUM(E50:E53)</f>
        <v>0</v>
      </c>
      <c r="F49" s="110">
        <f>SUM(F50:F53)</f>
        <v>0</v>
      </c>
      <c r="G49" s="110">
        <f>SUM(G50:G53)</f>
        <v>0</v>
      </c>
      <c r="H49" s="111">
        <f>SUM(H50:H53)</f>
        <v>0</v>
      </c>
    </row>
    <row r="50" spans="2:8" s="286" customFormat="1" ht="13.5" customHeight="1" x14ac:dyDescent="0.2">
      <c r="B50" s="305"/>
      <c r="C50" s="307"/>
      <c r="D50" s="291" t="s">
        <v>145</v>
      </c>
      <c r="E50" s="154">
        <f>'Financial Statement'!G197-'Financial Statement'!H197</f>
        <v>0</v>
      </c>
      <c r="F50" s="154">
        <f>'Financial Statement'!H197-'Financial Statement'!I197</f>
        <v>0</v>
      </c>
      <c r="G50" s="154">
        <f>'Financial Statement'!I197-'Financial Statement'!J197</f>
        <v>0</v>
      </c>
      <c r="H50" s="112">
        <f>'Financial Statement'!J197-'Financial Statement'!K197</f>
        <v>0</v>
      </c>
    </row>
    <row r="51" spans="2:8" s="286" customFormat="1" ht="13.5" customHeight="1" x14ac:dyDescent="0.2">
      <c r="B51" s="305"/>
      <c r="C51" s="308"/>
      <c r="D51" s="291" t="s">
        <v>329</v>
      </c>
      <c r="E51" s="154">
        <f>'Financial Statement'!G200-'Financial Statement'!H200</f>
        <v>0</v>
      </c>
      <c r="F51" s="154">
        <f>'Financial Statement'!H200-'Financial Statement'!I200</f>
        <v>0</v>
      </c>
      <c r="G51" s="154">
        <f>'Financial Statement'!I200-'Financial Statement'!J200</f>
        <v>0</v>
      </c>
      <c r="H51" s="112">
        <f>'Financial Statement'!J200-'Financial Statement'!K200</f>
        <v>0</v>
      </c>
    </row>
    <row r="52" spans="2:8" s="286" customFormat="1" ht="13.5" customHeight="1" x14ac:dyDescent="0.2">
      <c r="B52" s="305"/>
      <c r="C52" s="308"/>
      <c r="D52" s="291" t="s">
        <v>146</v>
      </c>
      <c r="E52" s="154">
        <f>'Financial Statement'!G201-'Financial Statement'!H201</f>
        <v>0</v>
      </c>
      <c r="F52" s="154">
        <f>'Financial Statement'!H201-'Financial Statement'!I201</f>
        <v>0</v>
      </c>
      <c r="G52" s="154">
        <f>'Financial Statement'!I201-'Financial Statement'!J201</f>
        <v>0</v>
      </c>
      <c r="H52" s="112">
        <f>'Financial Statement'!J201-'Financial Statement'!K201</f>
        <v>0</v>
      </c>
    </row>
    <row r="53" spans="2:8" s="286" customFormat="1" ht="13.5" customHeight="1" x14ac:dyDescent="0.2">
      <c r="B53" s="305"/>
      <c r="C53" s="308"/>
      <c r="D53" s="291" t="s">
        <v>147</v>
      </c>
      <c r="E53" s="154">
        <f>'Financial Statement'!G202-'Financial Statement'!H202</f>
        <v>0</v>
      </c>
      <c r="F53" s="154">
        <f>'Financial Statement'!H202-'Financial Statement'!I202</f>
        <v>0</v>
      </c>
      <c r="G53" s="154">
        <f>'Financial Statement'!I202-'Financial Statement'!J202</f>
        <v>0</v>
      </c>
      <c r="H53" s="112">
        <f>'Financial Statement'!J202-'Financial Statement'!K202</f>
        <v>0</v>
      </c>
    </row>
    <row r="54" spans="2:8" ht="15" customHeight="1" x14ac:dyDescent="0.2">
      <c r="B54" s="305"/>
      <c r="C54" s="849" t="s">
        <v>76</v>
      </c>
      <c r="D54" s="850"/>
      <c r="E54" s="153">
        <f>'Financial Statement'!H74</f>
        <v>0</v>
      </c>
      <c r="F54" s="153">
        <f>'Financial Statement'!I74</f>
        <v>0</v>
      </c>
      <c r="G54" s="153">
        <f>'Financial Statement'!J74</f>
        <v>0</v>
      </c>
      <c r="H54" s="107">
        <f>'Financial Statement'!K74</f>
        <v>0</v>
      </c>
    </row>
    <row r="55" spans="2:8" ht="15" customHeight="1" thickBot="1" x14ac:dyDescent="0.25">
      <c r="B55" s="306"/>
      <c r="C55" s="851" t="s">
        <v>77</v>
      </c>
      <c r="D55" s="852"/>
      <c r="E55" s="153">
        <f>'Financial Statement'!H75</f>
        <v>0</v>
      </c>
      <c r="F55" s="153">
        <f>'Financial Statement'!I75</f>
        <v>0</v>
      </c>
      <c r="G55" s="153">
        <f>'Financial Statement'!J75</f>
        <v>0</v>
      </c>
      <c r="H55" s="107">
        <f>'Financial Statement'!K75</f>
        <v>0</v>
      </c>
    </row>
    <row r="56" spans="2:8" s="278" customFormat="1" ht="16.5" customHeight="1" x14ac:dyDescent="0.25">
      <c r="B56" s="853" t="s">
        <v>236</v>
      </c>
      <c r="C56" s="854"/>
      <c r="D56" s="855"/>
      <c r="E56" s="113">
        <f>SUM(E49,E44,E39,E54:E55)</f>
        <v>0</v>
      </c>
      <c r="F56" s="113">
        <f>SUM(F49,F44,F39,F54:F55)</f>
        <v>0</v>
      </c>
      <c r="G56" s="113">
        <f>SUM(G49,G44,G39,G54:G55)</f>
        <v>0</v>
      </c>
      <c r="H56" s="114">
        <f>SUM(H49,H44,H39,H54:H55)</f>
        <v>0</v>
      </c>
    </row>
    <row r="57" spans="2:8" ht="7.5" customHeight="1" x14ac:dyDescent="0.2">
      <c r="B57" s="824"/>
      <c r="C57" s="825"/>
      <c r="D57" s="825"/>
      <c r="E57" s="825"/>
      <c r="F57" s="825"/>
      <c r="G57" s="825"/>
      <c r="H57" s="826"/>
    </row>
    <row r="58" spans="2:8" s="278" customFormat="1" ht="16.5" customHeight="1" x14ac:dyDescent="0.25">
      <c r="B58" s="813" t="s">
        <v>237</v>
      </c>
      <c r="C58" s="814"/>
      <c r="D58" s="814"/>
      <c r="E58" s="279"/>
      <c r="F58" s="279"/>
      <c r="G58" s="279"/>
      <c r="H58" s="280"/>
    </row>
    <row r="59" spans="2:8" s="278" customFormat="1" ht="15" customHeight="1" x14ac:dyDescent="0.2">
      <c r="B59" s="292"/>
      <c r="C59" s="830" t="s">
        <v>238</v>
      </c>
      <c r="D59" s="831"/>
      <c r="E59" s="110">
        <f>SUM(E60:E66)</f>
        <v>0</v>
      </c>
      <c r="F59" s="110">
        <f>SUM(F60:F66)</f>
        <v>0</v>
      </c>
      <c r="G59" s="110">
        <f>SUM(G60:G66)</f>
        <v>0</v>
      </c>
      <c r="H59" s="111">
        <f>SUM(H60:H66)</f>
        <v>0</v>
      </c>
    </row>
    <row r="60" spans="2:8" s="286" customFormat="1" ht="13.5" customHeight="1" x14ac:dyDescent="0.2">
      <c r="B60" s="293"/>
      <c r="C60" s="294"/>
      <c r="D60" s="295" t="s">
        <v>115</v>
      </c>
      <c r="E60" s="154">
        <f>'Financial Statement'!H126-'Financial Statement'!G126</f>
        <v>0</v>
      </c>
      <c r="F60" s="154">
        <f>'Financial Statement'!I126-'Financial Statement'!H126</f>
        <v>0</v>
      </c>
      <c r="G60" s="154">
        <f>'Financial Statement'!J126-'Financial Statement'!I126</f>
        <v>0</v>
      </c>
      <c r="H60" s="112">
        <f>'Financial Statement'!K126-'Financial Statement'!J126</f>
        <v>0</v>
      </c>
    </row>
    <row r="61" spans="2:8" s="297" customFormat="1" ht="13.5" customHeight="1" x14ac:dyDescent="0.2">
      <c r="B61" s="292"/>
      <c r="C61" s="296"/>
      <c r="D61" s="295" t="s">
        <v>116</v>
      </c>
      <c r="E61" s="154">
        <f>'Financial Statement'!H127-'Financial Statement'!G127</f>
        <v>0</v>
      </c>
      <c r="F61" s="154">
        <f>'Financial Statement'!I127-'Financial Statement'!H127</f>
        <v>0</v>
      </c>
      <c r="G61" s="154">
        <f>'Financial Statement'!J127-'Financial Statement'!I127</f>
        <v>0</v>
      </c>
      <c r="H61" s="112">
        <f>'Financial Statement'!K127-'Financial Statement'!J127</f>
        <v>0</v>
      </c>
    </row>
    <row r="62" spans="2:8" s="297" customFormat="1" ht="13.5" customHeight="1" x14ac:dyDescent="0.2">
      <c r="B62" s="292"/>
      <c r="C62" s="296"/>
      <c r="D62" s="295" t="s">
        <v>253</v>
      </c>
      <c r="E62" s="154">
        <f>'Financial Statement'!H128-'Financial Statement'!G128</f>
        <v>0</v>
      </c>
      <c r="F62" s="154">
        <f>'Financial Statement'!I128-'Financial Statement'!H128</f>
        <v>0</v>
      </c>
      <c r="G62" s="154">
        <f>'Financial Statement'!J128-'Financial Statement'!I128</f>
        <v>0</v>
      </c>
      <c r="H62" s="112">
        <f>'Financial Statement'!K128-'Financial Statement'!J128</f>
        <v>0</v>
      </c>
    </row>
    <row r="63" spans="2:8" s="297" customFormat="1" ht="13.5" customHeight="1" x14ac:dyDescent="0.2">
      <c r="B63" s="292"/>
      <c r="C63" s="296"/>
      <c r="D63" s="295" t="s">
        <v>118</v>
      </c>
      <c r="E63" s="154">
        <f>'Financial Statement'!H129-'Financial Statement'!G129</f>
        <v>0</v>
      </c>
      <c r="F63" s="154">
        <f>'Financial Statement'!I129-'Financial Statement'!H129</f>
        <v>0</v>
      </c>
      <c r="G63" s="154">
        <f>'Financial Statement'!J129-'Financial Statement'!I129</f>
        <v>0</v>
      </c>
      <c r="H63" s="112">
        <f>'Financial Statement'!K129-'Financial Statement'!J129</f>
        <v>0</v>
      </c>
    </row>
    <row r="64" spans="2:8" s="297" customFormat="1" ht="13.5" customHeight="1" x14ac:dyDescent="0.2">
      <c r="B64" s="292"/>
      <c r="C64" s="296"/>
      <c r="D64" s="295" t="s">
        <v>119</v>
      </c>
      <c r="E64" s="154">
        <f>'Financial Statement'!H130-'Financial Statement'!G130</f>
        <v>0</v>
      </c>
      <c r="F64" s="154">
        <f>'Financial Statement'!I130-'Financial Statement'!H130</f>
        <v>0</v>
      </c>
      <c r="G64" s="154">
        <f>'Financial Statement'!J130-'Financial Statement'!I130</f>
        <v>0</v>
      </c>
      <c r="H64" s="112">
        <f>'Financial Statement'!K130-'Financial Statement'!J130</f>
        <v>0</v>
      </c>
    </row>
    <row r="65" spans="2:8" s="297" customFormat="1" ht="13.5" customHeight="1" x14ac:dyDescent="0.2">
      <c r="B65" s="292"/>
      <c r="C65" s="298"/>
      <c r="D65" s="295" t="s">
        <v>254</v>
      </c>
      <c r="E65" s="154">
        <f>'Financial Statement'!H131-'Financial Statement'!G131</f>
        <v>0</v>
      </c>
      <c r="F65" s="154">
        <f>'Financial Statement'!I131-'Financial Statement'!H131</f>
        <v>0</v>
      </c>
      <c r="G65" s="154">
        <f>'Financial Statement'!J131-'Financial Statement'!I131</f>
        <v>0</v>
      </c>
      <c r="H65" s="112">
        <f>'Financial Statement'!K131-'Financial Statement'!J131</f>
        <v>0</v>
      </c>
    </row>
    <row r="66" spans="2:8" s="297" customFormat="1" ht="13.5" customHeight="1" x14ac:dyDescent="0.2">
      <c r="B66" s="292"/>
      <c r="C66" s="298"/>
      <c r="D66" s="295" t="s">
        <v>120</v>
      </c>
      <c r="E66" s="154">
        <f>'Financial Statement'!H132-'Financial Statement'!G132</f>
        <v>0</v>
      </c>
      <c r="F66" s="154">
        <f>'Financial Statement'!I132-'Financial Statement'!H132</f>
        <v>0</v>
      </c>
      <c r="G66" s="154">
        <f>'Financial Statement'!J132-'Financial Statement'!I132</f>
        <v>0</v>
      </c>
      <c r="H66" s="112">
        <f>'Financial Statement'!K132-'Financial Statement'!J132</f>
        <v>0</v>
      </c>
    </row>
    <row r="67" spans="2:8" s="278" customFormat="1" ht="15" customHeight="1" x14ac:dyDescent="0.2">
      <c r="B67" s="292"/>
      <c r="C67" s="830" t="s">
        <v>239</v>
      </c>
      <c r="D67" s="831"/>
      <c r="E67" s="110">
        <f>SUM(E68:E74)</f>
        <v>0</v>
      </c>
      <c r="F67" s="110">
        <f>SUM(F68:F74)</f>
        <v>0</v>
      </c>
      <c r="G67" s="110">
        <f>SUM(G68:G74)</f>
        <v>0</v>
      </c>
      <c r="H67" s="111">
        <f>SUM(H68:H74)</f>
        <v>0</v>
      </c>
    </row>
    <row r="68" spans="2:8" s="286" customFormat="1" ht="13.5" customHeight="1" x14ac:dyDescent="0.2">
      <c r="B68" s="292"/>
      <c r="C68" s="294"/>
      <c r="D68" s="295" t="s">
        <v>127</v>
      </c>
      <c r="E68" s="154">
        <f>'Financial Statement'!H145-'Financial Statement'!G145</f>
        <v>0</v>
      </c>
      <c r="F68" s="154">
        <f>'Financial Statement'!I145-'Financial Statement'!H145</f>
        <v>0</v>
      </c>
      <c r="G68" s="154">
        <f>'Financial Statement'!J145-'Financial Statement'!I145</f>
        <v>0</v>
      </c>
      <c r="H68" s="112">
        <f>'Financial Statement'!K145-'Financial Statement'!J145</f>
        <v>0</v>
      </c>
    </row>
    <row r="69" spans="2:8" s="286" customFormat="1" ht="13.5" customHeight="1" x14ac:dyDescent="0.2">
      <c r="B69" s="292"/>
      <c r="C69" s="296"/>
      <c r="D69" s="295" t="s">
        <v>328</v>
      </c>
      <c r="E69" s="154">
        <f>'Financial Statement'!H146-'Financial Statement'!G146</f>
        <v>0</v>
      </c>
      <c r="F69" s="154">
        <f>'Financial Statement'!I146-'Financial Statement'!H146</f>
        <v>0</v>
      </c>
      <c r="G69" s="154">
        <f>'Financial Statement'!J146-'Financial Statement'!I146</f>
        <v>0</v>
      </c>
      <c r="H69" s="112">
        <f>'Financial Statement'!K146-'Financial Statement'!J146</f>
        <v>0</v>
      </c>
    </row>
    <row r="70" spans="2:8" s="286" customFormat="1" ht="13.5" customHeight="1" x14ac:dyDescent="0.2">
      <c r="B70" s="292"/>
      <c r="C70" s="296"/>
      <c r="D70" s="295" t="s">
        <v>253</v>
      </c>
      <c r="E70" s="154">
        <f>'Financial Statement'!H148-'Financial Statement'!G148</f>
        <v>0</v>
      </c>
      <c r="F70" s="154">
        <f>'Financial Statement'!I148-'Financial Statement'!H148</f>
        <v>0</v>
      </c>
      <c r="G70" s="154">
        <f>'Financial Statement'!J148-'Financial Statement'!I148</f>
        <v>0</v>
      </c>
      <c r="H70" s="112">
        <f>'Financial Statement'!K148-'Financial Statement'!J148</f>
        <v>0</v>
      </c>
    </row>
    <row r="71" spans="2:8" ht="27.75" customHeight="1" x14ac:dyDescent="0.2">
      <c r="B71" s="292"/>
      <c r="C71" s="299"/>
      <c r="D71" s="300" t="s">
        <v>240</v>
      </c>
      <c r="E71" s="153">
        <f>'Financial Statement'!H147-'Financial Statement'!G147</f>
        <v>0</v>
      </c>
      <c r="F71" s="153">
        <f>'Financial Statement'!I147-'Financial Statement'!H147</f>
        <v>0</v>
      </c>
      <c r="G71" s="153">
        <f>'Financial Statement'!J147-'Financial Statement'!I147</f>
        <v>0</v>
      </c>
      <c r="H71" s="107">
        <f>'Financial Statement'!K147-'Financial Statement'!J147</f>
        <v>0</v>
      </c>
    </row>
    <row r="72" spans="2:8" x14ac:dyDescent="0.2">
      <c r="B72" s="292"/>
      <c r="C72" s="301"/>
      <c r="D72" s="295" t="s">
        <v>117</v>
      </c>
      <c r="E72" s="153">
        <f>'Financial Statement'!H151-'Financial Statement'!G151</f>
        <v>0</v>
      </c>
      <c r="F72" s="153">
        <f>'Financial Statement'!I151-'Financial Statement'!H151</f>
        <v>0</v>
      </c>
      <c r="G72" s="153">
        <f>'Financial Statement'!J151-'Financial Statement'!I151</f>
        <v>0</v>
      </c>
      <c r="H72" s="107">
        <f>'Financial Statement'!K151-'Financial Statement'!J151</f>
        <v>0</v>
      </c>
    </row>
    <row r="73" spans="2:8" x14ac:dyDescent="0.2">
      <c r="B73" s="292"/>
      <c r="C73" s="301"/>
      <c r="D73" s="295" t="s">
        <v>118</v>
      </c>
      <c r="E73" s="153">
        <f>'Financial Statement'!H149-'Financial Statement'!G149</f>
        <v>0</v>
      </c>
      <c r="F73" s="153">
        <f>'Financial Statement'!I149-'Financial Statement'!H149</f>
        <v>0</v>
      </c>
      <c r="G73" s="153">
        <f>'Financial Statement'!J149-'Financial Statement'!I149</f>
        <v>0</v>
      </c>
      <c r="H73" s="107">
        <f>'Financial Statement'!K149-'Financial Statement'!J149</f>
        <v>0</v>
      </c>
    </row>
    <row r="74" spans="2:8" x14ac:dyDescent="0.2">
      <c r="B74" s="292"/>
      <c r="C74" s="301"/>
      <c r="D74" s="295" t="s">
        <v>119</v>
      </c>
      <c r="E74" s="153">
        <f>'Financial Statement'!H150-'Financial Statement'!G150</f>
        <v>0</v>
      </c>
      <c r="F74" s="153">
        <f>'Financial Statement'!I150-'Financial Statement'!H150</f>
        <v>0</v>
      </c>
      <c r="G74" s="153">
        <f>'Financial Statement'!J150-'Financial Statement'!I150</f>
        <v>0</v>
      </c>
      <c r="H74" s="107">
        <f>'Financial Statement'!K150-'Financial Statement'!J150</f>
        <v>0</v>
      </c>
    </row>
    <row r="75" spans="2:8" ht="15" customHeight="1" x14ac:dyDescent="0.2">
      <c r="B75" s="292"/>
      <c r="C75" s="830" t="s">
        <v>241</v>
      </c>
      <c r="D75" s="831"/>
      <c r="E75" s="110">
        <f>SUM(E76:E77)</f>
        <v>0</v>
      </c>
      <c r="F75" s="110">
        <f>SUM(F76:F77)</f>
        <v>0</v>
      </c>
      <c r="G75" s="110">
        <f>SUM(G76:G77)</f>
        <v>0</v>
      </c>
      <c r="H75" s="111">
        <f>SUM(H76:H77)</f>
        <v>0</v>
      </c>
    </row>
    <row r="76" spans="2:8" s="286" customFormat="1" ht="13.5" customHeight="1" x14ac:dyDescent="0.2">
      <c r="B76" s="292"/>
      <c r="C76" s="832"/>
      <c r="D76" s="289" t="s">
        <v>100</v>
      </c>
      <c r="E76" s="154">
        <f>'Financial Statement'!H107-'Financial Statement'!G107</f>
        <v>0</v>
      </c>
      <c r="F76" s="154">
        <f>'Financial Statement'!I107-'Financial Statement'!H107</f>
        <v>0</v>
      </c>
      <c r="G76" s="154">
        <f>'Financial Statement'!J107-'Financial Statement'!I107</f>
        <v>0</v>
      </c>
      <c r="H76" s="112">
        <f>'Financial Statement'!K107-'Financial Statement'!J107</f>
        <v>0</v>
      </c>
    </row>
    <row r="77" spans="2:8" s="286" customFormat="1" ht="13.5" customHeight="1" x14ac:dyDescent="0.2">
      <c r="B77" s="292"/>
      <c r="C77" s="833"/>
      <c r="D77" s="289" t="s">
        <v>105</v>
      </c>
      <c r="E77" s="154">
        <f>'Financial Statement'!H113-'Financial Statement'!G113-'Financial Statement'!H92</f>
        <v>0</v>
      </c>
      <c r="F77" s="154">
        <f>'Financial Statement'!I113-'Financial Statement'!H113-'Financial Statement'!I92</f>
        <v>0</v>
      </c>
      <c r="G77" s="154">
        <f>'Financial Statement'!J113-'Financial Statement'!I113-'Financial Statement'!J92</f>
        <v>0</v>
      </c>
      <c r="H77" s="112">
        <f>'Financial Statement'!K113-'Financial Statement'!J113-'Financial Statement'!K92</f>
        <v>0</v>
      </c>
    </row>
    <row r="78" spans="2:8" x14ac:dyDescent="0.2">
      <c r="B78" s="292"/>
      <c r="C78" s="830" t="s">
        <v>242</v>
      </c>
      <c r="D78" s="831"/>
      <c r="E78" s="110">
        <f>SUM(E79:E83)</f>
        <v>0</v>
      </c>
      <c r="F78" s="110">
        <f t="shared" ref="F78:H78" si="0">SUM(F79:F83)</f>
        <v>0</v>
      </c>
      <c r="G78" s="110">
        <f t="shared" si="0"/>
        <v>0</v>
      </c>
      <c r="H78" s="111">
        <f t="shared" si="0"/>
        <v>0</v>
      </c>
    </row>
    <row r="79" spans="2:8" x14ac:dyDescent="0.2">
      <c r="B79" s="292"/>
      <c r="C79" s="302"/>
      <c r="D79" s="295" t="s">
        <v>71</v>
      </c>
      <c r="E79" s="154">
        <f>-'Financial Statement'!H68</f>
        <v>0</v>
      </c>
      <c r="F79" s="154">
        <f>-'Financial Statement'!I68</f>
        <v>0</v>
      </c>
      <c r="G79" s="154">
        <f>-'Financial Statement'!J68</f>
        <v>0</v>
      </c>
      <c r="H79" s="112">
        <f>-'Financial Statement'!K68</f>
        <v>0</v>
      </c>
    </row>
    <row r="80" spans="2:8" x14ac:dyDescent="0.2">
      <c r="B80" s="292"/>
      <c r="C80" s="289"/>
      <c r="D80" s="295" t="s">
        <v>72</v>
      </c>
      <c r="E80" s="154">
        <f>-'Financial Statement'!H69</f>
        <v>0</v>
      </c>
      <c r="F80" s="154">
        <f>-'Financial Statement'!I69</f>
        <v>0</v>
      </c>
      <c r="G80" s="154">
        <f>-'Financial Statement'!J69</f>
        <v>0</v>
      </c>
      <c r="H80" s="112">
        <f>-'Financial Statement'!K69</f>
        <v>0</v>
      </c>
    </row>
    <row r="81" spans="2:8" x14ac:dyDescent="0.2">
      <c r="B81" s="292"/>
      <c r="C81" s="289"/>
      <c r="D81" s="295" t="s">
        <v>73</v>
      </c>
      <c r="E81" s="154">
        <f>-'Financial Statement'!H70</f>
        <v>0</v>
      </c>
      <c r="F81" s="154">
        <f>-'Financial Statement'!I70</f>
        <v>0</v>
      </c>
      <c r="G81" s="154">
        <f>-'Financial Statement'!J70</f>
        <v>0</v>
      </c>
      <c r="H81" s="112">
        <f>-'Financial Statement'!K70</f>
        <v>0</v>
      </c>
    </row>
    <row r="82" spans="2:8" x14ac:dyDescent="0.2">
      <c r="B82" s="292"/>
      <c r="C82" s="289"/>
      <c r="D82" s="285" t="s">
        <v>74</v>
      </c>
      <c r="E82" s="154">
        <f>-'Financial Statement'!H71</f>
        <v>0</v>
      </c>
      <c r="F82" s="154">
        <f>-'Financial Statement'!I71</f>
        <v>0</v>
      </c>
      <c r="G82" s="154">
        <f>-'Financial Statement'!J71</f>
        <v>0</v>
      </c>
      <c r="H82" s="112">
        <f>-'Financial Statement'!K71</f>
        <v>0</v>
      </c>
    </row>
    <row r="83" spans="2:8" ht="13.5" thickBot="1" x14ac:dyDescent="0.25">
      <c r="B83" s="292"/>
      <c r="C83" s="289"/>
      <c r="D83" s="285" t="s">
        <v>327</v>
      </c>
      <c r="E83" s="154">
        <f>-'Financial Statement'!H72</f>
        <v>0</v>
      </c>
      <c r="F83" s="154">
        <f>-'Financial Statement'!I72</f>
        <v>0</v>
      </c>
      <c r="G83" s="154">
        <f>-'Financial Statement'!J72</f>
        <v>0</v>
      </c>
      <c r="H83" s="112">
        <f>-'Financial Statement'!K72</f>
        <v>0</v>
      </c>
    </row>
    <row r="84" spans="2:8" s="278" customFormat="1" ht="16.5" customHeight="1" x14ac:dyDescent="0.25">
      <c r="B84" s="853" t="s">
        <v>243</v>
      </c>
      <c r="C84" s="854"/>
      <c r="D84" s="855"/>
      <c r="E84" s="113">
        <f>SUM(E59,E67,E75,E78)</f>
        <v>0</v>
      </c>
      <c r="F84" s="113">
        <f>SUM(F59,F67,F75,F78)</f>
        <v>0</v>
      </c>
      <c r="G84" s="113">
        <f>SUM(G59,G67,G75,G78)</f>
        <v>0</v>
      </c>
      <c r="H84" s="114">
        <f>SUM(H59,H67,H75,H78)</f>
        <v>0</v>
      </c>
    </row>
    <row r="85" spans="2:8" s="278" customFormat="1" ht="7.5" customHeight="1" x14ac:dyDescent="0.2">
      <c r="B85" s="844"/>
      <c r="C85" s="845"/>
      <c r="D85" s="845"/>
      <c r="E85" s="845"/>
      <c r="F85" s="845"/>
      <c r="G85" s="845"/>
      <c r="H85" s="846"/>
    </row>
    <row r="86" spans="2:8" ht="15" customHeight="1" x14ac:dyDescent="0.2">
      <c r="B86" s="801" t="s">
        <v>244</v>
      </c>
      <c r="C86" s="802"/>
      <c r="D86" s="802"/>
      <c r="E86" s="153">
        <f>E36+E56+E84</f>
        <v>0</v>
      </c>
      <c r="F86" s="153">
        <f>F36+F56+F84</f>
        <v>0</v>
      </c>
      <c r="G86" s="153">
        <f>G36+G56+G84</f>
        <v>0</v>
      </c>
      <c r="H86" s="107">
        <f>H36+H56+H84</f>
        <v>0</v>
      </c>
    </row>
    <row r="87" spans="2:8" ht="15" customHeight="1" x14ac:dyDescent="0.2">
      <c r="B87" s="801" t="s">
        <v>245</v>
      </c>
      <c r="C87" s="802"/>
      <c r="D87" s="802"/>
      <c r="E87" s="153">
        <f>'Financial Statement'!G213</f>
        <v>0</v>
      </c>
      <c r="F87" s="153">
        <f>'Financial Statement'!H213</f>
        <v>0</v>
      </c>
      <c r="G87" s="153">
        <f>'Financial Statement'!I213</f>
        <v>0</v>
      </c>
      <c r="H87" s="107">
        <f>'Financial Statement'!J213</f>
        <v>0</v>
      </c>
    </row>
    <row r="88" spans="2:8" ht="15" customHeight="1" thickBot="1" x14ac:dyDescent="0.25">
      <c r="B88" s="856" t="s">
        <v>246</v>
      </c>
      <c r="C88" s="857"/>
      <c r="D88" s="857"/>
      <c r="E88" s="115">
        <f>'Financial Statement'!H213</f>
        <v>0</v>
      </c>
      <c r="F88" s="115">
        <f>'Financial Statement'!I213</f>
        <v>0</v>
      </c>
      <c r="G88" s="115">
        <f>'Financial Statement'!J213</f>
        <v>0</v>
      </c>
      <c r="H88" s="116">
        <f>'Financial Statement'!K213</f>
        <v>0</v>
      </c>
    </row>
    <row r="89" spans="2:8" ht="15" customHeight="1" x14ac:dyDescent="0.2">
      <c r="E89" s="303"/>
      <c r="F89" s="303"/>
      <c r="G89" s="303"/>
      <c r="H89" s="303"/>
    </row>
    <row r="90" spans="2:8" s="278" customFormat="1" ht="15" customHeight="1" x14ac:dyDescent="0.2">
      <c r="B90" s="858" t="s">
        <v>247</v>
      </c>
      <c r="C90" s="858"/>
      <c r="D90" s="858"/>
      <c r="E90" s="117">
        <f>E86+E87-E88</f>
        <v>0</v>
      </c>
      <c r="F90" s="117">
        <f>F86+F87-F88</f>
        <v>0</v>
      </c>
      <c r="G90" s="117">
        <f>G86+G87-G88</f>
        <v>0</v>
      </c>
      <c r="H90" s="117">
        <f>H86+H87-H88</f>
        <v>0</v>
      </c>
    </row>
  </sheetData>
  <sheetProtection formatCells="0" formatColumns="0" formatRows="0"/>
  <mergeCells count="57">
    <mergeCell ref="B88:D88"/>
    <mergeCell ref="B90:D90"/>
    <mergeCell ref="B84:D84"/>
    <mergeCell ref="B85:H85"/>
    <mergeCell ref="B86:D86"/>
    <mergeCell ref="B87:D87"/>
    <mergeCell ref="C78:D78"/>
    <mergeCell ref="C54:D54"/>
    <mergeCell ref="C55:D55"/>
    <mergeCell ref="B56:D56"/>
    <mergeCell ref="B57:H57"/>
    <mergeCell ref="B58:D58"/>
    <mergeCell ref="C59:D59"/>
    <mergeCell ref="C67:D67"/>
    <mergeCell ref="C75:D75"/>
    <mergeCell ref="C76:C77"/>
    <mergeCell ref="C44:D44"/>
    <mergeCell ref="C49:D49"/>
    <mergeCell ref="B30:D30"/>
    <mergeCell ref="B31:H31"/>
    <mergeCell ref="B32:B35"/>
    <mergeCell ref="C32:D32"/>
    <mergeCell ref="C33:D33"/>
    <mergeCell ref="C34:D34"/>
    <mergeCell ref="B36:D36"/>
    <mergeCell ref="B37:H37"/>
    <mergeCell ref="B38:D38"/>
    <mergeCell ref="C39:D39"/>
    <mergeCell ref="C40:C43"/>
    <mergeCell ref="C28:D28"/>
    <mergeCell ref="B13:D13"/>
    <mergeCell ref="B14:H14"/>
    <mergeCell ref="B15:B29"/>
    <mergeCell ref="C15:D15"/>
    <mergeCell ref="C16:D16"/>
    <mergeCell ref="C17:D17"/>
    <mergeCell ref="C18:C19"/>
    <mergeCell ref="C20:D20"/>
    <mergeCell ref="C21:C22"/>
    <mergeCell ref="C23:D23"/>
    <mergeCell ref="C24:D24"/>
    <mergeCell ref="C25:D25"/>
    <mergeCell ref="C26:D26"/>
    <mergeCell ref="C27:D27"/>
    <mergeCell ref="C29:D29"/>
    <mergeCell ref="B8:B12"/>
    <mergeCell ref="C8:D8"/>
    <mergeCell ref="C9:D9"/>
    <mergeCell ref="C10:D10"/>
    <mergeCell ref="C11:D11"/>
    <mergeCell ref="C12:D12"/>
    <mergeCell ref="B7:D7"/>
    <mergeCell ref="B2:H2"/>
    <mergeCell ref="B3:D3"/>
    <mergeCell ref="B4:H4"/>
    <mergeCell ref="B5:D5"/>
    <mergeCell ref="B6:D6"/>
  </mergeCells>
  <pageMargins left="0.7" right="0.7" top="0.75" bottom="0.75" header="0.3" footer="0.3"/>
  <pageSetup paperSize="9" orientation="portrait" horizontalDpi="4294967292" verticalDpi="0" copies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31D0489-5835-4326-9E40-91867048CE87}">
            <xm:f>OR('Financial Statement'!G$7="",'Financial Statement'!H$7="")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E86:H88 E90:H90 E15:H30 E32:H35 E6:H6 E8:H13 E39:H55 E59:H83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F071-A5DE-430E-898F-49D61968EF80}">
  <sheetPr>
    <tabColor theme="3" tint="-0.499984740745262"/>
  </sheetPr>
  <dimension ref="B1:H46"/>
  <sheetViews>
    <sheetView showGridLines="0" showRowColHeaders="0" workbookViewId="0"/>
  </sheetViews>
  <sheetFormatPr defaultRowHeight="14.25" outlineLevelRow="1" x14ac:dyDescent="0.2"/>
  <cols>
    <col min="1" max="1" width="2.7109375" style="483" customWidth="1"/>
    <col min="2" max="2" width="3.7109375" style="483" customWidth="1"/>
    <col min="3" max="3" width="12.7109375" style="482" customWidth="1"/>
    <col min="4" max="7" width="14.7109375" style="482" customWidth="1"/>
    <col min="8" max="16384" width="9.140625" style="483"/>
  </cols>
  <sheetData>
    <row r="1" spans="2:7" s="482" customFormat="1" ht="13.5" thickBot="1" x14ac:dyDescent="0.25"/>
    <row r="2" spans="2:7" ht="21" customHeight="1" thickBot="1" x14ac:dyDescent="0.25">
      <c r="B2" s="886" t="s">
        <v>559</v>
      </c>
      <c r="C2" s="887"/>
      <c r="D2" s="887"/>
      <c r="E2" s="887"/>
      <c r="F2" s="887"/>
      <c r="G2" s="888"/>
    </row>
    <row r="3" spans="2:7" ht="15" customHeight="1" x14ac:dyDescent="0.2">
      <c r="B3" s="889" t="s">
        <v>560</v>
      </c>
      <c r="C3" s="890"/>
      <c r="D3" s="890"/>
      <c r="E3" s="891"/>
      <c r="F3" s="891"/>
      <c r="G3" s="892"/>
    </row>
    <row r="4" spans="2:7" s="484" customFormat="1" ht="28.5" customHeight="1" x14ac:dyDescent="0.2">
      <c r="B4" s="893" t="s">
        <v>561</v>
      </c>
      <c r="C4" s="894"/>
      <c r="D4" s="894"/>
      <c r="E4" s="880"/>
      <c r="F4" s="880"/>
      <c r="G4" s="881"/>
    </row>
    <row r="5" spans="2:7" s="484" customFormat="1" ht="28.5" customHeight="1" x14ac:dyDescent="0.2">
      <c r="B5" s="893" t="s">
        <v>581</v>
      </c>
      <c r="C5" s="894"/>
      <c r="D5" s="894"/>
      <c r="E5" s="880"/>
      <c r="F5" s="880"/>
      <c r="G5" s="881"/>
    </row>
    <row r="6" spans="2:7" ht="13.5" customHeight="1" x14ac:dyDescent="0.2">
      <c r="B6" s="878" t="s">
        <v>582</v>
      </c>
      <c r="C6" s="879"/>
      <c r="D6" s="879"/>
      <c r="E6" s="882"/>
      <c r="F6" s="882"/>
      <c r="G6" s="883"/>
    </row>
    <row r="7" spans="2:7" ht="13.5" customHeight="1" x14ac:dyDescent="0.2">
      <c r="B7" s="878" t="s">
        <v>562</v>
      </c>
      <c r="C7" s="879"/>
      <c r="D7" s="879"/>
      <c r="E7" s="882"/>
      <c r="F7" s="882"/>
      <c r="G7" s="883"/>
    </row>
    <row r="8" spans="2:7" ht="13.5" customHeight="1" x14ac:dyDescent="0.2">
      <c r="B8" s="878" t="s">
        <v>564</v>
      </c>
      <c r="C8" s="879"/>
      <c r="D8" s="879"/>
      <c r="E8" s="885"/>
      <c r="F8" s="882"/>
      <c r="G8" s="883"/>
    </row>
    <row r="9" spans="2:7" ht="13.5" customHeight="1" x14ac:dyDescent="0.2">
      <c r="B9" s="878" t="s">
        <v>563</v>
      </c>
      <c r="C9" s="879"/>
      <c r="D9" s="879"/>
      <c r="E9" s="882"/>
      <c r="F9" s="882"/>
      <c r="G9" s="883"/>
    </row>
    <row r="10" spans="2:7" ht="36.75" customHeight="1" x14ac:dyDescent="0.2">
      <c r="B10" s="878" t="s">
        <v>583</v>
      </c>
      <c r="C10" s="879"/>
      <c r="D10" s="879"/>
      <c r="E10" s="880"/>
      <c r="F10" s="880"/>
      <c r="G10" s="881"/>
    </row>
    <row r="11" spans="2:7" ht="36.75" customHeight="1" x14ac:dyDescent="0.2">
      <c r="B11" s="878" t="s">
        <v>584</v>
      </c>
      <c r="C11" s="879"/>
      <c r="D11" s="879"/>
      <c r="E11" s="880"/>
      <c r="F11" s="880"/>
      <c r="G11" s="881"/>
    </row>
    <row r="12" spans="2:7" ht="36.75" customHeight="1" x14ac:dyDescent="0.2">
      <c r="B12" s="878" t="s">
        <v>585</v>
      </c>
      <c r="C12" s="879"/>
      <c r="D12" s="879"/>
      <c r="E12" s="880"/>
      <c r="F12" s="880"/>
      <c r="G12" s="881"/>
    </row>
    <row r="13" spans="2:7" ht="13.5" customHeight="1" x14ac:dyDescent="0.2">
      <c r="B13" s="878" t="s">
        <v>586</v>
      </c>
      <c r="C13" s="879"/>
      <c r="D13" s="879"/>
      <c r="E13" s="882"/>
      <c r="F13" s="882"/>
      <c r="G13" s="883"/>
    </row>
    <row r="14" spans="2:7" ht="13.5" customHeight="1" x14ac:dyDescent="0.2">
      <c r="B14" s="878" t="s">
        <v>290</v>
      </c>
      <c r="C14" s="879"/>
      <c r="D14" s="879"/>
      <c r="E14" s="884"/>
      <c r="F14" s="882"/>
      <c r="G14" s="883"/>
    </row>
    <row r="15" spans="2:7" x14ac:dyDescent="0.2">
      <c r="B15" s="485"/>
      <c r="C15" s="486"/>
      <c r="D15" s="486"/>
      <c r="E15" s="486"/>
      <c r="F15" s="486"/>
      <c r="G15" s="487"/>
    </row>
    <row r="16" spans="2:7" ht="25.5" x14ac:dyDescent="0.2">
      <c r="B16" s="504" t="s">
        <v>260</v>
      </c>
      <c r="C16" s="505" t="s">
        <v>565</v>
      </c>
      <c r="D16" s="505" t="s">
        <v>566</v>
      </c>
      <c r="E16" s="505" t="s">
        <v>567</v>
      </c>
      <c r="F16" s="505" t="s">
        <v>568</v>
      </c>
      <c r="G16" s="506" t="s">
        <v>255</v>
      </c>
    </row>
    <row r="17" spans="2:8" ht="13.5" customHeight="1" x14ac:dyDescent="0.2">
      <c r="B17" s="488"/>
      <c r="C17" s="489"/>
      <c r="D17" s="489"/>
      <c r="E17" s="489"/>
      <c r="F17" s="490"/>
      <c r="G17" s="507"/>
    </row>
    <row r="18" spans="2:8" ht="13.5" customHeight="1" x14ac:dyDescent="0.2">
      <c r="B18" s="488"/>
      <c r="C18" s="489"/>
      <c r="D18" s="489"/>
      <c r="E18" s="489"/>
      <c r="F18" s="490"/>
      <c r="G18" s="507"/>
    </row>
    <row r="19" spans="2:8" ht="13.5" customHeight="1" x14ac:dyDescent="0.2">
      <c r="B19" s="488"/>
      <c r="C19" s="489"/>
      <c r="D19" s="489"/>
      <c r="E19" s="489"/>
      <c r="F19" s="490"/>
      <c r="G19" s="507"/>
    </row>
    <row r="20" spans="2:8" ht="13.5" customHeight="1" x14ac:dyDescent="0.2">
      <c r="B20" s="488"/>
      <c r="C20" s="489"/>
      <c r="D20" s="489"/>
      <c r="E20" s="489"/>
      <c r="F20" s="490"/>
      <c r="G20" s="507"/>
    </row>
    <row r="21" spans="2:8" ht="13.5" customHeight="1" x14ac:dyDescent="0.2">
      <c r="B21" s="488"/>
      <c r="C21" s="489"/>
      <c r="D21" s="489"/>
      <c r="E21" s="489"/>
      <c r="F21" s="490"/>
      <c r="G21" s="507"/>
    </row>
    <row r="22" spans="2:8" ht="13.5" customHeight="1" x14ac:dyDescent="0.2">
      <c r="B22" s="488"/>
      <c r="C22" s="489"/>
      <c r="D22" s="489"/>
      <c r="E22" s="489"/>
      <c r="F22" s="490"/>
      <c r="G22" s="507"/>
    </row>
    <row r="23" spans="2:8" ht="13.5" customHeight="1" x14ac:dyDescent="0.2">
      <c r="B23" s="488"/>
      <c r="C23" s="489"/>
      <c r="D23" s="489"/>
      <c r="E23" s="489"/>
      <c r="F23" s="490"/>
      <c r="G23" s="507"/>
    </row>
    <row r="24" spans="2:8" ht="13.5" customHeight="1" x14ac:dyDescent="0.2">
      <c r="B24" s="488"/>
      <c r="C24" s="489"/>
      <c r="D24" s="489"/>
      <c r="E24" s="489"/>
      <c r="F24" s="490"/>
      <c r="G24" s="507"/>
    </row>
    <row r="25" spans="2:8" ht="13.5" customHeight="1" x14ac:dyDescent="0.2">
      <c r="B25" s="488"/>
      <c r="C25" s="489"/>
      <c r="D25" s="489"/>
      <c r="E25" s="489"/>
      <c r="F25" s="490"/>
      <c r="G25" s="507"/>
    </row>
    <row r="26" spans="2:8" ht="13.5" customHeight="1" thickBot="1" x14ac:dyDescent="0.25">
      <c r="B26" s="491"/>
      <c r="C26" s="492"/>
      <c r="D26" s="492"/>
      <c r="E26" s="492"/>
      <c r="F26" s="493"/>
      <c r="G26" s="508"/>
    </row>
    <row r="27" spans="2:8" ht="15" thickBot="1" x14ac:dyDescent="0.25"/>
    <row r="28" spans="2:8" ht="16.5" outlineLevel="1" x14ac:dyDescent="0.2">
      <c r="B28" s="861" t="s">
        <v>569</v>
      </c>
      <c r="C28" s="862"/>
      <c r="D28" s="862"/>
      <c r="E28" s="862"/>
      <c r="F28" s="862"/>
      <c r="G28" s="862"/>
      <c r="H28" s="863"/>
    </row>
    <row r="29" spans="2:8" ht="15" outlineLevel="1" x14ac:dyDescent="0.2">
      <c r="B29" s="870" t="s">
        <v>570</v>
      </c>
      <c r="C29" s="871"/>
      <c r="D29" s="864"/>
      <c r="E29" s="864"/>
      <c r="F29" s="864"/>
      <c r="G29" s="864"/>
      <c r="H29" s="864"/>
    </row>
    <row r="30" spans="2:8" ht="15" outlineLevel="1" x14ac:dyDescent="0.2">
      <c r="B30" s="872" t="s">
        <v>571</v>
      </c>
      <c r="C30" s="873"/>
      <c r="D30" s="874"/>
      <c r="E30" s="874"/>
      <c r="F30" s="494" t="s">
        <v>572</v>
      </c>
      <c r="G30" s="865"/>
      <c r="H30" s="866"/>
    </row>
    <row r="31" spans="2:8" ht="14.25" customHeight="1" outlineLevel="1" x14ac:dyDescent="0.2">
      <c r="B31" s="875" t="s">
        <v>331</v>
      </c>
      <c r="C31" s="876"/>
      <c r="D31" s="877" t="s">
        <v>573</v>
      </c>
      <c r="E31" s="877"/>
      <c r="F31" s="877"/>
      <c r="G31" s="876" t="s">
        <v>574</v>
      </c>
      <c r="H31" s="867" t="s">
        <v>575</v>
      </c>
    </row>
    <row r="32" spans="2:8" ht="25.5" outlineLevel="1" x14ac:dyDescent="0.2">
      <c r="B32" s="875"/>
      <c r="C32" s="876"/>
      <c r="D32" s="495" t="s">
        <v>576</v>
      </c>
      <c r="E32" s="495" t="s">
        <v>577</v>
      </c>
      <c r="F32" s="495" t="s">
        <v>578</v>
      </c>
      <c r="G32" s="876"/>
      <c r="H32" s="867"/>
    </row>
    <row r="33" spans="2:8" ht="15" outlineLevel="1" x14ac:dyDescent="0.25">
      <c r="B33" s="868">
        <v>43191</v>
      </c>
      <c r="C33" s="869"/>
      <c r="D33" s="496"/>
      <c r="E33" s="496"/>
      <c r="F33" s="496"/>
      <c r="G33" s="496"/>
      <c r="H33" s="497"/>
    </row>
    <row r="34" spans="2:8" ht="15" outlineLevel="1" x14ac:dyDescent="0.25">
      <c r="B34" s="868">
        <f>EDATE(B33,1)</f>
        <v>43221</v>
      </c>
      <c r="C34" s="869"/>
      <c r="D34" s="496"/>
      <c r="E34" s="496"/>
      <c r="F34" s="496"/>
      <c r="G34" s="496"/>
      <c r="H34" s="497"/>
    </row>
    <row r="35" spans="2:8" ht="15" outlineLevel="1" x14ac:dyDescent="0.25">
      <c r="B35" s="868">
        <f t="shared" ref="B35:B44" si="0">EDATE(B34,1)</f>
        <v>43252</v>
      </c>
      <c r="C35" s="869"/>
      <c r="D35" s="496"/>
      <c r="E35" s="496"/>
      <c r="F35" s="496"/>
      <c r="G35" s="496"/>
      <c r="H35" s="497"/>
    </row>
    <row r="36" spans="2:8" ht="15" outlineLevel="1" x14ac:dyDescent="0.25">
      <c r="B36" s="868">
        <f t="shared" si="0"/>
        <v>43282</v>
      </c>
      <c r="C36" s="869"/>
      <c r="D36" s="496"/>
      <c r="E36" s="496"/>
      <c r="F36" s="496"/>
      <c r="G36" s="496"/>
      <c r="H36" s="497"/>
    </row>
    <row r="37" spans="2:8" ht="15" outlineLevel="1" x14ac:dyDescent="0.25">
      <c r="B37" s="868">
        <f t="shared" si="0"/>
        <v>43313</v>
      </c>
      <c r="C37" s="869"/>
      <c r="D37" s="496"/>
      <c r="E37" s="496"/>
      <c r="F37" s="496"/>
      <c r="G37" s="496"/>
      <c r="H37" s="497"/>
    </row>
    <row r="38" spans="2:8" ht="15" outlineLevel="1" x14ac:dyDescent="0.25">
      <c r="B38" s="868">
        <f t="shared" si="0"/>
        <v>43344</v>
      </c>
      <c r="C38" s="869"/>
      <c r="D38" s="496"/>
      <c r="E38" s="496"/>
      <c r="F38" s="496"/>
      <c r="G38" s="496"/>
      <c r="H38" s="497"/>
    </row>
    <row r="39" spans="2:8" ht="15" outlineLevel="1" x14ac:dyDescent="0.25">
      <c r="B39" s="868">
        <f t="shared" si="0"/>
        <v>43374</v>
      </c>
      <c r="C39" s="869"/>
      <c r="D39" s="496"/>
      <c r="E39" s="496"/>
      <c r="F39" s="496"/>
      <c r="G39" s="496"/>
      <c r="H39" s="497"/>
    </row>
    <row r="40" spans="2:8" ht="15" outlineLevel="1" x14ac:dyDescent="0.25">
      <c r="B40" s="868">
        <f t="shared" si="0"/>
        <v>43405</v>
      </c>
      <c r="C40" s="869"/>
      <c r="D40" s="496"/>
      <c r="E40" s="496"/>
      <c r="F40" s="496"/>
      <c r="G40" s="496"/>
      <c r="H40" s="497"/>
    </row>
    <row r="41" spans="2:8" ht="15" outlineLevel="1" x14ac:dyDescent="0.25">
      <c r="B41" s="868">
        <f t="shared" si="0"/>
        <v>43435</v>
      </c>
      <c r="C41" s="869"/>
      <c r="D41" s="496"/>
      <c r="E41" s="496"/>
      <c r="F41" s="496"/>
      <c r="G41" s="496"/>
      <c r="H41" s="497"/>
    </row>
    <row r="42" spans="2:8" ht="15" outlineLevel="1" x14ac:dyDescent="0.25">
      <c r="B42" s="868">
        <f t="shared" si="0"/>
        <v>43466</v>
      </c>
      <c r="C42" s="869"/>
      <c r="D42" s="496"/>
      <c r="E42" s="496"/>
      <c r="F42" s="496"/>
      <c r="G42" s="496"/>
      <c r="H42" s="497"/>
    </row>
    <row r="43" spans="2:8" ht="15" outlineLevel="1" x14ac:dyDescent="0.25">
      <c r="B43" s="868">
        <f t="shared" si="0"/>
        <v>43497</v>
      </c>
      <c r="C43" s="869"/>
      <c r="D43" s="496"/>
      <c r="E43" s="496"/>
      <c r="F43" s="496"/>
      <c r="G43" s="496"/>
      <c r="H43" s="497"/>
    </row>
    <row r="44" spans="2:8" ht="15" outlineLevel="1" x14ac:dyDescent="0.25">
      <c r="B44" s="868">
        <f t="shared" si="0"/>
        <v>43525</v>
      </c>
      <c r="C44" s="869"/>
      <c r="D44" s="496"/>
      <c r="E44" s="496"/>
      <c r="F44" s="496"/>
      <c r="G44" s="496"/>
      <c r="H44" s="497"/>
    </row>
    <row r="45" spans="2:8" ht="15" outlineLevel="1" x14ac:dyDescent="0.25">
      <c r="B45" s="859" t="s">
        <v>579</v>
      </c>
      <c r="C45" s="860"/>
      <c r="D45" s="498">
        <f>SUM(D33:D44)</f>
        <v>0</v>
      </c>
      <c r="E45" s="498">
        <f>SUM(E33:E44)</f>
        <v>0</v>
      </c>
      <c r="F45" s="498">
        <f>SUM(F33:F44)</f>
        <v>0</v>
      </c>
      <c r="G45" s="499">
        <f>SUM(G33:G44)</f>
        <v>0</v>
      </c>
      <c r="H45" s="500">
        <f>SUM(H33:H44)</f>
        <v>0</v>
      </c>
    </row>
    <row r="46" spans="2:8" ht="15" outlineLevel="1" thickBot="1" x14ac:dyDescent="0.25">
      <c r="B46" s="501" t="s">
        <v>580</v>
      </c>
      <c r="C46" s="502"/>
      <c r="D46" s="503" t="str">
        <f>IFERROR(_xlfn.IFS($G$28="Monthly",AVERAGE(D33:D44),$G$28="Quaterly",AVERAGE(D33:D36),$G$28="Half Yearly",AVERAGE(D33:D34),$G$28="Annually",D33),"")</f>
        <v/>
      </c>
      <c r="E46" s="503" t="str">
        <f t="shared" ref="E46:G46" si="1">IFERROR(_xlfn.IFS($G$28="Monthly",AVERAGE(E33:E44),$G$28="Quaterly",AVERAGE(E33:E36),$G$28="Half Yearly",AVERAGE(E33:E34),$G$28="Annually",E33),"")</f>
        <v/>
      </c>
      <c r="F46" s="503" t="str">
        <f t="shared" si="1"/>
        <v/>
      </c>
      <c r="G46" s="503" t="str">
        <f t="shared" si="1"/>
        <v/>
      </c>
      <c r="H46" s="503"/>
    </row>
  </sheetData>
  <mergeCells count="48">
    <mergeCell ref="B5:D5"/>
    <mergeCell ref="E5:G5"/>
    <mergeCell ref="B2:G2"/>
    <mergeCell ref="B3:D3"/>
    <mergeCell ref="E3:G3"/>
    <mergeCell ref="B4:D4"/>
    <mergeCell ref="E4:G4"/>
    <mergeCell ref="B6:D6"/>
    <mergeCell ref="E6:G6"/>
    <mergeCell ref="B7:D7"/>
    <mergeCell ref="E7:G7"/>
    <mergeCell ref="B8:D8"/>
    <mergeCell ref="E8:G8"/>
    <mergeCell ref="B9:D9"/>
    <mergeCell ref="E9:G9"/>
    <mergeCell ref="B10:D10"/>
    <mergeCell ref="E10:G10"/>
    <mergeCell ref="B11:D11"/>
    <mergeCell ref="E11:G11"/>
    <mergeCell ref="G31:G32"/>
    <mergeCell ref="B12:D12"/>
    <mergeCell ref="E12:G12"/>
    <mergeCell ref="B13:D13"/>
    <mergeCell ref="E13:G13"/>
    <mergeCell ref="B14:D14"/>
    <mergeCell ref="E14:G14"/>
    <mergeCell ref="B38:C38"/>
    <mergeCell ref="B29:C29"/>
    <mergeCell ref="B30:C30"/>
    <mergeCell ref="D30:E30"/>
    <mergeCell ref="B31:C32"/>
    <mergeCell ref="D31:F31"/>
    <mergeCell ref="B45:C45"/>
    <mergeCell ref="B28:H28"/>
    <mergeCell ref="D29:H29"/>
    <mergeCell ref="G30:H30"/>
    <mergeCell ref="H31:H32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</mergeCells>
  <dataValidations count="1">
    <dataValidation type="list" allowBlank="1" showInputMessage="1" showErrorMessage="1" sqref="G30" xr:uid="{AEE80BE6-1754-4EAF-BE29-B14DDAE3A9A7}">
      <formula1>"Monthly,Quaterly,Half Yearly,Annually"</formula1>
    </dataValidation>
  </dataValidations>
  <pageMargins left="0.7" right="0.7" top="0.75" bottom="0.75" header="0.3" footer="0.3"/>
  <pageSetup paperSize="9" orientation="portrait" horizontalDpi="4294967292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7C67-DB30-4F04-B683-3FD5800F324D}">
  <sheetPr codeName="Sheet22">
    <tabColor theme="3" tint="-0.499984740745262"/>
    <pageSetUpPr fitToPage="1"/>
  </sheetPr>
  <dimension ref="A1:I54"/>
  <sheetViews>
    <sheetView showGridLines="0" showRowColHeaders="0" tabSelected="1" zoomScaleNormal="100" workbookViewId="0"/>
  </sheetViews>
  <sheetFormatPr defaultColWidth="9.140625" defaultRowHeight="14.25" outlineLevelRow="2" x14ac:dyDescent="0.25"/>
  <cols>
    <col min="1" max="1" width="3" style="253" customWidth="1"/>
    <col min="2" max="2" width="3.7109375" style="253" customWidth="1"/>
    <col min="3" max="3" width="24.7109375" style="253" customWidth="1"/>
    <col min="4" max="5" width="13.28515625" style="253" customWidth="1"/>
    <col min="6" max="6" width="25.85546875" style="253" customWidth="1"/>
    <col min="7" max="9" width="13.28515625" style="253" customWidth="1"/>
    <col min="10" max="10" width="52.140625" style="253" customWidth="1"/>
    <col min="11" max="16384" width="9.140625" style="253"/>
  </cols>
  <sheetData>
    <row r="1" spans="1:9" ht="15" thickBot="1" x14ac:dyDescent="0.3">
      <c r="B1" s="254"/>
      <c r="C1" s="254"/>
      <c r="D1" s="254"/>
      <c r="E1" s="254"/>
      <c r="F1" s="255"/>
      <c r="G1" s="255"/>
      <c r="H1" s="255"/>
    </row>
    <row r="2" spans="1:9" ht="21.75" customHeight="1" thickBot="1" x14ac:dyDescent="0.3">
      <c r="A2" s="256"/>
      <c r="B2" s="530" t="s">
        <v>273</v>
      </c>
      <c r="C2" s="531"/>
      <c r="D2" s="531"/>
      <c r="E2" s="531"/>
      <c r="F2" s="531"/>
      <c r="G2" s="531"/>
      <c r="H2" s="532"/>
      <c r="I2" s="257"/>
    </row>
    <row r="3" spans="1:9" ht="15.75" customHeight="1" x14ac:dyDescent="0.2">
      <c r="A3" s="256"/>
      <c r="B3" s="533" t="s">
        <v>287</v>
      </c>
      <c r="C3" s="534"/>
      <c r="D3" s="525"/>
      <c r="E3" s="526"/>
      <c r="F3" s="337" t="s">
        <v>326</v>
      </c>
      <c r="G3" s="525"/>
      <c r="H3" s="527"/>
      <c r="I3" s="257"/>
    </row>
    <row r="4" spans="1:9" x14ac:dyDescent="0.2">
      <c r="A4" s="256"/>
      <c r="B4" s="535" t="s">
        <v>283</v>
      </c>
      <c r="C4" s="536"/>
      <c r="D4" s="524"/>
      <c r="E4" s="519"/>
      <c r="F4" s="519"/>
      <c r="G4" s="519"/>
      <c r="H4" s="517"/>
      <c r="I4" s="257"/>
    </row>
    <row r="5" spans="1:9" outlineLevel="1" x14ac:dyDescent="0.2">
      <c r="A5" s="256"/>
      <c r="B5" s="535" t="s">
        <v>286</v>
      </c>
      <c r="C5" s="536"/>
      <c r="D5" s="524"/>
      <c r="E5" s="519"/>
      <c r="F5" s="519"/>
      <c r="G5" s="519"/>
      <c r="H5" s="517"/>
      <c r="I5" s="257"/>
    </row>
    <row r="6" spans="1:9" outlineLevel="1" x14ac:dyDescent="0.2">
      <c r="A6" s="256"/>
      <c r="B6" s="535" t="s">
        <v>285</v>
      </c>
      <c r="C6" s="536"/>
      <c r="D6" s="524"/>
      <c r="E6" s="519"/>
      <c r="F6" s="519"/>
      <c r="G6" s="519"/>
      <c r="H6" s="517"/>
      <c r="I6" s="257"/>
    </row>
    <row r="7" spans="1:9" outlineLevel="1" x14ac:dyDescent="0.2">
      <c r="A7" s="256"/>
      <c r="B7" s="535" t="s">
        <v>20</v>
      </c>
      <c r="C7" s="536"/>
      <c r="D7" s="524"/>
      <c r="E7" s="516"/>
      <c r="F7" s="336" t="s">
        <v>290</v>
      </c>
      <c r="G7" s="528"/>
      <c r="H7" s="517"/>
      <c r="I7" s="257"/>
    </row>
    <row r="8" spans="1:9" ht="14.25" customHeight="1" outlineLevel="1" x14ac:dyDescent="0.2">
      <c r="A8" s="256"/>
      <c r="B8" s="535" t="s">
        <v>302</v>
      </c>
      <c r="C8" s="536"/>
      <c r="D8" s="529"/>
      <c r="E8" s="516"/>
      <c r="F8" s="336" t="s">
        <v>255</v>
      </c>
      <c r="G8" s="529"/>
      <c r="H8" s="517"/>
      <c r="I8" s="257"/>
    </row>
    <row r="9" spans="1:9" x14ac:dyDescent="0.2">
      <c r="A9" s="256"/>
      <c r="B9" s="535" t="s">
        <v>16</v>
      </c>
      <c r="C9" s="536"/>
      <c r="D9" s="523"/>
      <c r="E9" s="516"/>
      <c r="F9" s="336" t="s">
        <v>257</v>
      </c>
      <c r="G9" s="515" t="str">
        <f ca="1">IF(D9&lt;&gt;"",DATEDIF(D9,TODAY(),"Y")&amp;" Years","")</f>
        <v/>
      </c>
      <c r="H9" s="517"/>
      <c r="I9" s="257"/>
    </row>
    <row r="10" spans="1:9" ht="14.25" customHeight="1" x14ac:dyDescent="0.2">
      <c r="A10" s="256"/>
      <c r="B10" s="535" t="s">
        <v>17</v>
      </c>
      <c r="C10" s="536"/>
      <c r="D10" s="515"/>
      <c r="E10" s="516"/>
      <c r="F10" s="336" t="s">
        <v>355</v>
      </c>
      <c r="G10" s="515"/>
      <c r="H10" s="517"/>
      <c r="I10" s="257"/>
    </row>
    <row r="11" spans="1:9" ht="14.25" customHeight="1" outlineLevel="1" x14ac:dyDescent="0.2">
      <c r="A11" s="256"/>
      <c r="B11" s="535" t="s">
        <v>291</v>
      </c>
      <c r="C11" s="536"/>
      <c r="D11" s="518"/>
      <c r="E11" s="516"/>
      <c r="F11" s="336" t="s">
        <v>255</v>
      </c>
      <c r="G11" s="518"/>
      <c r="H11" s="517"/>
      <c r="I11" s="257"/>
    </row>
    <row r="12" spans="1:9" outlineLevel="1" x14ac:dyDescent="0.2">
      <c r="A12" s="256"/>
      <c r="B12" s="535" t="s">
        <v>293</v>
      </c>
      <c r="C12" s="536"/>
      <c r="D12" s="520"/>
      <c r="E12" s="516"/>
      <c r="F12" s="336" t="s">
        <v>294</v>
      </c>
      <c r="G12" s="520"/>
      <c r="H12" s="517"/>
      <c r="I12" s="257"/>
    </row>
    <row r="13" spans="1:9" ht="31.5" customHeight="1" x14ac:dyDescent="0.2">
      <c r="A13" s="256"/>
      <c r="B13" s="535" t="s">
        <v>292</v>
      </c>
      <c r="C13" s="536"/>
      <c r="D13" s="518"/>
      <c r="E13" s="519"/>
      <c r="F13" s="519"/>
      <c r="G13" s="519"/>
      <c r="H13" s="517"/>
      <c r="I13" s="257"/>
    </row>
    <row r="14" spans="1:9" ht="15" thickBot="1" x14ac:dyDescent="0.3">
      <c r="A14" s="256"/>
      <c r="B14" s="537" t="str">
        <f>"Total Revenue - "&amp;YEAR('Financial Statement'!I6)</f>
        <v>Total Revenue - 2018</v>
      </c>
      <c r="C14" s="538"/>
      <c r="D14" s="521">
        <f>'Financial Statement'!I23</f>
        <v>0</v>
      </c>
      <c r="E14" s="521"/>
      <c r="F14" s="304" t="str">
        <f>"Net Profit - "&amp;YEAR('Financial Statement'!I6)</f>
        <v>Net Profit - 2018</v>
      </c>
      <c r="G14" s="521">
        <f>'Financial Statement'!I92</f>
        <v>0</v>
      </c>
      <c r="H14" s="522"/>
      <c r="I14" s="257"/>
    </row>
    <row r="15" spans="1:9" ht="21" customHeight="1" outlineLevel="1" thickBot="1" x14ac:dyDescent="0.3">
      <c r="A15" s="256"/>
      <c r="B15" s="539" t="s">
        <v>258</v>
      </c>
      <c r="C15" s="540"/>
      <c r="D15" s="540"/>
      <c r="E15" s="540"/>
      <c r="F15" s="540"/>
      <c r="G15" s="540"/>
      <c r="H15" s="541"/>
      <c r="I15" s="257"/>
    </row>
    <row r="16" spans="1:9" ht="15" outlineLevel="1" x14ac:dyDescent="0.25">
      <c r="A16" s="256"/>
      <c r="B16" s="542" t="s">
        <v>300</v>
      </c>
      <c r="C16" s="543"/>
      <c r="D16" s="543"/>
      <c r="E16" s="543"/>
      <c r="F16" s="543"/>
      <c r="G16" s="543"/>
      <c r="H16" s="544"/>
      <c r="I16" s="257"/>
    </row>
    <row r="17" spans="1:9" ht="25.5" outlineLevel="2" x14ac:dyDescent="0.25">
      <c r="A17" s="256"/>
      <c r="B17" s="270" t="s">
        <v>259</v>
      </c>
      <c r="C17" s="268" t="s">
        <v>295</v>
      </c>
      <c r="D17" s="258" t="s">
        <v>296</v>
      </c>
      <c r="E17" s="258" t="s">
        <v>297</v>
      </c>
      <c r="F17" s="258" t="s">
        <v>19</v>
      </c>
      <c r="G17" s="513" t="s">
        <v>21</v>
      </c>
      <c r="H17" s="514"/>
      <c r="I17" s="257"/>
    </row>
    <row r="18" spans="1:9" ht="18" customHeight="1" outlineLevel="2" x14ac:dyDescent="0.25">
      <c r="A18" s="256"/>
      <c r="B18" s="338">
        <v>1</v>
      </c>
      <c r="C18" s="339"/>
      <c r="D18" s="340"/>
      <c r="E18" s="341"/>
      <c r="F18" s="259"/>
      <c r="G18" s="509"/>
      <c r="H18" s="510"/>
      <c r="I18" s="257"/>
    </row>
    <row r="19" spans="1:9" ht="15" outlineLevel="2" x14ac:dyDescent="0.25">
      <c r="A19" s="256"/>
      <c r="B19" s="338">
        <v>2</v>
      </c>
      <c r="C19" s="339"/>
      <c r="D19" s="340"/>
      <c r="E19" s="341"/>
      <c r="F19" s="259"/>
      <c r="G19" s="509"/>
      <c r="H19" s="510"/>
      <c r="I19" s="257"/>
    </row>
    <row r="20" spans="1:9" ht="15" outlineLevel="2" x14ac:dyDescent="0.25">
      <c r="A20" s="256"/>
      <c r="B20" s="338">
        <v>3</v>
      </c>
      <c r="C20" s="339"/>
      <c r="D20" s="340"/>
      <c r="E20" s="341"/>
      <c r="F20" s="259"/>
      <c r="G20" s="509"/>
      <c r="H20" s="510"/>
      <c r="I20" s="257"/>
    </row>
    <row r="21" spans="1:9" ht="15" outlineLevel="2" x14ac:dyDescent="0.25">
      <c r="A21" s="256"/>
      <c r="B21" s="338">
        <v>4</v>
      </c>
      <c r="C21" s="339"/>
      <c r="D21" s="340"/>
      <c r="E21" s="341"/>
      <c r="F21" s="259"/>
      <c r="G21" s="511"/>
      <c r="H21" s="512"/>
      <c r="I21" s="257"/>
    </row>
    <row r="22" spans="1:9" ht="15" outlineLevel="2" x14ac:dyDescent="0.25">
      <c r="A22" s="256"/>
      <c r="B22" s="338">
        <v>5</v>
      </c>
      <c r="C22" s="339"/>
      <c r="D22" s="340"/>
      <c r="E22" s="341"/>
      <c r="F22" s="259"/>
      <c r="G22" s="509"/>
      <c r="H22" s="510"/>
      <c r="I22" s="257"/>
    </row>
    <row r="23" spans="1:9" outlineLevel="2" x14ac:dyDescent="0.25">
      <c r="A23" s="256"/>
      <c r="B23" s="545" t="s">
        <v>248</v>
      </c>
      <c r="C23" s="546"/>
      <c r="D23" s="342">
        <v>1590000</v>
      </c>
      <c r="E23" s="262">
        <f>SUM(E18:E22)</f>
        <v>0</v>
      </c>
      <c r="F23" s="547"/>
      <c r="G23" s="547"/>
      <c r="H23" s="548"/>
      <c r="I23" s="257"/>
    </row>
    <row r="24" spans="1:9" ht="15" outlineLevel="1" x14ac:dyDescent="0.25">
      <c r="A24" s="256"/>
      <c r="B24" s="549" t="s">
        <v>299</v>
      </c>
      <c r="C24" s="550"/>
      <c r="D24" s="550"/>
      <c r="E24" s="550"/>
      <c r="F24" s="550"/>
      <c r="G24" s="550"/>
      <c r="H24" s="551"/>
      <c r="I24" s="257"/>
    </row>
    <row r="25" spans="1:9" ht="25.5" hidden="1" outlineLevel="2" x14ac:dyDescent="0.25">
      <c r="A25" s="256"/>
      <c r="B25" s="270" t="s">
        <v>259</v>
      </c>
      <c r="C25" s="268" t="s">
        <v>295</v>
      </c>
      <c r="D25" s="258" t="s">
        <v>296</v>
      </c>
      <c r="E25" s="258" t="s">
        <v>297</v>
      </c>
      <c r="F25" s="258" t="s">
        <v>19</v>
      </c>
      <c r="G25" s="513" t="s">
        <v>21</v>
      </c>
      <c r="H25" s="514"/>
      <c r="I25" s="257"/>
    </row>
    <row r="26" spans="1:9" hidden="1" outlineLevel="2" x14ac:dyDescent="0.25">
      <c r="A26" s="256"/>
      <c r="B26" s="269"/>
      <c r="C26" s="267"/>
      <c r="D26" s="259"/>
      <c r="E26" s="260">
        <f>IFERROR(D26/$D$23,"")</f>
        <v>0</v>
      </c>
      <c r="F26" s="259"/>
      <c r="G26" s="509"/>
      <c r="H26" s="510"/>
      <c r="I26" s="257"/>
    </row>
    <row r="27" spans="1:9" hidden="1" outlineLevel="2" x14ac:dyDescent="0.25">
      <c r="A27" s="256"/>
      <c r="B27" s="269"/>
      <c r="C27" s="267"/>
      <c r="D27" s="259"/>
      <c r="E27" s="260">
        <f t="shared" ref="E27:E30" si="0">IFERROR(D27/$D$23,"")</f>
        <v>0</v>
      </c>
      <c r="F27" s="259"/>
      <c r="G27" s="509"/>
      <c r="H27" s="510"/>
      <c r="I27" s="257"/>
    </row>
    <row r="28" spans="1:9" hidden="1" outlineLevel="2" x14ac:dyDescent="0.25">
      <c r="A28" s="256"/>
      <c r="B28" s="269"/>
      <c r="C28" s="267"/>
      <c r="D28" s="259"/>
      <c r="E28" s="260">
        <f t="shared" si="0"/>
        <v>0</v>
      </c>
      <c r="F28" s="259"/>
      <c r="G28" s="509"/>
      <c r="H28" s="510"/>
      <c r="I28" s="257"/>
    </row>
    <row r="29" spans="1:9" hidden="1" outlineLevel="2" x14ac:dyDescent="0.25">
      <c r="A29" s="256"/>
      <c r="B29" s="269"/>
      <c r="C29" s="267"/>
      <c r="D29" s="259"/>
      <c r="E29" s="260">
        <f t="shared" si="0"/>
        <v>0</v>
      </c>
      <c r="F29" s="259"/>
      <c r="G29" s="511"/>
      <c r="H29" s="512"/>
      <c r="I29" s="257"/>
    </row>
    <row r="30" spans="1:9" hidden="1" outlineLevel="2" x14ac:dyDescent="0.25">
      <c r="A30" s="256"/>
      <c r="B30" s="269"/>
      <c r="C30" s="267"/>
      <c r="D30" s="259"/>
      <c r="E30" s="260">
        <f t="shared" si="0"/>
        <v>0</v>
      </c>
      <c r="F30" s="259"/>
      <c r="G30" s="509"/>
      <c r="H30" s="510"/>
      <c r="I30" s="257"/>
    </row>
    <row r="31" spans="1:9" hidden="1" outlineLevel="2" x14ac:dyDescent="0.25">
      <c r="A31" s="256"/>
      <c r="B31" s="545" t="s">
        <v>248</v>
      </c>
      <c r="C31" s="546"/>
      <c r="D31" s="261"/>
      <c r="E31" s="262">
        <f>SUM(E26:E30)</f>
        <v>0</v>
      </c>
      <c r="F31" s="547"/>
      <c r="G31" s="547"/>
      <c r="H31" s="548"/>
      <c r="I31" s="257"/>
    </row>
    <row r="32" spans="1:9" ht="15" outlineLevel="1" collapsed="1" x14ac:dyDescent="0.25">
      <c r="A32" s="256"/>
      <c r="B32" s="549" t="s">
        <v>301</v>
      </c>
      <c r="C32" s="550"/>
      <c r="D32" s="550"/>
      <c r="E32" s="550"/>
      <c r="F32" s="550"/>
      <c r="G32" s="550"/>
      <c r="H32" s="551"/>
      <c r="I32" s="257"/>
    </row>
    <row r="33" spans="1:9" ht="25.5" hidden="1" outlineLevel="2" x14ac:dyDescent="0.25">
      <c r="A33" s="256"/>
      <c r="B33" s="270" t="s">
        <v>259</v>
      </c>
      <c r="C33" s="268" t="s">
        <v>295</v>
      </c>
      <c r="D33" s="258" t="s">
        <v>298</v>
      </c>
      <c r="E33" s="258" t="s">
        <v>297</v>
      </c>
      <c r="F33" s="258" t="s">
        <v>19</v>
      </c>
      <c r="G33" s="513" t="s">
        <v>21</v>
      </c>
      <c r="H33" s="514"/>
      <c r="I33" s="257"/>
    </row>
    <row r="34" spans="1:9" hidden="1" outlineLevel="2" x14ac:dyDescent="0.25">
      <c r="A34" s="256"/>
      <c r="B34" s="269"/>
      <c r="C34" s="267"/>
      <c r="D34" s="259"/>
      <c r="E34" s="260">
        <f>IFERROR(D34/$D$23,"")</f>
        <v>0</v>
      </c>
      <c r="F34" s="259"/>
      <c r="G34" s="509"/>
      <c r="H34" s="510"/>
      <c r="I34" s="257"/>
    </row>
    <row r="35" spans="1:9" hidden="1" outlineLevel="2" x14ac:dyDescent="0.25">
      <c r="A35" s="256"/>
      <c r="B35" s="269"/>
      <c r="C35" s="267"/>
      <c r="D35" s="259"/>
      <c r="E35" s="260">
        <f t="shared" ref="E35:E38" si="1">IFERROR(D35/$D$23,"")</f>
        <v>0</v>
      </c>
      <c r="F35" s="259"/>
      <c r="G35" s="509"/>
      <c r="H35" s="510"/>
      <c r="I35" s="257"/>
    </row>
    <row r="36" spans="1:9" hidden="1" outlineLevel="2" x14ac:dyDescent="0.25">
      <c r="A36" s="256"/>
      <c r="B36" s="269"/>
      <c r="C36" s="267"/>
      <c r="D36" s="259"/>
      <c r="E36" s="260">
        <f t="shared" si="1"/>
        <v>0</v>
      </c>
      <c r="F36" s="259"/>
      <c r="G36" s="509"/>
      <c r="H36" s="510"/>
      <c r="I36" s="257"/>
    </row>
    <row r="37" spans="1:9" hidden="1" outlineLevel="2" x14ac:dyDescent="0.25">
      <c r="A37" s="256"/>
      <c r="B37" s="269"/>
      <c r="C37" s="267"/>
      <c r="D37" s="259"/>
      <c r="E37" s="260">
        <f t="shared" si="1"/>
        <v>0</v>
      </c>
      <c r="F37" s="259"/>
      <c r="G37" s="511"/>
      <c r="H37" s="512"/>
      <c r="I37" s="257"/>
    </row>
    <row r="38" spans="1:9" hidden="1" outlineLevel="2" x14ac:dyDescent="0.25">
      <c r="A38" s="256"/>
      <c r="B38" s="269"/>
      <c r="C38" s="267"/>
      <c r="D38" s="259"/>
      <c r="E38" s="260">
        <f t="shared" si="1"/>
        <v>0</v>
      </c>
      <c r="F38" s="259"/>
      <c r="G38" s="509"/>
      <c r="H38" s="510"/>
      <c r="I38" s="257"/>
    </row>
    <row r="39" spans="1:9" hidden="1" outlineLevel="2" x14ac:dyDescent="0.25">
      <c r="A39" s="256"/>
      <c r="B39" s="545" t="s">
        <v>248</v>
      </c>
      <c r="C39" s="546"/>
      <c r="D39" s="261"/>
      <c r="E39" s="262">
        <f>SUM(E34:E38)</f>
        <v>0</v>
      </c>
      <c r="F39" s="547"/>
      <c r="G39" s="547"/>
      <c r="H39" s="548"/>
      <c r="I39" s="257"/>
    </row>
    <row r="40" spans="1:9" ht="15.75" outlineLevel="1" collapsed="1" thickBot="1" x14ac:dyDescent="0.25">
      <c r="A40" s="256"/>
      <c r="B40" s="537" t="s">
        <v>18</v>
      </c>
      <c r="C40" s="538"/>
      <c r="D40" s="552"/>
      <c r="E40" s="553"/>
      <c r="F40" s="553"/>
      <c r="G40" s="553"/>
      <c r="H40" s="554"/>
      <c r="I40" s="257"/>
    </row>
    <row r="41" spans="1:9" ht="15" thickBot="1" x14ac:dyDescent="0.3">
      <c r="A41" s="256"/>
      <c r="B41" s="263"/>
      <c r="C41" s="254"/>
      <c r="D41" s="254"/>
      <c r="E41" s="254"/>
      <c r="F41" s="254"/>
      <c r="G41" s="264"/>
      <c r="H41" s="264"/>
      <c r="I41" s="257"/>
    </row>
    <row r="42" spans="1:9" ht="15.75" outlineLevel="1" thickBot="1" x14ac:dyDescent="0.3">
      <c r="A42" s="256"/>
      <c r="B42" s="555" t="s">
        <v>22</v>
      </c>
      <c r="C42" s="556"/>
      <c r="D42" s="556"/>
      <c r="E42" s="556"/>
      <c r="F42" s="557"/>
      <c r="G42" s="257"/>
      <c r="I42" s="257"/>
    </row>
    <row r="43" spans="1:9" ht="13.5" customHeight="1" outlineLevel="1" x14ac:dyDescent="0.25">
      <c r="A43" s="256"/>
      <c r="B43" s="533" t="s">
        <v>284</v>
      </c>
      <c r="C43" s="534"/>
      <c r="D43" s="558"/>
      <c r="E43" s="558"/>
      <c r="F43" s="559"/>
      <c r="G43" s="265"/>
      <c r="I43" s="257"/>
    </row>
    <row r="44" spans="1:9" ht="13.5" customHeight="1" outlineLevel="1" x14ac:dyDescent="0.25">
      <c r="A44" s="256"/>
      <c r="B44" s="535" t="s">
        <v>288</v>
      </c>
      <c r="C44" s="536"/>
      <c r="D44" s="560"/>
      <c r="E44" s="560"/>
      <c r="F44" s="561"/>
      <c r="G44" s="343">
        <v>31112</v>
      </c>
      <c r="I44" s="257"/>
    </row>
    <row r="45" spans="1:9" ht="13.5" customHeight="1" outlineLevel="1" x14ac:dyDescent="0.25">
      <c r="A45" s="256"/>
      <c r="B45" s="535" t="s">
        <v>289</v>
      </c>
      <c r="C45" s="536"/>
      <c r="D45" s="560"/>
      <c r="E45" s="560"/>
      <c r="F45" s="561"/>
      <c r="G45" s="343" t="s">
        <v>362</v>
      </c>
      <c r="I45" s="257"/>
    </row>
    <row r="46" spans="1:9" ht="13.5" customHeight="1" outlineLevel="1" x14ac:dyDescent="0.25">
      <c r="A46" s="256"/>
      <c r="B46" s="535" t="s">
        <v>330</v>
      </c>
      <c r="C46" s="536"/>
      <c r="D46" s="560"/>
      <c r="E46" s="560"/>
      <c r="F46" s="561"/>
      <c r="G46" s="344" t="s">
        <v>363</v>
      </c>
    </row>
    <row r="47" spans="1:9" ht="13.5" customHeight="1" outlineLevel="1" x14ac:dyDescent="0.25">
      <c r="A47" s="256"/>
      <c r="B47" s="535" t="s">
        <v>255</v>
      </c>
      <c r="C47" s="536"/>
      <c r="D47" s="560"/>
      <c r="E47" s="560"/>
      <c r="F47" s="561"/>
      <c r="G47" s="344" t="s">
        <v>363</v>
      </c>
      <c r="I47" s="257"/>
    </row>
    <row r="48" spans="1:9" ht="15" thickBot="1" x14ac:dyDescent="0.3">
      <c r="A48" s="256"/>
      <c r="B48" s="537" t="s">
        <v>290</v>
      </c>
      <c r="C48" s="538"/>
      <c r="D48" s="562"/>
      <c r="E48" s="562"/>
      <c r="F48" s="563"/>
      <c r="G48" s="345">
        <v>43634.802662037036</v>
      </c>
      <c r="I48" s="257"/>
    </row>
    <row r="49" spans="1:9" ht="15" thickBot="1" x14ac:dyDescent="0.3">
      <c r="A49" s="256"/>
      <c r="B49" s="266"/>
      <c r="C49" s="264"/>
      <c r="D49" s="264"/>
      <c r="E49" s="264"/>
      <c r="F49" s="264"/>
      <c r="I49" s="257"/>
    </row>
    <row r="50" spans="1:9" ht="15" x14ac:dyDescent="0.2">
      <c r="A50" s="256"/>
      <c r="B50" s="571" t="s">
        <v>356</v>
      </c>
      <c r="C50" s="572"/>
      <c r="D50" s="572"/>
      <c r="E50" s="572"/>
      <c r="F50" s="572"/>
      <c r="G50" s="572"/>
      <c r="H50" s="573"/>
      <c r="I50" s="257"/>
    </row>
    <row r="51" spans="1:9" ht="15" x14ac:dyDescent="0.2">
      <c r="A51" s="256"/>
      <c r="B51" s="564" t="s">
        <v>357</v>
      </c>
      <c r="C51" s="516"/>
      <c r="D51" s="574"/>
      <c r="E51" s="516"/>
      <c r="F51" s="336" t="s">
        <v>358</v>
      </c>
      <c r="G51" s="575"/>
      <c r="H51" s="517"/>
      <c r="I51" s="257"/>
    </row>
    <row r="52" spans="1:9" ht="15.75" customHeight="1" x14ac:dyDescent="0.2">
      <c r="A52" s="256"/>
      <c r="B52" s="564" t="s">
        <v>359</v>
      </c>
      <c r="C52" s="516"/>
      <c r="D52" s="574"/>
      <c r="E52" s="516"/>
      <c r="F52" s="336" t="s">
        <v>360</v>
      </c>
      <c r="G52" s="574"/>
      <c r="H52" s="517"/>
      <c r="I52" s="257"/>
    </row>
    <row r="53" spans="1:9" ht="123" customHeight="1" x14ac:dyDescent="0.2">
      <c r="B53" s="564" t="s">
        <v>361</v>
      </c>
      <c r="C53" s="516"/>
      <c r="D53" s="565"/>
      <c r="E53" s="566"/>
      <c r="F53" s="566"/>
      <c r="G53" s="566"/>
      <c r="H53" s="567"/>
    </row>
    <row r="54" spans="1:9" ht="15.75" thickBot="1" x14ac:dyDescent="0.25">
      <c r="B54" s="568" t="s">
        <v>18</v>
      </c>
      <c r="C54" s="569"/>
      <c r="D54" s="570"/>
      <c r="E54" s="553"/>
      <c r="F54" s="553"/>
      <c r="G54" s="553"/>
      <c r="H54" s="554"/>
    </row>
  </sheetData>
  <mergeCells count="87">
    <mergeCell ref="B53:C53"/>
    <mergeCell ref="D53:H53"/>
    <mergeCell ref="B54:C54"/>
    <mergeCell ref="D54:H54"/>
    <mergeCell ref="B50:H50"/>
    <mergeCell ref="B51:C51"/>
    <mergeCell ref="D51:E51"/>
    <mergeCell ref="G51:H51"/>
    <mergeCell ref="B52:C52"/>
    <mergeCell ref="D52:E52"/>
    <mergeCell ref="G52:H52"/>
    <mergeCell ref="B45:C45"/>
    <mergeCell ref="D45:F45"/>
    <mergeCell ref="B47:C47"/>
    <mergeCell ref="D47:F47"/>
    <mergeCell ref="B48:C48"/>
    <mergeCell ref="D48:F48"/>
    <mergeCell ref="B46:C46"/>
    <mergeCell ref="D46:F46"/>
    <mergeCell ref="B42:F42"/>
    <mergeCell ref="B43:C43"/>
    <mergeCell ref="D43:F43"/>
    <mergeCell ref="B44:C44"/>
    <mergeCell ref="D44:F44"/>
    <mergeCell ref="B39:C39"/>
    <mergeCell ref="F39:H39"/>
    <mergeCell ref="B40:C40"/>
    <mergeCell ref="D40:H40"/>
    <mergeCell ref="G35:H35"/>
    <mergeCell ref="G38:H38"/>
    <mergeCell ref="G37:H37"/>
    <mergeCell ref="B31:C31"/>
    <mergeCell ref="F31:H31"/>
    <mergeCell ref="B32:H32"/>
    <mergeCell ref="B23:C23"/>
    <mergeCell ref="F23:H23"/>
    <mergeCell ref="B24:H24"/>
    <mergeCell ref="G28:H28"/>
    <mergeCell ref="G30:H30"/>
    <mergeCell ref="G29:H29"/>
    <mergeCell ref="G25:H25"/>
    <mergeCell ref="G26:H26"/>
    <mergeCell ref="B12:C12"/>
    <mergeCell ref="B13:C13"/>
    <mergeCell ref="B14:C14"/>
    <mergeCell ref="B15:H15"/>
    <mergeCell ref="B16:H16"/>
    <mergeCell ref="B7:C7"/>
    <mergeCell ref="B8:C8"/>
    <mergeCell ref="B9:C9"/>
    <mergeCell ref="B10:C10"/>
    <mergeCell ref="B11:C11"/>
    <mergeCell ref="B2:H2"/>
    <mergeCell ref="B3:C3"/>
    <mergeCell ref="B4:C4"/>
    <mergeCell ref="B5:C5"/>
    <mergeCell ref="B6:C6"/>
    <mergeCell ref="D4:H4"/>
    <mergeCell ref="D6:H6"/>
    <mergeCell ref="D9:E9"/>
    <mergeCell ref="G9:H9"/>
    <mergeCell ref="D5:H5"/>
    <mergeCell ref="D3:E3"/>
    <mergeCell ref="G3:H3"/>
    <mergeCell ref="D7:E7"/>
    <mergeCell ref="G7:H7"/>
    <mergeCell ref="D8:E8"/>
    <mergeCell ref="G8:H8"/>
    <mergeCell ref="D10:E10"/>
    <mergeCell ref="G10:H10"/>
    <mergeCell ref="D13:H13"/>
    <mergeCell ref="D12:E12"/>
    <mergeCell ref="G20:H20"/>
    <mergeCell ref="G17:H17"/>
    <mergeCell ref="G18:H18"/>
    <mergeCell ref="G19:H19"/>
    <mergeCell ref="D11:E11"/>
    <mergeCell ref="G11:H11"/>
    <mergeCell ref="D14:E14"/>
    <mergeCell ref="G14:H14"/>
    <mergeCell ref="G12:H12"/>
    <mergeCell ref="G22:H22"/>
    <mergeCell ref="G21:H21"/>
    <mergeCell ref="G34:H34"/>
    <mergeCell ref="G33:H33"/>
    <mergeCell ref="G36:H36"/>
    <mergeCell ref="G27:H27"/>
  </mergeCells>
  <dataValidations disablePrompts="1" count="1">
    <dataValidation type="list" allowBlank="1" showErrorMessage="1" sqref="D10" xr:uid="{87C437DB-5685-41DE-A89B-7752EF93085B}">
      <formula1>"Proprietorship,Partnership,Private Ltd Company,Limited Liablity Partnership,Public Ltd Co,Trust,Society"</formula1>
    </dataValidation>
  </dataValidations>
  <pageMargins left="0.7" right="0.7" top="0.75" bottom="0.75" header="0.3" footer="0.3"/>
  <pageSetup paperSize="9" scale="7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B673-0F52-4060-9610-CFF7F100E02A}">
  <sheetPr>
    <tabColor theme="3" tint="-0.499984740745262"/>
  </sheetPr>
  <dimension ref="A1:O157"/>
  <sheetViews>
    <sheetView zoomScale="90" zoomScaleNormal="90" workbookViewId="0">
      <pane xSplit="1" ySplit="1" topLeftCell="B2" activePane="bottomRight" state="frozen"/>
      <selection activeCell="Q148" sqref="Q148"/>
      <selection pane="topRight" activeCell="Q148" sqref="Q148"/>
      <selection pane="bottomLeft" activeCell="Q148" sqref="Q148"/>
      <selection pane="bottomRight"/>
    </sheetView>
  </sheetViews>
  <sheetFormatPr defaultColWidth="9.140625" defaultRowHeight="15" x14ac:dyDescent="0.25"/>
  <cols>
    <col min="1" max="1" width="40.42578125" style="366" customWidth="1"/>
    <col min="2" max="2" width="10.140625" style="366" bestFit="1" customWidth="1"/>
    <col min="3" max="4" width="10.5703125" style="366" bestFit="1" customWidth="1"/>
    <col min="5" max="5" width="10.140625" style="366" bestFit="1" customWidth="1"/>
    <col min="6" max="6" width="9.140625" style="366"/>
    <col min="7" max="14" width="0" style="366" hidden="1" customWidth="1"/>
    <col min="15" max="16384" width="9.140625" style="366"/>
  </cols>
  <sheetData>
    <row r="1" spans="1:15" x14ac:dyDescent="0.25">
      <c r="A1" s="362" t="s">
        <v>375</v>
      </c>
      <c r="B1" s="363">
        <v>44621</v>
      </c>
      <c r="C1" s="364">
        <f>EDATE(B1,C3)</f>
        <v>44986</v>
      </c>
      <c r="D1" s="364">
        <f t="shared" ref="D1:N1" si="0">EDATE(C1,D3)</f>
        <v>45352</v>
      </c>
      <c r="E1" s="364">
        <f t="shared" si="0"/>
        <v>45627</v>
      </c>
      <c r="F1" s="364">
        <f t="shared" si="0"/>
        <v>45992</v>
      </c>
      <c r="G1" s="364">
        <f t="shared" si="0"/>
        <v>46357</v>
      </c>
      <c r="H1" s="364">
        <f t="shared" si="0"/>
        <v>46722</v>
      </c>
      <c r="I1" s="364">
        <f t="shared" si="0"/>
        <v>47088</v>
      </c>
      <c r="J1" s="364">
        <f t="shared" si="0"/>
        <v>47453</v>
      </c>
      <c r="K1" s="364">
        <f t="shared" si="0"/>
        <v>47818</v>
      </c>
      <c r="L1" s="364">
        <f t="shared" si="0"/>
        <v>48183</v>
      </c>
      <c r="M1" s="364">
        <f t="shared" si="0"/>
        <v>48549</v>
      </c>
      <c r="N1" s="364">
        <f t="shared" si="0"/>
        <v>48914</v>
      </c>
      <c r="O1" s="365"/>
    </row>
    <row r="2" spans="1:15" x14ac:dyDescent="0.25">
      <c r="A2" s="367" t="s">
        <v>376</v>
      </c>
      <c r="B2" s="368" t="s">
        <v>354</v>
      </c>
      <c r="C2" s="369" t="s">
        <v>354</v>
      </c>
      <c r="D2" s="369" t="s">
        <v>354</v>
      </c>
      <c r="E2" s="369" t="s">
        <v>369</v>
      </c>
      <c r="F2" s="369" t="s">
        <v>354</v>
      </c>
      <c r="G2" s="369" t="s">
        <v>354</v>
      </c>
      <c r="H2" s="369" t="s">
        <v>354</v>
      </c>
      <c r="I2" s="369" t="s">
        <v>354</v>
      </c>
      <c r="J2" s="369" t="s">
        <v>354</v>
      </c>
      <c r="K2" s="369" t="s">
        <v>354</v>
      </c>
      <c r="L2" s="369" t="s">
        <v>354</v>
      </c>
      <c r="M2" s="369" t="s">
        <v>354</v>
      </c>
      <c r="N2" s="369" t="s">
        <v>354</v>
      </c>
    </row>
    <row r="3" spans="1:15" x14ac:dyDescent="0.25">
      <c r="A3" s="370" t="s">
        <v>377</v>
      </c>
      <c r="B3" s="371">
        <v>12</v>
      </c>
      <c r="C3" s="371">
        <v>12</v>
      </c>
      <c r="D3" s="371">
        <v>12</v>
      </c>
      <c r="E3" s="371">
        <v>9</v>
      </c>
      <c r="F3" s="371">
        <v>12</v>
      </c>
      <c r="G3" s="371">
        <v>12</v>
      </c>
      <c r="H3" s="371">
        <v>12</v>
      </c>
      <c r="I3" s="371">
        <v>12</v>
      </c>
      <c r="J3" s="371">
        <v>12</v>
      </c>
      <c r="K3" s="371">
        <v>12</v>
      </c>
      <c r="L3" s="371">
        <v>12</v>
      </c>
      <c r="M3" s="371">
        <v>12</v>
      </c>
      <c r="N3" s="371">
        <v>12</v>
      </c>
    </row>
    <row r="4" spans="1:15" x14ac:dyDescent="0.25">
      <c r="A4" s="372" t="s">
        <v>378</v>
      </c>
      <c r="B4" s="576" t="s">
        <v>379</v>
      </c>
      <c r="C4" s="576"/>
      <c r="D4" s="576"/>
      <c r="E4" s="373" t="s">
        <v>380</v>
      </c>
      <c r="K4" s="374"/>
      <c r="L4" s="374"/>
      <c r="M4" s="374"/>
      <c r="N4" s="374"/>
    </row>
    <row r="5" spans="1:15" x14ac:dyDescent="0.25">
      <c r="A5" s="375" t="s">
        <v>381</v>
      </c>
      <c r="B5" s="577">
        <f>'Business Profile'!D4</f>
        <v>0</v>
      </c>
      <c r="C5" s="577"/>
      <c r="D5" s="577"/>
      <c r="H5" s="374"/>
      <c r="I5" s="374"/>
      <c r="J5" s="374"/>
      <c r="K5" s="374"/>
      <c r="L5" s="374"/>
      <c r="M5" s="374"/>
      <c r="N5" s="374"/>
    </row>
    <row r="6" spans="1:15" x14ac:dyDescent="0.25">
      <c r="C6" s="374"/>
      <c r="D6" s="374"/>
      <c r="E6" s="374"/>
      <c r="F6" s="374"/>
      <c r="G6" s="374"/>
      <c r="H6" s="374"/>
      <c r="I6" s="374"/>
      <c r="J6" s="374"/>
      <c r="K6" s="374"/>
      <c r="L6" s="374"/>
      <c r="M6" s="374"/>
      <c r="N6" s="374"/>
    </row>
    <row r="7" spans="1:15" ht="15.75" x14ac:dyDescent="0.25">
      <c r="A7" s="376" t="s">
        <v>382</v>
      </c>
      <c r="B7" s="377"/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</row>
    <row r="8" spans="1:15" x14ac:dyDescent="0.25">
      <c r="A8" s="378" t="s">
        <v>36</v>
      </c>
      <c r="B8" s="379">
        <f t="shared" ref="B8:N8" si="1">B9+B14</f>
        <v>0</v>
      </c>
      <c r="C8" s="379">
        <f t="shared" si="1"/>
        <v>0</v>
      </c>
      <c r="D8" s="379">
        <f t="shared" si="1"/>
        <v>0</v>
      </c>
      <c r="E8" s="379">
        <f t="shared" si="1"/>
        <v>0</v>
      </c>
      <c r="F8" s="379">
        <f t="shared" si="1"/>
        <v>0</v>
      </c>
      <c r="G8" s="379">
        <f t="shared" si="1"/>
        <v>0</v>
      </c>
      <c r="H8" s="379">
        <f t="shared" si="1"/>
        <v>0</v>
      </c>
      <c r="I8" s="379">
        <f t="shared" si="1"/>
        <v>0</v>
      </c>
      <c r="J8" s="379">
        <f t="shared" si="1"/>
        <v>0</v>
      </c>
      <c r="K8" s="379">
        <f t="shared" si="1"/>
        <v>0</v>
      </c>
      <c r="L8" s="379">
        <f t="shared" si="1"/>
        <v>0</v>
      </c>
      <c r="M8" s="379">
        <f t="shared" si="1"/>
        <v>0</v>
      </c>
      <c r="N8" s="379">
        <f t="shared" si="1"/>
        <v>0</v>
      </c>
    </row>
    <row r="9" spans="1:15" x14ac:dyDescent="0.25">
      <c r="A9" s="380" t="s">
        <v>383</v>
      </c>
      <c r="B9" s="379">
        <f>SUM(B10:B12)-B13</f>
        <v>0</v>
      </c>
      <c r="C9" s="379">
        <f t="shared" ref="C9:N9" si="2">SUM(C10:C12)</f>
        <v>0</v>
      </c>
      <c r="D9" s="379">
        <f t="shared" si="2"/>
        <v>0</v>
      </c>
      <c r="E9" s="379">
        <f t="shared" si="2"/>
        <v>0</v>
      </c>
      <c r="F9" s="379">
        <f t="shared" si="2"/>
        <v>0</v>
      </c>
      <c r="G9" s="379">
        <f t="shared" si="2"/>
        <v>0</v>
      </c>
      <c r="H9" s="379">
        <f t="shared" si="2"/>
        <v>0</v>
      </c>
      <c r="I9" s="379">
        <f t="shared" si="2"/>
        <v>0</v>
      </c>
      <c r="J9" s="379">
        <f t="shared" si="2"/>
        <v>0</v>
      </c>
      <c r="K9" s="379">
        <f t="shared" si="2"/>
        <v>0</v>
      </c>
      <c r="L9" s="379">
        <f t="shared" si="2"/>
        <v>0</v>
      </c>
      <c r="M9" s="379">
        <f t="shared" si="2"/>
        <v>0</v>
      </c>
      <c r="N9" s="379">
        <f t="shared" si="2"/>
        <v>0</v>
      </c>
    </row>
    <row r="10" spans="1:15" x14ac:dyDescent="0.25">
      <c r="A10" s="410" t="s">
        <v>384</v>
      </c>
      <c r="B10" s="381"/>
      <c r="C10" s="381"/>
      <c r="D10" s="381"/>
      <c r="E10" s="381"/>
      <c r="F10" s="382"/>
      <c r="G10" s="382"/>
      <c r="H10" s="382"/>
      <c r="I10" s="382"/>
      <c r="J10" s="382"/>
      <c r="K10" s="382"/>
      <c r="L10" s="382"/>
      <c r="M10" s="382"/>
      <c r="N10" s="382"/>
    </row>
    <row r="11" spans="1:15" x14ac:dyDescent="0.25">
      <c r="A11" s="411" t="s">
        <v>385</v>
      </c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</row>
    <row r="12" spans="1:15" x14ac:dyDescent="0.25">
      <c r="A12" s="411" t="s">
        <v>386</v>
      </c>
      <c r="B12" s="381"/>
      <c r="C12" s="381"/>
      <c r="D12" s="381"/>
      <c r="E12" s="381"/>
      <c r="F12" s="381"/>
      <c r="G12" s="381"/>
      <c r="H12" s="381"/>
      <c r="I12" s="381"/>
      <c r="J12" s="381"/>
      <c r="K12" s="381"/>
      <c r="L12" s="381"/>
      <c r="M12" s="381"/>
      <c r="N12" s="381"/>
    </row>
    <row r="13" spans="1:15" x14ac:dyDescent="0.25">
      <c r="A13" s="412" t="s">
        <v>387</v>
      </c>
      <c r="B13" s="381"/>
      <c r="C13" s="381"/>
      <c r="D13" s="381"/>
      <c r="E13" s="381"/>
      <c r="F13" s="381"/>
      <c r="G13" s="381"/>
      <c r="H13" s="381"/>
      <c r="I13" s="381"/>
      <c r="J13" s="381"/>
      <c r="K13" s="381"/>
      <c r="L13" s="381"/>
      <c r="M13" s="381"/>
      <c r="N13" s="381"/>
    </row>
    <row r="14" spans="1:15" x14ac:dyDescent="0.25">
      <c r="A14" s="413" t="s">
        <v>388</v>
      </c>
      <c r="B14" s="381"/>
      <c r="C14" s="381"/>
      <c r="D14" s="381"/>
      <c r="E14" s="381"/>
      <c r="F14" s="381"/>
      <c r="G14" s="381"/>
      <c r="H14" s="381"/>
      <c r="I14" s="381"/>
      <c r="J14" s="381"/>
      <c r="K14" s="381"/>
      <c r="L14" s="381"/>
      <c r="M14" s="381"/>
      <c r="N14" s="381"/>
    </row>
    <row r="15" spans="1:15" x14ac:dyDescent="0.25">
      <c r="A15" s="414" t="s">
        <v>389</v>
      </c>
      <c r="B15" s="379">
        <f t="shared" ref="B15:N15" si="3">SUM(B16:B21)+B22-B23+B24</f>
        <v>0</v>
      </c>
      <c r="C15" s="379">
        <f>SUM(C16:C21)+C22-C23+C24</f>
        <v>0</v>
      </c>
      <c r="D15" s="379">
        <f t="shared" si="3"/>
        <v>0</v>
      </c>
      <c r="E15" s="379">
        <f t="shared" si="3"/>
        <v>0</v>
      </c>
      <c r="F15" s="379">
        <f t="shared" si="3"/>
        <v>0</v>
      </c>
      <c r="G15" s="379">
        <f t="shared" si="3"/>
        <v>0</v>
      </c>
      <c r="H15" s="379">
        <f t="shared" si="3"/>
        <v>0</v>
      </c>
      <c r="I15" s="379">
        <f t="shared" si="3"/>
        <v>0</v>
      </c>
      <c r="J15" s="379">
        <f t="shared" si="3"/>
        <v>0</v>
      </c>
      <c r="K15" s="379">
        <f t="shared" si="3"/>
        <v>0</v>
      </c>
      <c r="L15" s="379">
        <f t="shared" si="3"/>
        <v>0</v>
      </c>
      <c r="M15" s="379">
        <f t="shared" si="3"/>
        <v>0</v>
      </c>
      <c r="N15" s="379">
        <f t="shared" si="3"/>
        <v>0</v>
      </c>
    </row>
    <row r="16" spans="1:15" x14ac:dyDescent="0.25">
      <c r="A16" s="413" t="s">
        <v>390</v>
      </c>
      <c r="B16" s="381"/>
      <c r="C16" s="385"/>
      <c r="D16" s="385"/>
      <c r="E16" s="385"/>
      <c r="F16" s="381"/>
      <c r="G16" s="381"/>
      <c r="H16" s="381"/>
      <c r="I16" s="381"/>
      <c r="J16" s="381"/>
      <c r="K16" s="381"/>
      <c r="L16" s="381"/>
      <c r="M16" s="381"/>
      <c r="N16" s="381"/>
    </row>
    <row r="17" spans="1:14" x14ac:dyDescent="0.25">
      <c r="A17" s="413" t="s">
        <v>391</v>
      </c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</row>
    <row r="18" spans="1:14" x14ac:dyDescent="0.25">
      <c r="A18" s="413" t="s">
        <v>392</v>
      </c>
      <c r="B18" s="381"/>
      <c r="C18" s="381"/>
      <c r="D18" s="381"/>
      <c r="E18" s="381"/>
      <c r="F18" s="381"/>
      <c r="G18" s="381"/>
      <c r="H18" s="381"/>
      <c r="I18" s="381"/>
      <c r="J18" s="381"/>
      <c r="K18" s="381"/>
      <c r="L18" s="381"/>
      <c r="M18" s="381"/>
      <c r="N18" s="381"/>
    </row>
    <row r="19" spans="1:14" x14ac:dyDescent="0.25">
      <c r="A19" s="413" t="s">
        <v>46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</row>
    <row r="20" spans="1:14" x14ac:dyDescent="0.25">
      <c r="A20" s="413" t="s">
        <v>47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</row>
    <row r="21" spans="1:14" x14ac:dyDescent="0.25">
      <c r="A21" s="413" t="s">
        <v>393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</row>
    <row r="22" spans="1:14" x14ac:dyDescent="0.25">
      <c r="A22" s="413" t="s">
        <v>394</v>
      </c>
      <c r="B22" s="381"/>
      <c r="C22" s="381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1"/>
    </row>
    <row r="23" spans="1:14" x14ac:dyDescent="0.25">
      <c r="A23" s="413" t="s">
        <v>395</v>
      </c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</row>
    <row r="24" spans="1:14" x14ac:dyDescent="0.25">
      <c r="A24" s="413" t="s">
        <v>396</v>
      </c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</row>
    <row r="25" spans="1:14" x14ac:dyDescent="0.25">
      <c r="A25" s="414" t="s">
        <v>60</v>
      </c>
      <c r="B25" s="386">
        <f t="shared" ref="B25:N25" si="4">B8-B15</f>
        <v>0</v>
      </c>
      <c r="C25" s="386">
        <f t="shared" si="4"/>
        <v>0</v>
      </c>
      <c r="D25" s="386">
        <f t="shared" si="4"/>
        <v>0</v>
      </c>
      <c r="E25" s="386">
        <f t="shared" si="4"/>
        <v>0</v>
      </c>
      <c r="F25" s="386">
        <f t="shared" si="4"/>
        <v>0</v>
      </c>
      <c r="G25" s="386">
        <f t="shared" si="4"/>
        <v>0</v>
      </c>
      <c r="H25" s="386">
        <f t="shared" si="4"/>
        <v>0</v>
      </c>
      <c r="I25" s="386">
        <f t="shared" si="4"/>
        <v>0</v>
      </c>
      <c r="J25" s="386">
        <f t="shared" si="4"/>
        <v>0</v>
      </c>
      <c r="K25" s="386">
        <f t="shared" si="4"/>
        <v>0</v>
      </c>
      <c r="L25" s="386">
        <f t="shared" si="4"/>
        <v>0</v>
      </c>
      <c r="M25" s="386">
        <f t="shared" si="4"/>
        <v>0</v>
      </c>
      <c r="N25" s="386">
        <f t="shared" si="4"/>
        <v>0</v>
      </c>
    </row>
    <row r="26" spans="1:14" x14ac:dyDescent="0.25">
      <c r="A26" s="413" t="s">
        <v>374</v>
      </c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1"/>
    </row>
    <row r="27" spans="1:14" x14ac:dyDescent="0.25">
      <c r="A27" s="414" t="s">
        <v>69</v>
      </c>
      <c r="B27" s="386">
        <f t="shared" ref="B27:N27" si="5">B25-B26</f>
        <v>0</v>
      </c>
      <c r="C27" s="386">
        <f t="shared" si="5"/>
        <v>0</v>
      </c>
      <c r="D27" s="386">
        <f t="shared" si="5"/>
        <v>0</v>
      </c>
      <c r="E27" s="386">
        <f t="shared" si="5"/>
        <v>0</v>
      </c>
      <c r="F27" s="386">
        <f t="shared" si="5"/>
        <v>0</v>
      </c>
      <c r="G27" s="386">
        <f t="shared" si="5"/>
        <v>0</v>
      </c>
      <c r="H27" s="386">
        <f t="shared" si="5"/>
        <v>0</v>
      </c>
      <c r="I27" s="386">
        <f t="shared" si="5"/>
        <v>0</v>
      </c>
      <c r="J27" s="386">
        <f t="shared" si="5"/>
        <v>0</v>
      </c>
      <c r="K27" s="386">
        <f t="shared" si="5"/>
        <v>0</v>
      </c>
      <c r="L27" s="386">
        <f t="shared" si="5"/>
        <v>0</v>
      </c>
      <c r="M27" s="386">
        <f t="shared" si="5"/>
        <v>0</v>
      </c>
      <c r="N27" s="386">
        <f t="shared" si="5"/>
        <v>0</v>
      </c>
    </row>
    <row r="28" spans="1:14" x14ac:dyDescent="0.25">
      <c r="A28" s="413" t="s">
        <v>397</v>
      </c>
      <c r="B28" s="381"/>
      <c r="C28" s="381"/>
      <c r="D28" s="381"/>
      <c r="E28" s="381"/>
      <c r="F28" s="381"/>
      <c r="G28" s="381"/>
      <c r="H28" s="381"/>
      <c r="I28" s="381"/>
      <c r="J28" s="381"/>
      <c r="K28" s="381"/>
      <c r="L28" s="381"/>
      <c r="M28" s="381"/>
      <c r="N28" s="381"/>
    </row>
    <row r="29" spans="1:14" x14ac:dyDescent="0.25">
      <c r="A29" s="413" t="s">
        <v>398</v>
      </c>
      <c r="B29" s="381"/>
      <c r="C29" s="381"/>
      <c r="D29" s="381"/>
      <c r="E29" s="381"/>
      <c r="F29" s="381"/>
      <c r="G29" s="381"/>
      <c r="H29" s="381"/>
      <c r="I29" s="381"/>
      <c r="J29" s="381"/>
      <c r="K29" s="381"/>
      <c r="L29" s="381"/>
      <c r="M29" s="381"/>
      <c r="N29" s="381"/>
    </row>
    <row r="30" spans="1:14" x14ac:dyDescent="0.25">
      <c r="A30" s="414" t="s">
        <v>399</v>
      </c>
      <c r="B30" s="386">
        <f>B27-B28-B29</f>
        <v>0</v>
      </c>
      <c r="C30" s="386">
        <f t="shared" ref="C30:N30" si="6">C27-C28-C29</f>
        <v>0</v>
      </c>
      <c r="D30" s="386">
        <f t="shared" si="6"/>
        <v>0</v>
      </c>
      <c r="E30" s="386">
        <f t="shared" si="6"/>
        <v>0</v>
      </c>
      <c r="F30" s="386">
        <f t="shared" si="6"/>
        <v>0</v>
      </c>
      <c r="G30" s="386">
        <f t="shared" si="6"/>
        <v>0</v>
      </c>
      <c r="H30" s="386">
        <f t="shared" si="6"/>
        <v>0</v>
      </c>
      <c r="I30" s="386">
        <f t="shared" si="6"/>
        <v>0</v>
      </c>
      <c r="J30" s="386">
        <f t="shared" si="6"/>
        <v>0</v>
      </c>
      <c r="K30" s="386">
        <f t="shared" si="6"/>
        <v>0</v>
      </c>
      <c r="L30" s="386">
        <f t="shared" si="6"/>
        <v>0</v>
      </c>
      <c r="M30" s="386">
        <f t="shared" si="6"/>
        <v>0</v>
      </c>
      <c r="N30" s="386">
        <f t="shared" si="6"/>
        <v>0</v>
      </c>
    </row>
    <row r="31" spans="1:14" x14ac:dyDescent="0.25">
      <c r="A31" s="413" t="s">
        <v>400</v>
      </c>
      <c r="B31" s="379">
        <f t="shared" ref="B31:N31" si="7">SUM(B32:B35)</f>
        <v>0</v>
      </c>
      <c r="C31" s="379">
        <f t="shared" si="7"/>
        <v>0</v>
      </c>
      <c r="D31" s="379">
        <f t="shared" si="7"/>
        <v>0</v>
      </c>
      <c r="E31" s="379">
        <f t="shared" si="7"/>
        <v>0</v>
      </c>
      <c r="F31" s="379">
        <f t="shared" si="7"/>
        <v>0</v>
      </c>
      <c r="G31" s="379">
        <f t="shared" si="7"/>
        <v>0</v>
      </c>
      <c r="H31" s="379">
        <f t="shared" si="7"/>
        <v>0</v>
      </c>
      <c r="I31" s="379">
        <f t="shared" si="7"/>
        <v>0</v>
      </c>
      <c r="J31" s="379">
        <f t="shared" si="7"/>
        <v>0</v>
      </c>
      <c r="K31" s="379">
        <f t="shared" si="7"/>
        <v>0</v>
      </c>
      <c r="L31" s="379">
        <f t="shared" si="7"/>
        <v>0</v>
      </c>
      <c r="M31" s="379">
        <f t="shared" si="7"/>
        <v>0</v>
      </c>
      <c r="N31" s="379">
        <f t="shared" si="7"/>
        <v>0</v>
      </c>
    </row>
    <row r="32" spans="1:14" x14ac:dyDescent="0.25">
      <c r="A32" s="411" t="s">
        <v>401</v>
      </c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</row>
    <row r="33" spans="1:14" x14ac:dyDescent="0.25">
      <c r="A33" s="411" t="s">
        <v>402</v>
      </c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1"/>
      <c r="M33" s="381"/>
      <c r="N33" s="381"/>
    </row>
    <row r="34" spans="1:14" x14ac:dyDescent="0.25">
      <c r="A34" s="411" t="s">
        <v>403</v>
      </c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</row>
    <row r="35" spans="1:14" x14ac:dyDescent="0.25">
      <c r="A35" s="411" t="s">
        <v>404</v>
      </c>
      <c r="B35" s="381"/>
      <c r="C35" s="381"/>
      <c r="D35" s="381"/>
      <c r="E35" s="381"/>
      <c r="F35" s="381"/>
      <c r="G35" s="381"/>
      <c r="H35" s="381"/>
      <c r="I35" s="381"/>
      <c r="J35" s="381"/>
      <c r="K35" s="381"/>
      <c r="L35" s="381"/>
      <c r="M35" s="381"/>
      <c r="N35" s="381"/>
    </row>
    <row r="36" spans="1:14" x14ac:dyDescent="0.25">
      <c r="A36" s="413" t="s">
        <v>405</v>
      </c>
      <c r="B36" s="379">
        <f t="shared" ref="B36:N36" si="8">SUM(B37:B39)</f>
        <v>0</v>
      </c>
      <c r="C36" s="379">
        <f t="shared" si="8"/>
        <v>0</v>
      </c>
      <c r="D36" s="379">
        <f t="shared" si="8"/>
        <v>0</v>
      </c>
      <c r="E36" s="379">
        <f t="shared" si="8"/>
        <v>0</v>
      </c>
      <c r="F36" s="379">
        <f t="shared" si="8"/>
        <v>0</v>
      </c>
      <c r="G36" s="379">
        <f t="shared" si="8"/>
        <v>0</v>
      </c>
      <c r="H36" s="379">
        <f t="shared" si="8"/>
        <v>0</v>
      </c>
      <c r="I36" s="379">
        <f t="shared" si="8"/>
        <v>0</v>
      </c>
      <c r="J36" s="379">
        <f t="shared" si="8"/>
        <v>0</v>
      </c>
      <c r="K36" s="379">
        <f t="shared" si="8"/>
        <v>0</v>
      </c>
      <c r="L36" s="379">
        <f t="shared" si="8"/>
        <v>0</v>
      </c>
      <c r="M36" s="379">
        <f t="shared" si="8"/>
        <v>0</v>
      </c>
      <c r="N36" s="379">
        <f t="shared" si="8"/>
        <v>0</v>
      </c>
    </row>
    <row r="37" spans="1:14" x14ac:dyDescent="0.25">
      <c r="A37" s="411" t="s">
        <v>406</v>
      </c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</row>
    <row r="38" spans="1:14" x14ac:dyDescent="0.25">
      <c r="A38" s="411" t="s">
        <v>407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</row>
    <row r="39" spans="1:14" x14ac:dyDescent="0.25">
      <c r="A39" s="411" t="s">
        <v>408</v>
      </c>
      <c r="B39" s="381"/>
      <c r="C39" s="381"/>
      <c r="D39" s="381"/>
      <c r="E39" s="381"/>
      <c r="F39" s="381"/>
      <c r="G39" s="381"/>
      <c r="H39" s="381"/>
      <c r="I39" s="381"/>
      <c r="J39" s="381"/>
      <c r="K39" s="381"/>
      <c r="L39" s="381"/>
      <c r="M39" s="381"/>
      <c r="N39" s="381"/>
    </row>
    <row r="40" spans="1:14" x14ac:dyDescent="0.25">
      <c r="A40" s="378" t="s">
        <v>409</v>
      </c>
      <c r="B40" s="386">
        <f t="shared" ref="B40:N40" si="9">B30+B31-B36</f>
        <v>0</v>
      </c>
      <c r="C40" s="386">
        <f t="shared" si="9"/>
        <v>0</v>
      </c>
      <c r="D40" s="386">
        <f t="shared" si="9"/>
        <v>0</v>
      </c>
      <c r="E40" s="386">
        <f t="shared" si="9"/>
        <v>0</v>
      </c>
      <c r="F40" s="386">
        <f t="shared" si="9"/>
        <v>0</v>
      </c>
      <c r="G40" s="386">
        <f t="shared" si="9"/>
        <v>0</v>
      </c>
      <c r="H40" s="386">
        <f t="shared" si="9"/>
        <v>0</v>
      </c>
      <c r="I40" s="386">
        <f t="shared" si="9"/>
        <v>0</v>
      </c>
      <c r="J40" s="386">
        <f t="shared" si="9"/>
        <v>0</v>
      </c>
      <c r="K40" s="386">
        <f t="shared" si="9"/>
        <v>0</v>
      </c>
      <c r="L40" s="386">
        <f t="shared" si="9"/>
        <v>0</v>
      </c>
      <c r="M40" s="386">
        <f t="shared" si="9"/>
        <v>0</v>
      </c>
      <c r="N40" s="386">
        <f t="shared" si="9"/>
        <v>0</v>
      </c>
    </row>
    <row r="41" spans="1:14" x14ac:dyDescent="0.25">
      <c r="A41" s="387" t="s">
        <v>410</v>
      </c>
      <c r="B41" s="379">
        <f t="shared" ref="B41:N41" si="10">SUM(B42:B43)</f>
        <v>0</v>
      </c>
      <c r="C41" s="388">
        <f>C42+C43</f>
        <v>0</v>
      </c>
      <c r="D41" s="388">
        <f>D42+D43</f>
        <v>0</v>
      </c>
      <c r="E41" s="388">
        <f>E42+E43</f>
        <v>0</v>
      </c>
      <c r="F41" s="388">
        <f>F42+F43</f>
        <v>0</v>
      </c>
      <c r="G41" s="379">
        <f t="shared" si="10"/>
        <v>0</v>
      </c>
      <c r="H41" s="379">
        <f t="shared" si="10"/>
        <v>0</v>
      </c>
      <c r="I41" s="379">
        <f t="shared" si="10"/>
        <v>0</v>
      </c>
      <c r="J41" s="379">
        <f t="shared" si="10"/>
        <v>0</v>
      </c>
      <c r="K41" s="379">
        <f t="shared" si="10"/>
        <v>0</v>
      </c>
      <c r="L41" s="379">
        <f t="shared" si="10"/>
        <v>0</v>
      </c>
      <c r="M41" s="379">
        <f t="shared" si="10"/>
        <v>0</v>
      </c>
      <c r="N41" s="379">
        <f t="shared" si="10"/>
        <v>0</v>
      </c>
    </row>
    <row r="42" spans="1:14" x14ac:dyDescent="0.25">
      <c r="A42" s="389" t="s">
        <v>411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</row>
    <row r="43" spans="1:14" x14ac:dyDescent="0.25">
      <c r="A43" s="389" t="s">
        <v>412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</row>
    <row r="44" spans="1:14" x14ac:dyDescent="0.25">
      <c r="A44" s="390" t="s">
        <v>413</v>
      </c>
      <c r="B44" s="386">
        <f t="shared" ref="B44:N44" si="11">B40-B41</f>
        <v>0</v>
      </c>
      <c r="C44" s="386">
        <f t="shared" si="11"/>
        <v>0</v>
      </c>
      <c r="D44" s="386">
        <f t="shared" si="11"/>
        <v>0</v>
      </c>
      <c r="E44" s="386">
        <f t="shared" si="11"/>
        <v>0</v>
      </c>
      <c r="F44" s="386">
        <f t="shared" si="11"/>
        <v>0</v>
      </c>
      <c r="G44" s="386">
        <f t="shared" si="11"/>
        <v>0</v>
      </c>
      <c r="H44" s="386">
        <f t="shared" si="11"/>
        <v>0</v>
      </c>
      <c r="I44" s="386">
        <f t="shared" si="11"/>
        <v>0</v>
      </c>
      <c r="J44" s="386">
        <f t="shared" si="11"/>
        <v>0</v>
      </c>
      <c r="K44" s="386">
        <f t="shared" si="11"/>
        <v>0</v>
      </c>
      <c r="L44" s="386">
        <f t="shared" si="11"/>
        <v>0</v>
      </c>
      <c r="M44" s="386">
        <f t="shared" si="11"/>
        <v>0</v>
      </c>
      <c r="N44" s="386">
        <f t="shared" si="11"/>
        <v>0</v>
      </c>
    </row>
    <row r="45" spans="1:14" x14ac:dyDescent="0.25">
      <c r="A45" s="380" t="s">
        <v>92</v>
      </c>
      <c r="B45" s="379">
        <f t="shared" ref="B45:N45" si="12">SUM(B46:B47)</f>
        <v>0</v>
      </c>
      <c r="C45" s="379">
        <f t="shared" si="12"/>
        <v>0</v>
      </c>
      <c r="D45" s="379">
        <f t="shared" si="12"/>
        <v>0</v>
      </c>
      <c r="E45" s="379">
        <f t="shared" si="12"/>
        <v>0</v>
      </c>
      <c r="F45" s="379">
        <f t="shared" si="12"/>
        <v>0</v>
      </c>
      <c r="G45" s="379">
        <f t="shared" si="12"/>
        <v>0</v>
      </c>
      <c r="H45" s="379">
        <f t="shared" si="12"/>
        <v>0</v>
      </c>
      <c r="I45" s="379">
        <f t="shared" si="12"/>
        <v>0</v>
      </c>
      <c r="J45" s="379">
        <f t="shared" si="12"/>
        <v>0</v>
      </c>
      <c r="K45" s="379">
        <f t="shared" si="12"/>
        <v>0</v>
      </c>
      <c r="L45" s="379">
        <f t="shared" si="12"/>
        <v>0</v>
      </c>
      <c r="M45" s="379">
        <f t="shared" si="12"/>
        <v>0</v>
      </c>
      <c r="N45" s="379">
        <f t="shared" si="12"/>
        <v>0</v>
      </c>
    </row>
    <row r="46" spans="1:14" x14ac:dyDescent="0.25">
      <c r="A46" s="383" t="s">
        <v>414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</row>
    <row r="47" spans="1:14" x14ac:dyDescent="0.25">
      <c r="A47" s="383" t="s">
        <v>415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</row>
    <row r="48" spans="1:14" x14ac:dyDescent="0.25">
      <c r="A48" s="384" t="s">
        <v>95</v>
      </c>
      <c r="B48" s="386">
        <f t="shared" ref="B48:N48" si="13">B44-B45</f>
        <v>0</v>
      </c>
      <c r="C48" s="386">
        <f t="shared" si="13"/>
        <v>0</v>
      </c>
      <c r="D48" s="386">
        <f t="shared" si="13"/>
        <v>0</v>
      </c>
      <c r="E48" s="386">
        <f t="shared" si="13"/>
        <v>0</v>
      </c>
      <c r="F48" s="386">
        <f t="shared" si="13"/>
        <v>0</v>
      </c>
      <c r="G48" s="386">
        <f t="shared" si="13"/>
        <v>0</v>
      </c>
      <c r="H48" s="386">
        <f t="shared" si="13"/>
        <v>0</v>
      </c>
      <c r="I48" s="386">
        <f t="shared" si="13"/>
        <v>0</v>
      </c>
      <c r="J48" s="386">
        <f t="shared" si="13"/>
        <v>0</v>
      </c>
      <c r="K48" s="386">
        <f t="shared" si="13"/>
        <v>0</v>
      </c>
      <c r="L48" s="386">
        <f t="shared" si="13"/>
        <v>0</v>
      </c>
      <c r="M48" s="386">
        <f t="shared" si="13"/>
        <v>0</v>
      </c>
      <c r="N48" s="386">
        <f t="shared" si="13"/>
        <v>0</v>
      </c>
    </row>
    <row r="50" spans="1:14" x14ac:dyDescent="0.25">
      <c r="A50" s="391" t="s">
        <v>97</v>
      </c>
    </row>
    <row r="51" spans="1:14" x14ac:dyDescent="0.25">
      <c r="A51" s="392" t="s">
        <v>416</v>
      </c>
      <c r="B51" s="386">
        <f t="shared" ref="B51:N51" si="14">B52+B62+B68</f>
        <v>0</v>
      </c>
      <c r="C51" s="386">
        <f t="shared" si="14"/>
        <v>0</v>
      </c>
      <c r="D51" s="386">
        <f t="shared" si="14"/>
        <v>0</v>
      </c>
      <c r="E51" s="386">
        <f t="shared" si="14"/>
        <v>0</v>
      </c>
      <c r="F51" s="386">
        <f t="shared" si="14"/>
        <v>0</v>
      </c>
      <c r="G51" s="386">
        <f t="shared" si="14"/>
        <v>0</v>
      </c>
      <c r="H51" s="386">
        <f t="shared" si="14"/>
        <v>0</v>
      </c>
      <c r="I51" s="386">
        <f t="shared" si="14"/>
        <v>0</v>
      </c>
      <c r="J51" s="386">
        <f t="shared" si="14"/>
        <v>0</v>
      </c>
      <c r="K51" s="386">
        <f t="shared" si="14"/>
        <v>0</v>
      </c>
      <c r="L51" s="386">
        <f t="shared" si="14"/>
        <v>0</v>
      </c>
      <c r="M51" s="386">
        <f t="shared" si="14"/>
        <v>0</v>
      </c>
      <c r="N51" s="386">
        <f t="shared" si="14"/>
        <v>0</v>
      </c>
    </row>
    <row r="52" spans="1:14" x14ac:dyDescent="0.25">
      <c r="A52" s="393" t="s">
        <v>417</v>
      </c>
      <c r="B52" s="379">
        <f t="shared" ref="B52:N52" si="15">B53+B56</f>
        <v>0</v>
      </c>
      <c r="C52" s="379">
        <f t="shared" si="15"/>
        <v>0</v>
      </c>
      <c r="D52" s="379">
        <f t="shared" si="15"/>
        <v>0</v>
      </c>
      <c r="E52" s="379">
        <f t="shared" si="15"/>
        <v>0</v>
      </c>
      <c r="F52" s="379">
        <f t="shared" si="15"/>
        <v>0</v>
      </c>
      <c r="G52" s="379">
        <f t="shared" si="15"/>
        <v>0</v>
      </c>
      <c r="H52" s="379">
        <f t="shared" si="15"/>
        <v>0</v>
      </c>
      <c r="I52" s="379">
        <f t="shared" si="15"/>
        <v>0</v>
      </c>
      <c r="J52" s="379">
        <f t="shared" si="15"/>
        <v>0</v>
      </c>
      <c r="K52" s="379">
        <f t="shared" si="15"/>
        <v>0</v>
      </c>
      <c r="L52" s="379">
        <f t="shared" si="15"/>
        <v>0</v>
      </c>
      <c r="M52" s="379">
        <f t="shared" si="15"/>
        <v>0</v>
      </c>
      <c r="N52" s="379">
        <f t="shared" si="15"/>
        <v>0</v>
      </c>
    </row>
    <row r="53" spans="1:14" x14ac:dyDescent="0.25">
      <c r="A53" s="387" t="s">
        <v>418</v>
      </c>
      <c r="B53" s="379">
        <f>SUM(B54:B55)</f>
        <v>0</v>
      </c>
      <c r="C53" s="379">
        <f t="shared" ref="C53:N53" si="16">SUM(C54:C55)</f>
        <v>0</v>
      </c>
      <c r="D53" s="379">
        <f t="shared" si="16"/>
        <v>0</v>
      </c>
      <c r="E53" s="379">
        <f t="shared" si="16"/>
        <v>0</v>
      </c>
      <c r="F53" s="379">
        <f t="shared" si="16"/>
        <v>0</v>
      </c>
      <c r="G53" s="379">
        <f t="shared" si="16"/>
        <v>0</v>
      </c>
      <c r="H53" s="379">
        <f t="shared" si="16"/>
        <v>0</v>
      </c>
      <c r="I53" s="379">
        <f t="shared" si="16"/>
        <v>0</v>
      </c>
      <c r="J53" s="379">
        <f t="shared" si="16"/>
        <v>0</v>
      </c>
      <c r="K53" s="379">
        <f t="shared" si="16"/>
        <v>0</v>
      </c>
      <c r="L53" s="379">
        <f t="shared" si="16"/>
        <v>0</v>
      </c>
      <c r="M53" s="379">
        <f t="shared" si="16"/>
        <v>0</v>
      </c>
      <c r="N53" s="379">
        <f t="shared" si="16"/>
        <v>0</v>
      </c>
    </row>
    <row r="54" spans="1:14" x14ac:dyDescent="0.25">
      <c r="A54" s="424" t="s">
        <v>419</v>
      </c>
      <c r="B54" s="381"/>
      <c r="C54" s="381"/>
      <c r="D54" s="381"/>
      <c r="E54" s="381"/>
      <c r="F54" s="381"/>
      <c r="G54" s="381"/>
      <c r="H54" s="381"/>
      <c r="I54" s="381"/>
      <c r="J54" s="381"/>
      <c r="K54" s="381"/>
      <c r="L54" s="381"/>
      <c r="M54" s="381"/>
      <c r="N54" s="381"/>
    </row>
    <row r="55" spans="1:14" x14ac:dyDescent="0.25">
      <c r="A55" s="422" t="s">
        <v>420</v>
      </c>
      <c r="B55" s="381"/>
      <c r="C55" s="381"/>
      <c r="D55" s="381"/>
      <c r="E55" s="381"/>
      <c r="F55" s="381"/>
      <c r="G55" s="381"/>
      <c r="H55" s="381"/>
      <c r="I55" s="381"/>
      <c r="J55" s="381"/>
      <c r="K55" s="381"/>
      <c r="L55" s="381"/>
      <c r="M55" s="381"/>
      <c r="N55" s="381"/>
    </row>
    <row r="56" spans="1:14" x14ac:dyDescent="0.25">
      <c r="A56" s="387" t="s">
        <v>105</v>
      </c>
      <c r="B56" s="379">
        <f t="shared" ref="B56:N56" si="17">SUM(B57:B61)</f>
        <v>0</v>
      </c>
      <c r="C56" s="379">
        <f t="shared" si="17"/>
        <v>0</v>
      </c>
      <c r="D56" s="379">
        <f t="shared" si="17"/>
        <v>0</v>
      </c>
      <c r="E56" s="379">
        <f t="shared" si="17"/>
        <v>0</v>
      </c>
      <c r="F56" s="379">
        <f t="shared" si="17"/>
        <v>0</v>
      </c>
      <c r="G56" s="379">
        <f t="shared" si="17"/>
        <v>0</v>
      </c>
      <c r="H56" s="379">
        <f t="shared" si="17"/>
        <v>0</v>
      </c>
      <c r="I56" s="379">
        <f t="shared" si="17"/>
        <v>0</v>
      </c>
      <c r="J56" s="379">
        <f t="shared" si="17"/>
        <v>0</v>
      </c>
      <c r="K56" s="379">
        <f t="shared" si="17"/>
        <v>0</v>
      </c>
      <c r="L56" s="379">
        <f t="shared" si="17"/>
        <v>0</v>
      </c>
      <c r="M56" s="379">
        <f t="shared" si="17"/>
        <v>0</v>
      </c>
      <c r="N56" s="379">
        <f t="shared" si="17"/>
        <v>0</v>
      </c>
    </row>
    <row r="57" spans="1:14" x14ac:dyDescent="0.25">
      <c r="A57" s="423" t="s">
        <v>421</v>
      </c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381"/>
      <c r="N57" s="381"/>
    </row>
    <row r="58" spans="1:14" x14ac:dyDescent="0.25">
      <c r="A58" s="422" t="s">
        <v>422</v>
      </c>
      <c r="B58" s="381"/>
      <c r="C58" s="381"/>
      <c r="D58" s="381"/>
      <c r="E58" s="381"/>
      <c r="F58" s="381"/>
      <c r="G58" s="381"/>
      <c r="H58" s="381"/>
      <c r="I58" s="381"/>
      <c r="J58" s="381"/>
      <c r="K58" s="381"/>
      <c r="L58" s="381"/>
      <c r="M58" s="381"/>
      <c r="N58" s="381"/>
    </row>
    <row r="59" spans="1:14" x14ac:dyDescent="0.25">
      <c r="A59" s="422" t="s">
        <v>423</v>
      </c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</row>
    <row r="60" spans="1:14" x14ac:dyDescent="0.25">
      <c r="A60" s="422" t="s">
        <v>108</v>
      </c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</row>
    <row r="61" spans="1:14" x14ac:dyDescent="0.25">
      <c r="A61" s="422" t="s">
        <v>424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</row>
    <row r="62" spans="1:14" x14ac:dyDescent="0.25">
      <c r="A62" s="394" t="s">
        <v>425</v>
      </c>
      <c r="B62" s="379">
        <f t="shared" ref="B62:N62" si="18">SUM(B63:B67)</f>
        <v>0</v>
      </c>
      <c r="C62" s="379">
        <f t="shared" si="18"/>
        <v>0</v>
      </c>
      <c r="D62" s="379">
        <f t="shared" si="18"/>
        <v>0</v>
      </c>
      <c r="E62" s="379">
        <f t="shared" si="18"/>
        <v>0</v>
      </c>
      <c r="F62" s="379">
        <f t="shared" si="18"/>
        <v>0</v>
      </c>
      <c r="G62" s="379">
        <f t="shared" si="18"/>
        <v>0</v>
      </c>
      <c r="H62" s="379">
        <f t="shared" si="18"/>
        <v>0</v>
      </c>
      <c r="I62" s="379">
        <f t="shared" si="18"/>
        <v>0</v>
      </c>
      <c r="J62" s="379">
        <f t="shared" si="18"/>
        <v>0</v>
      </c>
      <c r="K62" s="379">
        <f t="shared" si="18"/>
        <v>0</v>
      </c>
      <c r="L62" s="379">
        <f t="shared" si="18"/>
        <v>0</v>
      </c>
      <c r="M62" s="379">
        <f t="shared" si="18"/>
        <v>0</v>
      </c>
      <c r="N62" s="379">
        <f t="shared" si="18"/>
        <v>0</v>
      </c>
    </row>
    <row r="63" spans="1:14" x14ac:dyDescent="0.25">
      <c r="A63" s="421" t="s">
        <v>426</v>
      </c>
      <c r="B63" s="381"/>
      <c r="C63" s="381"/>
      <c r="D63" s="381"/>
      <c r="E63" s="381"/>
      <c r="F63" s="381"/>
      <c r="G63" s="381"/>
      <c r="H63" s="381"/>
      <c r="I63" s="381"/>
      <c r="J63" s="381"/>
      <c r="K63" s="381"/>
      <c r="L63" s="381"/>
      <c r="M63" s="381"/>
      <c r="N63" s="381"/>
    </row>
    <row r="64" spans="1:14" x14ac:dyDescent="0.25">
      <c r="A64" s="416" t="s">
        <v>427</v>
      </c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</row>
    <row r="65" spans="1:14" x14ac:dyDescent="0.25">
      <c r="A65" s="420" t="s">
        <v>428</v>
      </c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</row>
    <row r="66" spans="1:14" x14ac:dyDescent="0.25">
      <c r="A66" s="420" t="s">
        <v>429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</row>
    <row r="67" spans="1:14" x14ac:dyDescent="0.25">
      <c r="A67" s="416" t="s">
        <v>430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</row>
    <row r="68" spans="1:14" x14ac:dyDescent="0.25">
      <c r="A68" s="390" t="s">
        <v>431</v>
      </c>
      <c r="B68" s="379">
        <f t="shared" ref="B68:N68" si="19">SUM(B69:B71)</f>
        <v>0</v>
      </c>
      <c r="C68" s="379">
        <f t="shared" si="19"/>
        <v>0</v>
      </c>
      <c r="D68" s="379">
        <f t="shared" si="19"/>
        <v>0</v>
      </c>
      <c r="E68" s="379">
        <f t="shared" si="19"/>
        <v>0</v>
      </c>
      <c r="F68" s="379">
        <f t="shared" si="19"/>
        <v>0</v>
      </c>
      <c r="G68" s="379">
        <f t="shared" si="19"/>
        <v>0</v>
      </c>
      <c r="H68" s="379">
        <f t="shared" si="19"/>
        <v>0</v>
      </c>
      <c r="I68" s="379">
        <f t="shared" si="19"/>
        <v>0</v>
      </c>
      <c r="J68" s="379">
        <f t="shared" si="19"/>
        <v>0</v>
      </c>
      <c r="K68" s="379">
        <f t="shared" si="19"/>
        <v>0</v>
      </c>
      <c r="L68" s="379">
        <f t="shared" si="19"/>
        <v>0</v>
      </c>
      <c r="M68" s="379">
        <f t="shared" si="19"/>
        <v>0</v>
      </c>
      <c r="N68" s="379">
        <f t="shared" si="19"/>
        <v>0</v>
      </c>
    </row>
    <row r="69" spans="1:14" x14ac:dyDescent="0.25">
      <c r="A69" s="415" t="s">
        <v>432</v>
      </c>
      <c r="B69" s="381"/>
      <c r="C69" s="381"/>
      <c r="D69" s="381"/>
      <c r="E69" s="381"/>
      <c r="F69" s="381"/>
      <c r="G69" s="381"/>
      <c r="H69" s="381"/>
      <c r="I69" s="381"/>
      <c r="J69" s="381"/>
      <c r="K69" s="381"/>
      <c r="L69" s="381"/>
      <c r="M69" s="381"/>
      <c r="N69" s="381"/>
    </row>
    <row r="70" spans="1:14" x14ac:dyDescent="0.25">
      <c r="A70" s="416" t="s">
        <v>427</v>
      </c>
      <c r="B70" s="381"/>
      <c r="C70" s="381"/>
      <c r="D70" s="381"/>
      <c r="E70" s="381"/>
      <c r="F70" s="381"/>
      <c r="G70" s="381"/>
      <c r="H70" s="381"/>
      <c r="I70" s="381"/>
      <c r="J70" s="381"/>
      <c r="K70" s="381"/>
      <c r="L70" s="381"/>
      <c r="M70" s="381"/>
      <c r="N70" s="381"/>
    </row>
    <row r="71" spans="1:14" x14ac:dyDescent="0.25">
      <c r="A71" s="396" t="s">
        <v>433</v>
      </c>
      <c r="B71" s="379">
        <f t="shared" ref="B71:N71" si="20">SUM(B72:B78)</f>
        <v>0</v>
      </c>
      <c r="C71" s="379">
        <f t="shared" si="20"/>
        <v>0</v>
      </c>
      <c r="D71" s="379">
        <f t="shared" si="20"/>
        <v>0</v>
      </c>
      <c r="E71" s="379">
        <f t="shared" si="20"/>
        <v>0</v>
      </c>
      <c r="F71" s="379">
        <f t="shared" si="20"/>
        <v>0</v>
      </c>
      <c r="G71" s="379">
        <f t="shared" si="20"/>
        <v>0</v>
      </c>
      <c r="H71" s="379">
        <f t="shared" si="20"/>
        <v>0</v>
      </c>
      <c r="I71" s="379">
        <f t="shared" si="20"/>
        <v>0</v>
      </c>
      <c r="J71" s="379">
        <f t="shared" si="20"/>
        <v>0</v>
      </c>
      <c r="K71" s="379">
        <f t="shared" si="20"/>
        <v>0</v>
      </c>
      <c r="L71" s="379">
        <f t="shared" si="20"/>
        <v>0</v>
      </c>
      <c r="M71" s="379">
        <f t="shared" si="20"/>
        <v>0</v>
      </c>
      <c r="N71" s="379">
        <f t="shared" si="20"/>
        <v>0</v>
      </c>
    </row>
    <row r="72" spans="1:14" x14ac:dyDescent="0.25">
      <c r="A72" s="417" t="s">
        <v>434</v>
      </c>
      <c r="B72" s="381"/>
      <c r="C72" s="381"/>
      <c r="D72" s="381"/>
      <c r="E72" s="381"/>
      <c r="F72" s="381"/>
      <c r="G72" s="381"/>
      <c r="H72" s="381"/>
      <c r="I72" s="381"/>
      <c r="J72" s="381"/>
      <c r="K72" s="381"/>
      <c r="L72" s="381"/>
      <c r="M72" s="381"/>
      <c r="N72" s="381"/>
    </row>
    <row r="73" spans="1:14" x14ac:dyDescent="0.25">
      <c r="A73" s="418" t="s">
        <v>435</v>
      </c>
      <c r="B73" s="381"/>
      <c r="C73" s="381"/>
      <c r="D73" s="381"/>
      <c r="E73" s="381"/>
      <c r="F73" s="381"/>
      <c r="G73" s="381"/>
      <c r="H73" s="381"/>
      <c r="I73" s="381"/>
      <c r="J73" s="381"/>
      <c r="K73" s="381"/>
      <c r="L73" s="381"/>
      <c r="M73" s="381"/>
      <c r="N73" s="381"/>
    </row>
    <row r="74" spans="1:14" x14ac:dyDescent="0.25">
      <c r="A74" s="418" t="s">
        <v>436</v>
      </c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</row>
    <row r="75" spans="1:14" x14ac:dyDescent="0.25">
      <c r="A75" s="418" t="s">
        <v>437</v>
      </c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</row>
    <row r="76" spans="1:14" x14ac:dyDescent="0.25">
      <c r="A76" s="418" t="s">
        <v>438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</row>
    <row r="77" spans="1:14" x14ac:dyDescent="0.25">
      <c r="A77" s="418" t="s">
        <v>439</v>
      </c>
      <c r="B77" s="381"/>
      <c r="C77" s="381"/>
      <c r="D77" s="381"/>
      <c r="E77" s="381"/>
      <c r="F77" s="381"/>
      <c r="G77" s="381"/>
      <c r="H77" s="381"/>
      <c r="I77" s="381"/>
      <c r="J77" s="381"/>
      <c r="K77" s="381"/>
      <c r="L77" s="381"/>
      <c r="M77" s="381"/>
      <c r="N77" s="381"/>
    </row>
    <row r="78" spans="1:14" x14ac:dyDescent="0.25">
      <c r="A78" s="419" t="s">
        <v>134</v>
      </c>
      <c r="B78" s="381"/>
      <c r="C78" s="381"/>
      <c r="D78" s="381"/>
      <c r="E78" s="381"/>
      <c r="F78" s="381"/>
      <c r="G78" s="381"/>
      <c r="H78" s="381"/>
      <c r="I78" s="381"/>
      <c r="J78" s="381"/>
      <c r="K78" s="381"/>
      <c r="L78" s="381"/>
      <c r="M78" s="381"/>
      <c r="N78" s="381"/>
    </row>
    <row r="79" spans="1:14" x14ac:dyDescent="0.25">
      <c r="A79" s="397"/>
      <c r="B79" s="398"/>
      <c r="C79" s="398"/>
      <c r="D79" s="398"/>
      <c r="E79" s="398"/>
      <c r="F79" s="398"/>
      <c r="G79" s="398"/>
      <c r="H79" s="398"/>
      <c r="I79" s="398"/>
      <c r="J79" s="398"/>
      <c r="K79" s="398"/>
      <c r="L79" s="398"/>
      <c r="M79" s="398"/>
      <c r="N79" s="398"/>
    </row>
    <row r="80" spans="1:14" x14ac:dyDescent="0.25">
      <c r="A80" s="399" t="s">
        <v>9</v>
      </c>
      <c r="B80" s="379">
        <f t="shared" ref="B80:N80" si="21">B81+B93+B103+B107</f>
        <v>0</v>
      </c>
      <c r="C80" s="379">
        <f t="shared" si="21"/>
        <v>0</v>
      </c>
      <c r="D80" s="379">
        <f t="shared" si="21"/>
        <v>0</v>
      </c>
      <c r="E80" s="379">
        <f t="shared" si="21"/>
        <v>0</v>
      </c>
      <c r="F80" s="379">
        <f t="shared" si="21"/>
        <v>0</v>
      </c>
      <c r="G80" s="379">
        <f t="shared" si="21"/>
        <v>0</v>
      </c>
      <c r="H80" s="379">
        <f t="shared" si="21"/>
        <v>0</v>
      </c>
      <c r="I80" s="379">
        <f t="shared" si="21"/>
        <v>0</v>
      </c>
      <c r="J80" s="379">
        <f t="shared" si="21"/>
        <v>0</v>
      </c>
      <c r="K80" s="379">
        <f t="shared" si="21"/>
        <v>0</v>
      </c>
      <c r="L80" s="379">
        <f t="shared" si="21"/>
        <v>0</v>
      </c>
      <c r="M80" s="379">
        <f t="shared" si="21"/>
        <v>0</v>
      </c>
      <c r="N80" s="379">
        <f t="shared" si="21"/>
        <v>0</v>
      </c>
    </row>
    <row r="81" spans="1:14" x14ac:dyDescent="0.25">
      <c r="A81" s="399" t="s">
        <v>440</v>
      </c>
      <c r="B81" s="379">
        <f t="shared" ref="B81:N81" si="22">SUM(B82:B84,B87,B90:B92)</f>
        <v>0</v>
      </c>
      <c r="C81" s="379">
        <f t="shared" si="22"/>
        <v>0</v>
      </c>
      <c r="D81" s="379">
        <f t="shared" si="22"/>
        <v>0</v>
      </c>
      <c r="E81" s="379">
        <f t="shared" si="22"/>
        <v>0</v>
      </c>
      <c r="F81" s="379">
        <f t="shared" si="22"/>
        <v>0</v>
      </c>
      <c r="G81" s="379">
        <f t="shared" si="22"/>
        <v>0</v>
      </c>
      <c r="H81" s="379">
        <f t="shared" si="22"/>
        <v>0</v>
      </c>
      <c r="I81" s="379">
        <f t="shared" si="22"/>
        <v>0</v>
      </c>
      <c r="J81" s="379">
        <f t="shared" si="22"/>
        <v>0</v>
      </c>
      <c r="K81" s="379">
        <f t="shared" si="22"/>
        <v>0</v>
      </c>
      <c r="L81" s="379">
        <f t="shared" si="22"/>
        <v>0</v>
      </c>
      <c r="M81" s="379">
        <f t="shared" si="22"/>
        <v>0</v>
      </c>
      <c r="N81" s="379">
        <f t="shared" si="22"/>
        <v>0</v>
      </c>
    </row>
    <row r="82" spans="1:14" x14ac:dyDescent="0.25">
      <c r="A82" s="415" t="s">
        <v>441</v>
      </c>
      <c r="B82" s="381"/>
      <c r="C82" s="381"/>
      <c r="D82" s="381"/>
      <c r="E82" s="381"/>
      <c r="F82" s="381"/>
      <c r="G82" s="381"/>
      <c r="H82" s="381"/>
      <c r="I82" s="381"/>
      <c r="J82" s="381"/>
      <c r="K82" s="381"/>
      <c r="L82" s="381"/>
      <c r="M82" s="381"/>
      <c r="N82" s="381"/>
    </row>
    <row r="83" spans="1:14" x14ac:dyDescent="0.25">
      <c r="A83" s="415" t="s">
        <v>442</v>
      </c>
      <c r="B83" s="381"/>
      <c r="C83" s="381"/>
      <c r="D83" s="381"/>
      <c r="E83" s="381"/>
      <c r="F83" s="381"/>
      <c r="G83" s="381"/>
      <c r="H83" s="381"/>
      <c r="I83" s="381"/>
      <c r="J83" s="381"/>
      <c r="K83" s="381"/>
      <c r="L83" s="381"/>
      <c r="M83" s="381"/>
      <c r="N83" s="381"/>
    </row>
    <row r="84" spans="1:14" x14ac:dyDescent="0.25">
      <c r="A84" s="415" t="s">
        <v>373</v>
      </c>
      <c r="B84" s="379">
        <f>SUM(B85:B86)</f>
        <v>0</v>
      </c>
      <c r="C84" s="379">
        <f t="shared" ref="C84:N84" si="23">SUM(C85:C86)</f>
        <v>0</v>
      </c>
      <c r="D84" s="379">
        <f t="shared" si="23"/>
        <v>0</v>
      </c>
      <c r="E84" s="379">
        <f t="shared" si="23"/>
        <v>0</v>
      </c>
      <c r="F84" s="379">
        <f t="shared" si="23"/>
        <v>0</v>
      </c>
      <c r="G84" s="379">
        <f t="shared" si="23"/>
        <v>0</v>
      </c>
      <c r="H84" s="379">
        <f t="shared" si="23"/>
        <v>0</v>
      </c>
      <c r="I84" s="379">
        <f t="shared" si="23"/>
        <v>0</v>
      </c>
      <c r="J84" s="379">
        <f t="shared" si="23"/>
        <v>0</v>
      </c>
      <c r="K84" s="379">
        <f t="shared" si="23"/>
        <v>0</v>
      </c>
      <c r="L84" s="379">
        <f t="shared" si="23"/>
        <v>0</v>
      </c>
      <c r="M84" s="379">
        <f t="shared" si="23"/>
        <v>0</v>
      </c>
      <c r="N84" s="379">
        <f t="shared" si="23"/>
        <v>0</v>
      </c>
    </row>
    <row r="85" spans="1:14" x14ac:dyDescent="0.25">
      <c r="A85" s="425" t="s">
        <v>443</v>
      </c>
      <c r="B85" s="381"/>
      <c r="C85" s="381"/>
      <c r="D85" s="381"/>
      <c r="E85" s="381"/>
      <c r="F85" s="381"/>
      <c r="G85" s="381"/>
      <c r="H85" s="381"/>
      <c r="I85" s="381"/>
      <c r="J85" s="381"/>
      <c r="K85" s="381"/>
      <c r="L85" s="381"/>
      <c r="M85" s="381"/>
      <c r="N85" s="381"/>
    </row>
    <row r="86" spans="1:14" x14ac:dyDescent="0.25">
      <c r="A86" s="425" t="s">
        <v>444</v>
      </c>
      <c r="B86" s="381"/>
      <c r="C86" s="381"/>
      <c r="D86" s="381"/>
      <c r="E86" s="381"/>
      <c r="F86" s="381"/>
      <c r="G86" s="381"/>
      <c r="H86" s="381"/>
      <c r="I86" s="381"/>
      <c r="J86" s="381"/>
      <c r="K86" s="381"/>
      <c r="L86" s="381"/>
      <c r="M86" s="381"/>
      <c r="N86" s="381"/>
    </row>
    <row r="87" spans="1:14" x14ac:dyDescent="0.25">
      <c r="A87" s="415" t="s">
        <v>160</v>
      </c>
      <c r="B87" s="379">
        <f t="shared" ref="B87:N87" si="24">SUM(B88:B89)</f>
        <v>0</v>
      </c>
      <c r="C87" s="379">
        <f t="shared" si="24"/>
        <v>0</v>
      </c>
      <c r="D87" s="379">
        <f t="shared" si="24"/>
        <v>0</v>
      </c>
      <c r="E87" s="379">
        <f t="shared" si="24"/>
        <v>0</v>
      </c>
      <c r="F87" s="379">
        <f t="shared" si="24"/>
        <v>0</v>
      </c>
      <c r="G87" s="379">
        <f t="shared" si="24"/>
        <v>0</v>
      </c>
      <c r="H87" s="379">
        <f t="shared" si="24"/>
        <v>0</v>
      </c>
      <c r="I87" s="379">
        <f t="shared" si="24"/>
        <v>0</v>
      </c>
      <c r="J87" s="379">
        <f t="shared" si="24"/>
        <v>0</v>
      </c>
      <c r="K87" s="379">
        <f t="shared" si="24"/>
        <v>0</v>
      </c>
      <c r="L87" s="379">
        <f t="shared" si="24"/>
        <v>0</v>
      </c>
      <c r="M87" s="379">
        <f t="shared" si="24"/>
        <v>0</v>
      </c>
      <c r="N87" s="379">
        <f t="shared" si="24"/>
        <v>0</v>
      </c>
    </row>
    <row r="88" spans="1:14" x14ac:dyDescent="0.25">
      <c r="A88" s="425" t="s">
        <v>445</v>
      </c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</row>
    <row r="89" spans="1:14" x14ac:dyDescent="0.25">
      <c r="A89" s="425" t="s">
        <v>163</v>
      </c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</row>
    <row r="90" spans="1:14" x14ac:dyDescent="0.25">
      <c r="A90" s="415" t="s">
        <v>446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</row>
    <row r="91" spans="1:14" x14ac:dyDescent="0.25">
      <c r="A91" s="415" t="s">
        <v>447</v>
      </c>
      <c r="B91" s="381"/>
      <c r="C91" s="381"/>
      <c r="D91" s="381"/>
      <c r="E91" s="381"/>
      <c r="F91" s="381"/>
      <c r="G91" s="381"/>
      <c r="H91" s="381"/>
      <c r="I91" s="381"/>
      <c r="J91" s="381"/>
      <c r="K91" s="381"/>
      <c r="L91" s="381"/>
      <c r="M91" s="381"/>
      <c r="N91" s="381"/>
    </row>
    <row r="92" spans="1:14" x14ac:dyDescent="0.25">
      <c r="A92" s="415" t="s">
        <v>371</v>
      </c>
      <c r="B92" s="381"/>
      <c r="C92" s="381"/>
      <c r="D92" s="381"/>
      <c r="E92" s="381"/>
      <c r="F92" s="381"/>
      <c r="G92" s="381"/>
      <c r="H92" s="381"/>
      <c r="I92" s="381"/>
      <c r="J92" s="381"/>
      <c r="K92" s="381"/>
      <c r="L92" s="381"/>
      <c r="M92" s="381"/>
      <c r="N92" s="381"/>
    </row>
    <row r="93" spans="1:14" x14ac:dyDescent="0.25">
      <c r="A93" s="399" t="s">
        <v>321</v>
      </c>
      <c r="B93" s="379">
        <f t="shared" ref="B93:N93" si="25">B96+B99+B100</f>
        <v>0</v>
      </c>
      <c r="C93" s="379">
        <f t="shared" si="25"/>
        <v>0</v>
      </c>
      <c r="D93" s="379">
        <f t="shared" si="25"/>
        <v>0</v>
      </c>
      <c r="E93" s="379">
        <f t="shared" si="25"/>
        <v>0</v>
      </c>
      <c r="F93" s="379">
        <f t="shared" si="25"/>
        <v>0</v>
      </c>
      <c r="G93" s="379">
        <f t="shared" si="25"/>
        <v>0</v>
      </c>
      <c r="H93" s="379">
        <f t="shared" si="25"/>
        <v>0</v>
      </c>
      <c r="I93" s="379">
        <f t="shared" si="25"/>
        <v>0</v>
      </c>
      <c r="J93" s="379">
        <f t="shared" si="25"/>
        <v>0</v>
      </c>
      <c r="K93" s="379">
        <f t="shared" si="25"/>
        <v>0</v>
      </c>
      <c r="L93" s="379">
        <f t="shared" si="25"/>
        <v>0</v>
      </c>
      <c r="M93" s="379">
        <f t="shared" si="25"/>
        <v>0</v>
      </c>
      <c r="N93" s="379">
        <f t="shared" si="25"/>
        <v>0</v>
      </c>
    </row>
    <row r="94" spans="1:14" x14ac:dyDescent="0.25">
      <c r="A94" s="415" t="s">
        <v>448</v>
      </c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</row>
    <row r="95" spans="1:14" x14ac:dyDescent="0.25">
      <c r="A95" s="418" t="s">
        <v>449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</row>
    <row r="96" spans="1:14" x14ac:dyDescent="0.25">
      <c r="A96" s="415" t="s">
        <v>450</v>
      </c>
      <c r="B96" s="379">
        <f t="shared" ref="B96:N96" si="26">B94-B95</f>
        <v>0</v>
      </c>
      <c r="C96" s="379">
        <f t="shared" si="26"/>
        <v>0</v>
      </c>
      <c r="D96" s="379">
        <f t="shared" si="26"/>
        <v>0</v>
      </c>
      <c r="E96" s="379">
        <f t="shared" si="26"/>
        <v>0</v>
      </c>
      <c r="F96" s="379">
        <f t="shared" si="26"/>
        <v>0</v>
      </c>
      <c r="G96" s="379">
        <f t="shared" si="26"/>
        <v>0</v>
      </c>
      <c r="H96" s="379">
        <f t="shared" si="26"/>
        <v>0</v>
      </c>
      <c r="I96" s="379">
        <f t="shared" si="26"/>
        <v>0</v>
      </c>
      <c r="J96" s="379">
        <f t="shared" si="26"/>
        <v>0</v>
      </c>
      <c r="K96" s="379">
        <f t="shared" si="26"/>
        <v>0</v>
      </c>
      <c r="L96" s="379">
        <f t="shared" si="26"/>
        <v>0</v>
      </c>
      <c r="M96" s="379">
        <f t="shared" si="26"/>
        <v>0</v>
      </c>
      <c r="N96" s="379">
        <f t="shared" si="26"/>
        <v>0</v>
      </c>
    </row>
    <row r="97" spans="1:15" x14ac:dyDescent="0.25">
      <c r="A97" s="395" t="s">
        <v>451</v>
      </c>
      <c r="B97" s="381"/>
      <c r="C97" s="381"/>
      <c r="D97" s="381"/>
      <c r="E97" s="381"/>
      <c r="F97" s="381"/>
      <c r="G97" s="381"/>
      <c r="H97" s="381"/>
      <c r="I97" s="381"/>
      <c r="J97" s="381"/>
      <c r="K97" s="381"/>
      <c r="L97" s="381"/>
      <c r="M97" s="381"/>
      <c r="N97" s="381"/>
    </row>
    <row r="98" spans="1:15" x14ac:dyDescent="0.25">
      <c r="A98" s="400" t="s">
        <v>452</v>
      </c>
      <c r="B98" s="381"/>
      <c r="C98" s="381"/>
      <c r="D98" s="381"/>
      <c r="E98" s="381"/>
      <c r="F98" s="381"/>
      <c r="G98" s="381"/>
      <c r="H98" s="381"/>
      <c r="I98" s="381"/>
      <c r="J98" s="381"/>
      <c r="K98" s="381"/>
      <c r="L98" s="381"/>
      <c r="M98" s="381"/>
      <c r="N98" s="381"/>
    </row>
    <row r="99" spans="1:15" x14ac:dyDescent="0.25">
      <c r="A99" s="395" t="s">
        <v>453</v>
      </c>
      <c r="B99" s="379">
        <f t="shared" ref="B99:N99" si="27">B97-B98</f>
        <v>0</v>
      </c>
      <c r="C99" s="379">
        <f t="shared" si="27"/>
        <v>0</v>
      </c>
      <c r="D99" s="379">
        <f t="shared" si="27"/>
        <v>0</v>
      </c>
      <c r="E99" s="379">
        <f t="shared" si="27"/>
        <v>0</v>
      </c>
      <c r="F99" s="379">
        <f t="shared" si="27"/>
        <v>0</v>
      </c>
      <c r="G99" s="379">
        <f t="shared" si="27"/>
        <v>0</v>
      </c>
      <c r="H99" s="379">
        <f t="shared" si="27"/>
        <v>0</v>
      </c>
      <c r="I99" s="379">
        <f t="shared" si="27"/>
        <v>0</v>
      </c>
      <c r="J99" s="379">
        <f t="shared" si="27"/>
        <v>0</v>
      </c>
      <c r="K99" s="379">
        <f t="shared" si="27"/>
        <v>0</v>
      </c>
      <c r="L99" s="379">
        <f t="shared" si="27"/>
        <v>0</v>
      </c>
      <c r="M99" s="379">
        <f t="shared" si="27"/>
        <v>0</v>
      </c>
      <c r="N99" s="379">
        <f t="shared" si="27"/>
        <v>0</v>
      </c>
    </row>
    <row r="100" spans="1:15" x14ac:dyDescent="0.25">
      <c r="A100" s="415" t="s">
        <v>454</v>
      </c>
      <c r="B100" s="379">
        <f>SUM(B101:B102)</f>
        <v>0</v>
      </c>
      <c r="C100" s="379">
        <f t="shared" ref="C100:N100" si="28">SUM(C101:C102)</f>
        <v>0</v>
      </c>
      <c r="D100" s="379">
        <f t="shared" si="28"/>
        <v>0</v>
      </c>
      <c r="E100" s="379">
        <f t="shared" si="28"/>
        <v>0</v>
      </c>
      <c r="F100" s="379">
        <f t="shared" si="28"/>
        <v>0</v>
      </c>
      <c r="G100" s="379">
        <f t="shared" si="28"/>
        <v>0</v>
      </c>
      <c r="H100" s="379">
        <f t="shared" si="28"/>
        <v>0</v>
      </c>
      <c r="I100" s="379">
        <f t="shared" si="28"/>
        <v>0</v>
      </c>
      <c r="J100" s="379">
        <f t="shared" si="28"/>
        <v>0</v>
      </c>
      <c r="K100" s="379">
        <f t="shared" si="28"/>
        <v>0</v>
      </c>
      <c r="L100" s="379">
        <f t="shared" si="28"/>
        <v>0</v>
      </c>
      <c r="M100" s="379">
        <f t="shared" si="28"/>
        <v>0</v>
      </c>
      <c r="N100" s="379">
        <f t="shared" si="28"/>
        <v>0</v>
      </c>
    </row>
    <row r="101" spans="1:15" x14ac:dyDescent="0.25">
      <c r="A101" s="425" t="s">
        <v>455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</row>
    <row r="102" spans="1:15" x14ac:dyDescent="0.25">
      <c r="A102" s="425" t="s">
        <v>456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</row>
    <row r="103" spans="1:15" x14ac:dyDescent="0.25">
      <c r="A103" s="426" t="s">
        <v>322</v>
      </c>
      <c r="B103" s="379">
        <f>SUM(B104:B106)</f>
        <v>0</v>
      </c>
      <c r="C103" s="379">
        <f t="shared" ref="C103:N103" si="29">SUM(C104:C106)</f>
        <v>0</v>
      </c>
      <c r="D103" s="379">
        <f t="shared" si="29"/>
        <v>0</v>
      </c>
      <c r="E103" s="379">
        <f t="shared" si="29"/>
        <v>0</v>
      </c>
      <c r="F103" s="379">
        <f t="shared" si="29"/>
        <v>0</v>
      </c>
      <c r="G103" s="379">
        <f t="shared" si="29"/>
        <v>0</v>
      </c>
      <c r="H103" s="379">
        <f t="shared" si="29"/>
        <v>0</v>
      </c>
      <c r="I103" s="379">
        <f t="shared" si="29"/>
        <v>0</v>
      </c>
      <c r="J103" s="379">
        <f t="shared" si="29"/>
        <v>0</v>
      </c>
      <c r="K103" s="379">
        <f t="shared" si="29"/>
        <v>0</v>
      </c>
      <c r="L103" s="379">
        <f t="shared" si="29"/>
        <v>0</v>
      </c>
      <c r="M103" s="379">
        <f t="shared" si="29"/>
        <v>0</v>
      </c>
      <c r="N103" s="379">
        <f t="shared" si="29"/>
        <v>0</v>
      </c>
    </row>
    <row r="104" spans="1:15" x14ac:dyDescent="0.25">
      <c r="A104" s="415" t="s">
        <v>457</v>
      </c>
      <c r="B104" s="381"/>
      <c r="C104" s="381"/>
      <c r="D104" s="381"/>
      <c r="E104" s="381"/>
      <c r="F104" s="381"/>
      <c r="G104" s="381"/>
      <c r="H104" s="381"/>
      <c r="I104" s="381"/>
      <c r="J104" s="381"/>
      <c r="K104" s="381"/>
      <c r="L104" s="381"/>
      <c r="M104" s="381"/>
      <c r="N104" s="381"/>
      <c r="O104" s="401"/>
    </row>
    <row r="105" spans="1:15" x14ac:dyDescent="0.25">
      <c r="A105" s="415" t="s">
        <v>458</v>
      </c>
      <c r="B105" s="381"/>
      <c r="C105" s="381"/>
      <c r="D105" s="381"/>
      <c r="E105" s="381"/>
      <c r="F105" s="381"/>
      <c r="G105" s="381"/>
      <c r="H105" s="381"/>
      <c r="I105" s="381"/>
      <c r="J105" s="381"/>
      <c r="K105" s="381"/>
      <c r="L105" s="381"/>
      <c r="M105" s="381"/>
      <c r="N105" s="381"/>
    </row>
    <row r="106" spans="1:15" x14ac:dyDescent="0.25">
      <c r="A106" s="415" t="s">
        <v>459</v>
      </c>
      <c r="B106" s="381"/>
      <c r="C106" s="381"/>
      <c r="D106" s="381"/>
      <c r="E106" s="381"/>
      <c r="F106" s="381"/>
      <c r="G106" s="381"/>
      <c r="H106" s="381"/>
      <c r="I106" s="381"/>
      <c r="J106" s="381"/>
      <c r="K106" s="381"/>
      <c r="L106" s="381"/>
      <c r="M106" s="381"/>
      <c r="N106" s="381"/>
    </row>
    <row r="107" spans="1:15" x14ac:dyDescent="0.25">
      <c r="A107" s="426" t="s">
        <v>460</v>
      </c>
      <c r="B107" s="379">
        <f t="shared" ref="B107:N107" si="30">SUM(B108:B112)</f>
        <v>0</v>
      </c>
      <c r="C107" s="379">
        <f t="shared" si="30"/>
        <v>0</v>
      </c>
      <c r="D107" s="379">
        <f t="shared" si="30"/>
        <v>0</v>
      </c>
      <c r="E107" s="379">
        <f t="shared" si="30"/>
        <v>0</v>
      </c>
      <c r="F107" s="379">
        <f t="shared" si="30"/>
        <v>0</v>
      </c>
      <c r="G107" s="379">
        <f t="shared" si="30"/>
        <v>0</v>
      </c>
      <c r="H107" s="379">
        <f t="shared" si="30"/>
        <v>0</v>
      </c>
      <c r="I107" s="379">
        <f t="shared" si="30"/>
        <v>0</v>
      </c>
      <c r="J107" s="379">
        <f t="shared" si="30"/>
        <v>0</v>
      </c>
      <c r="K107" s="379">
        <f t="shared" si="30"/>
        <v>0</v>
      </c>
      <c r="L107" s="379">
        <f t="shared" si="30"/>
        <v>0</v>
      </c>
      <c r="M107" s="379">
        <f t="shared" si="30"/>
        <v>0</v>
      </c>
      <c r="N107" s="379">
        <f t="shared" si="30"/>
        <v>0</v>
      </c>
    </row>
    <row r="108" spans="1:15" x14ac:dyDescent="0.25">
      <c r="A108" s="415" t="s">
        <v>447</v>
      </c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</row>
    <row r="109" spans="1:15" x14ac:dyDescent="0.25">
      <c r="A109" s="415" t="s">
        <v>446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</row>
    <row r="110" spans="1:15" x14ac:dyDescent="0.25">
      <c r="A110" s="415" t="s">
        <v>460</v>
      </c>
      <c r="B110" s="381"/>
      <c r="C110" s="381"/>
      <c r="D110" s="381"/>
      <c r="E110" s="381"/>
      <c r="F110" s="381"/>
      <c r="G110" s="381"/>
      <c r="H110" s="381"/>
      <c r="I110" s="381"/>
      <c r="J110" s="381"/>
      <c r="K110" s="381"/>
      <c r="L110" s="381"/>
      <c r="M110" s="381"/>
      <c r="N110" s="381"/>
    </row>
    <row r="111" spans="1:15" x14ac:dyDescent="0.25">
      <c r="A111" s="415" t="s">
        <v>461</v>
      </c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1"/>
      <c r="M111" s="381"/>
      <c r="N111" s="381"/>
    </row>
    <row r="112" spans="1:15" x14ac:dyDescent="0.25">
      <c r="A112" s="415" t="s">
        <v>462</v>
      </c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1"/>
      <c r="M112" s="381"/>
      <c r="N112" s="381"/>
    </row>
    <row r="113" spans="1:14" x14ac:dyDescent="0.25">
      <c r="A113" s="384"/>
      <c r="B113" s="398"/>
      <c r="C113" s="398"/>
      <c r="D113" s="398"/>
      <c r="E113" s="398"/>
      <c r="F113" s="398"/>
      <c r="G113" s="398"/>
      <c r="H113" s="398"/>
      <c r="I113" s="398"/>
      <c r="J113" s="398"/>
      <c r="K113" s="398"/>
      <c r="L113" s="398"/>
      <c r="M113" s="398"/>
      <c r="N113" s="398"/>
    </row>
    <row r="114" spans="1:14" x14ac:dyDescent="0.25">
      <c r="A114" s="392" t="s">
        <v>463</v>
      </c>
      <c r="B114" s="398"/>
      <c r="C114" s="398"/>
      <c r="D114" s="398"/>
      <c r="E114" s="398"/>
      <c r="F114" s="398"/>
      <c r="G114" s="398"/>
      <c r="H114" s="398"/>
      <c r="I114" s="398"/>
      <c r="J114" s="398"/>
      <c r="K114" s="398"/>
      <c r="L114" s="398"/>
      <c r="M114" s="398"/>
      <c r="N114" s="398"/>
    </row>
    <row r="115" spans="1:14" x14ac:dyDescent="0.25">
      <c r="A115" s="384" t="s">
        <v>464</v>
      </c>
      <c r="B115" s="379">
        <f t="shared" ref="B115:N115" si="31">ROUND(B116-B117,2)</f>
        <v>0</v>
      </c>
      <c r="C115" s="379">
        <f>ROUND(C116-C117,2)</f>
        <v>0</v>
      </c>
      <c r="D115" s="379">
        <f t="shared" si="31"/>
        <v>0</v>
      </c>
      <c r="E115" s="379">
        <f>ROUND(E116-E117,2)</f>
        <v>0</v>
      </c>
      <c r="F115" s="379">
        <f t="shared" si="31"/>
        <v>0</v>
      </c>
      <c r="G115" s="379">
        <f t="shared" si="31"/>
        <v>0</v>
      </c>
      <c r="H115" s="379">
        <f t="shared" si="31"/>
        <v>0</v>
      </c>
      <c r="I115" s="379">
        <f t="shared" si="31"/>
        <v>0</v>
      </c>
      <c r="J115" s="379">
        <f t="shared" si="31"/>
        <v>0</v>
      </c>
      <c r="K115" s="379">
        <f t="shared" si="31"/>
        <v>0</v>
      </c>
      <c r="L115" s="379">
        <f t="shared" si="31"/>
        <v>0</v>
      </c>
      <c r="M115" s="379">
        <f t="shared" si="31"/>
        <v>0</v>
      </c>
      <c r="N115" s="379">
        <f t="shared" si="31"/>
        <v>0</v>
      </c>
    </row>
    <row r="116" spans="1:14" x14ac:dyDescent="0.25">
      <c r="A116" s="384" t="s">
        <v>4</v>
      </c>
      <c r="B116" s="379">
        <f t="shared" ref="B116:N116" si="32">B80</f>
        <v>0</v>
      </c>
      <c r="C116" s="379">
        <f t="shared" si="32"/>
        <v>0</v>
      </c>
      <c r="D116" s="379">
        <f t="shared" si="32"/>
        <v>0</v>
      </c>
      <c r="E116" s="379">
        <f t="shared" si="32"/>
        <v>0</v>
      </c>
      <c r="F116" s="379">
        <f t="shared" si="32"/>
        <v>0</v>
      </c>
      <c r="G116" s="379">
        <f t="shared" si="32"/>
        <v>0</v>
      </c>
      <c r="H116" s="379">
        <f t="shared" si="32"/>
        <v>0</v>
      </c>
      <c r="I116" s="379">
        <f t="shared" si="32"/>
        <v>0</v>
      </c>
      <c r="J116" s="379">
        <f t="shared" si="32"/>
        <v>0</v>
      </c>
      <c r="K116" s="379">
        <f t="shared" si="32"/>
        <v>0</v>
      </c>
      <c r="L116" s="379">
        <f t="shared" si="32"/>
        <v>0</v>
      </c>
      <c r="M116" s="379">
        <f t="shared" si="32"/>
        <v>0</v>
      </c>
      <c r="N116" s="379">
        <f t="shared" si="32"/>
        <v>0</v>
      </c>
    </row>
    <row r="117" spans="1:14" x14ac:dyDescent="0.25">
      <c r="A117" s="384" t="s">
        <v>465</v>
      </c>
      <c r="B117" s="379">
        <f t="shared" ref="B117:N117" si="33">B51</f>
        <v>0</v>
      </c>
      <c r="C117" s="379">
        <f t="shared" si="33"/>
        <v>0</v>
      </c>
      <c r="D117" s="379">
        <f t="shared" si="33"/>
        <v>0</v>
      </c>
      <c r="E117" s="379">
        <f t="shared" si="33"/>
        <v>0</v>
      </c>
      <c r="F117" s="379">
        <f t="shared" si="33"/>
        <v>0</v>
      </c>
      <c r="G117" s="379">
        <f t="shared" si="33"/>
        <v>0</v>
      </c>
      <c r="H117" s="379">
        <f t="shared" si="33"/>
        <v>0</v>
      </c>
      <c r="I117" s="379">
        <f t="shared" si="33"/>
        <v>0</v>
      </c>
      <c r="J117" s="379">
        <f t="shared" si="33"/>
        <v>0</v>
      </c>
      <c r="K117" s="379">
        <f t="shared" si="33"/>
        <v>0</v>
      </c>
      <c r="L117" s="379">
        <f t="shared" si="33"/>
        <v>0</v>
      </c>
      <c r="M117" s="379">
        <f t="shared" si="33"/>
        <v>0</v>
      </c>
      <c r="N117" s="379">
        <f t="shared" si="33"/>
        <v>0</v>
      </c>
    </row>
    <row r="118" spans="1:14" x14ac:dyDescent="0.25">
      <c r="A118" s="384"/>
      <c r="B118" s="402"/>
      <c r="C118" s="402"/>
      <c r="D118" s="402"/>
      <c r="E118" s="402"/>
      <c r="F118" s="398"/>
      <c r="G118" s="398"/>
      <c r="H118" s="398"/>
      <c r="I118" s="398"/>
      <c r="J118" s="398"/>
      <c r="K118" s="398"/>
      <c r="L118" s="398"/>
      <c r="M118" s="398"/>
      <c r="N118" s="398"/>
    </row>
    <row r="119" spans="1:14" x14ac:dyDescent="0.25">
      <c r="A119" s="390" t="s">
        <v>372</v>
      </c>
      <c r="B119" s="379">
        <f>SUM(B120:B125)</f>
        <v>0</v>
      </c>
      <c r="C119" s="379">
        <f t="shared" ref="C119:N119" si="34">SUM(C120:C125)</f>
        <v>0</v>
      </c>
      <c r="D119" s="379">
        <f t="shared" si="34"/>
        <v>0</v>
      </c>
      <c r="E119" s="379">
        <f t="shared" si="34"/>
        <v>0</v>
      </c>
      <c r="F119" s="379">
        <f t="shared" si="34"/>
        <v>0</v>
      </c>
      <c r="G119" s="379">
        <f t="shared" si="34"/>
        <v>0</v>
      </c>
      <c r="H119" s="379">
        <f t="shared" si="34"/>
        <v>0</v>
      </c>
      <c r="I119" s="379">
        <f t="shared" si="34"/>
        <v>0</v>
      </c>
      <c r="J119" s="379">
        <f t="shared" si="34"/>
        <v>0</v>
      </c>
      <c r="K119" s="379">
        <f t="shared" si="34"/>
        <v>0</v>
      </c>
      <c r="L119" s="379">
        <f t="shared" si="34"/>
        <v>0</v>
      </c>
      <c r="M119" s="379">
        <f t="shared" si="34"/>
        <v>0</v>
      </c>
      <c r="N119" s="379">
        <f t="shared" si="34"/>
        <v>0</v>
      </c>
    </row>
    <row r="120" spans="1:14" x14ac:dyDescent="0.25">
      <c r="A120" s="403" t="s">
        <v>466</v>
      </c>
      <c r="B120" s="381"/>
      <c r="C120" s="381"/>
      <c r="D120" s="381"/>
      <c r="E120" s="381"/>
      <c r="F120" s="381"/>
      <c r="G120" s="381"/>
      <c r="H120" s="381"/>
      <c r="I120" s="381"/>
      <c r="J120" s="381"/>
      <c r="K120" s="381"/>
      <c r="L120" s="381"/>
      <c r="M120" s="381"/>
      <c r="N120" s="381"/>
    </row>
    <row r="121" spans="1:14" x14ac:dyDescent="0.25">
      <c r="A121" s="403" t="s">
        <v>467</v>
      </c>
      <c r="B121" s="381"/>
      <c r="C121" s="381"/>
      <c r="D121" s="381"/>
      <c r="E121" s="381"/>
      <c r="F121" s="381"/>
      <c r="G121" s="381"/>
      <c r="H121" s="381"/>
      <c r="I121" s="381"/>
      <c r="J121" s="381"/>
      <c r="K121" s="381"/>
      <c r="L121" s="381"/>
      <c r="M121" s="381"/>
      <c r="N121" s="381"/>
    </row>
    <row r="122" spans="1:14" x14ac:dyDescent="0.25">
      <c r="A122" s="403" t="s">
        <v>468</v>
      </c>
      <c r="B122" s="381"/>
      <c r="C122" s="381"/>
      <c r="D122" s="381"/>
      <c r="E122" s="381"/>
      <c r="F122" s="381"/>
      <c r="G122" s="381"/>
      <c r="H122" s="381"/>
      <c r="I122" s="381"/>
      <c r="J122" s="381"/>
      <c r="K122" s="381"/>
      <c r="L122" s="381"/>
      <c r="M122" s="381"/>
      <c r="N122" s="381"/>
    </row>
    <row r="123" spans="1:14" x14ac:dyDescent="0.25">
      <c r="A123" s="403" t="s">
        <v>469</v>
      </c>
      <c r="B123" s="381"/>
      <c r="C123" s="381"/>
      <c r="D123" s="381"/>
      <c r="E123" s="381"/>
      <c r="F123" s="381"/>
      <c r="G123" s="381"/>
      <c r="H123" s="381"/>
      <c r="I123" s="381"/>
      <c r="J123" s="381"/>
      <c r="K123" s="381"/>
      <c r="L123" s="381"/>
      <c r="M123" s="381"/>
      <c r="N123" s="381"/>
    </row>
    <row r="124" spans="1:14" x14ac:dyDescent="0.25">
      <c r="A124" s="403" t="s">
        <v>470</v>
      </c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</row>
    <row r="125" spans="1:14" x14ac:dyDescent="0.25">
      <c r="A125" s="403" t="s">
        <v>471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</row>
    <row r="126" spans="1:14" x14ac:dyDescent="0.25">
      <c r="A126" s="384"/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</row>
    <row r="127" spans="1:14" x14ac:dyDescent="0.25">
      <c r="A127" s="390" t="s">
        <v>472</v>
      </c>
      <c r="B127" s="379">
        <f t="shared" ref="B127:N127" si="35">B128-B129-B130</f>
        <v>0</v>
      </c>
      <c r="C127" s="379">
        <f t="shared" si="35"/>
        <v>0</v>
      </c>
      <c r="D127" s="379">
        <f t="shared" si="35"/>
        <v>0</v>
      </c>
      <c r="E127" s="379">
        <f t="shared" si="35"/>
        <v>0</v>
      </c>
      <c r="F127" s="379">
        <f t="shared" si="35"/>
        <v>0</v>
      </c>
      <c r="G127" s="379">
        <f t="shared" si="35"/>
        <v>0</v>
      </c>
      <c r="H127" s="379">
        <f t="shared" si="35"/>
        <v>0</v>
      </c>
      <c r="I127" s="379">
        <f t="shared" si="35"/>
        <v>0</v>
      </c>
      <c r="J127" s="379">
        <f t="shared" si="35"/>
        <v>0</v>
      </c>
      <c r="K127" s="379">
        <f t="shared" si="35"/>
        <v>0</v>
      </c>
      <c r="L127" s="379">
        <f t="shared" si="35"/>
        <v>0</v>
      </c>
      <c r="M127" s="379">
        <f t="shared" si="35"/>
        <v>0</v>
      </c>
      <c r="N127" s="379">
        <f t="shared" si="35"/>
        <v>0</v>
      </c>
    </row>
    <row r="128" spans="1:14" x14ac:dyDescent="0.25">
      <c r="A128" s="403" t="s">
        <v>27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</row>
    <row r="129" spans="1:14" x14ac:dyDescent="0.25">
      <c r="A129" s="403" t="s">
        <v>473</v>
      </c>
      <c r="B129" s="381"/>
      <c r="C129" s="381"/>
      <c r="D129" s="381"/>
      <c r="E129" s="381"/>
      <c r="F129" s="381"/>
      <c r="G129" s="381"/>
      <c r="H129" s="381"/>
      <c r="I129" s="381"/>
      <c r="J129" s="381"/>
      <c r="K129" s="381"/>
      <c r="L129" s="381"/>
      <c r="M129" s="381"/>
      <c r="N129" s="381"/>
    </row>
    <row r="130" spans="1:14" x14ac:dyDescent="0.25">
      <c r="A130" s="403" t="s">
        <v>474</v>
      </c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</row>
    <row r="131" spans="1:14" x14ac:dyDescent="0.25">
      <c r="A131" s="390" t="s">
        <v>475</v>
      </c>
      <c r="B131" s="379">
        <f t="shared" ref="B131:N131" si="36">B134+B135+B136-B133</f>
        <v>0</v>
      </c>
      <c r="C131" s="379">
        <f t="shared" si="36"/>
        <v>0</v>
      </c>
      <c r="D131" s="379">
        <f t="shared" si="36"/>
        <v>0</v>
      </c>
      <c r="E131" s="379">
        <f t="shared" si="36"/>
        <v>0</v>
      </c>
      <c r="F131" s="379">
        <f t="shared" si="36"/>
        <v>0</v>
      </c>
      <c r="G131" s="379">
        <f t="shared" si="36"/>
        <v>0</v>
      </c>
      <c r="H131" s="379">
        <f t="shared" si="36"/>
        <v>0</v>
      </c>
      <c r="I131" s="379">
        <f t="shared" si="36"/>
        <v>0</v>
      </c>
      <c r="J131" s="379">
        <f t="shared" si="36"/>
        <v>0</v>
      </c>
      <c r="K131" s="379">
        <f t="shared" si="36"/>
        <v>0</v>
      </c>
      <c r="L131" s="379">
        <f t="shared" si="36"/>
        <v>0</v>
      </c>
      <c r="M131" s="379">
        <f t="shared" si="36"/>
        <v>0</v>
      </c>
      <c r="N131" s="379">
        <f t="shared" si="36"/>
        <v>0</v>
      </c>
    </row>
    <row r="132" spans="1:14" x14ac:dyDescent="0.25">
      <c r="A132" s="404" t="s">
        <v>161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</row>
    <row r="133" spans="1:14" x14ac:dyDescent="0.25">
      <c r="A133" s="403" t="s">
        <v>476</v>
      </c>
      <c r="B133" s="381"/>
      <c r="C133" s="381"/>
      <c r="D133" s="381"/>
      <c r="E133" s="381"/>
      <c r="F133" s="381"/>
      <c r="G133" s="381"/>
      <c r="H133" s="381"/>
      <c r="I133" s="381"/>
      <c r="J133" s="381"/>
      <c r="K133" s="381"/>
      <c r="L133" s="381"/>
      <c r="M133" s="381"/>
      <c r="N133" s="381"/>
    </row>
    <row r="134" spans="1:14" x14ac:dyDescent="0.25">
      <c r="A134" s="403" t="s">
        <v>373</v>
      </c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1"/>
      <c r="M134" s="381"/>
      <c r="N134" s="381"/>
    </row>
    <row r="135" spans="1:14" x14ac:dyDescent="0.25">
      <c r="A135" s="403" t="s">
        <v>477</v>
      </c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1"/>
      <c r="M135" s="381"/>
      <c r="N135" s="381"/>
    </row>
    <row r="136" spans="1:14" x14ac:dyDescent="0.25">
      <c r="A136" s="403" t="s">
        <v>322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</row>
    <row r="137" spans="1:14" x14ac:dyDescent="0.25">
      <c r="B137" s="405"/>
    </row>
    <row r="138" spans="1:14" ht="15.75" thickBot="1" x14ac:dyDescent="0.3">
      <c r="A138" s="406" t="s">
        <v>478</v>
      </c>
      <c r="B138" s="405"/>
    </row>
    <row r="139" spans="1:14" x14ac:dyDescent="0.25">
      <c r="A139" s="384" t="s">
        <v>479</v>
      </c>
      <c r="B139" s="379">
        <f t="shared" ref="B139:N139" si="37">B11</f>
        <v>0</v>
      </c>
      <c r="C139" s="379">
        <f t="shared" si="37"/>
        <v>0</v>
      </c>
      <c r="D139" s="379">
        <f t="shared" si="37"/>
        <v>0</v>
      </c>
      <c r="E139" s="379">
        <f t="shared" si="37"/>
        <v>0</v>
      </c>
      <c r="F139" s="379">
        <f t="shared" si="37"/>
        <v>0</v>
      </c>
      <c r="G139" s="379">
        <f t="shared" si="37"/>
        <v>0</v>
      </c>
      <c r="H139" s="379">
        <f t="shared" si="37"/>
        <v>0</v>
      </c>
      <c r="I139" s="379">
        <f t="shared" si="37"/>
        <v>0</v>
      </c>
      <c r="J139" s="379">
        <f t="shared" si="37"/>
        <v>0</v>
      </c>
      <c r="K139" s="379">
        <f t="shared" si="37"/>
        <v>0</v>
      </c>
      <c r="L139" s="379">
        <f t="shared" si="37"/>
        <v>0</v>
      </c>
      <c r="M139" s="379">
        <f t="shared" si="37"/>
        <v>0</v>
      </c>
      <c r="N139" s="379">
        <f t="shared" si="37"/>
        <v>0</v>
      </c>
    </row>
    <row r="140" spans="1:14" x14ac:dyDescent="0.25">
      <c r="A140" s="384" t="s">
        <v>480</v>
      </c>
      <c r="B140" s="379">
        <v>0</v>
      </c>
      <c r="C140" s="379">
        <v>0</v>
      </c>
      <c r="D140" s="379">
        <v>0</v>
      </c>
      <c r="E140" s="379">
        <v>0</v>
      </c>
      <c r="F140" s="379">
        <v>0</v>
      </c>
      <c r="G140" s="379">
        <v>0</v>
      </c>
      <c r="H140" s="379">
        <v>0</v>
      </c>
      <c r="I140" s="379">
        <v>0</v>
      </c>
      <c r="J140" s="379">
        <v>0</v>
      </c>
      <c r="K140" s="379">
        <v>0</v>
      </c>
      <c r="L140" s="379">
        <v>0</v>
      </c>
      <c r="M140" s="379">
        <v>0</v>
      </c>
      <c r="N140" s="379">
        <v>0</v>
      </c>
    </row>
    <row r="141" spans="1:14" x14ac:dyDescent="0.25">
      <c r="A141" s="384" t="s">
        <v>481</v>
      </c>
      <c r="B141" s="379">
        <f t="shared" ref="B141:N141" si="38">B15-B17-B16-B22+B23</f>
        <v>0</v>
      </c>
      <c r="C141" s="379">
        <f t="shared" si="38"/>
        <v>0</v>
      </c>
      <c r="D141" s="379">
        <f t="shared" si="38"/>
        <v>0</v>
      </c>
      <c r="E141" s="379">
        <f t="shared" si="38"/>
        <v>0</v>
      </c>
      <c r="F141" s="379">
        <f t="shared" si="38"/>
        <v>0</v>
      </c>
      <c r="G141" s="379">
        <f t="shared" si="38"/>
        <v>0</v>
      </c>
      <c r="H141" s="379">
        <f t="shared" si="38"/>
        <v>0</v>
      </c>
      <c r="I141" s="379">
        <f t="shared" si="38"/>
        <v>0</v>
      </c>
      <c r="J141" s="379">
        <f t="shared" si="38"/>
        <v>0</v>
      </c>
      <c r="K141" s="379">
        <f t="shared" si="38"/>
        <v>0</v>
      </c>
      <c r="L141" s="379">
        <f t="shared" si="38"/>
        <v>0</v>
      </c>
      <c r="M141" s="379">
        <f t="shared" si="38"/>
        <v>0</v>
      </c>
      <c r="N141" s="379">
        <f t="shared" si="38"/>
        <v>0</v>
      </c>
    </row>
    <row r="142" spans="1:14" x14ac:dyDescent="0.25">
      <c r="A142" s="384" t="s">
        <v>482</v>
      </c>
      <c r="B142" s="407">
        <f>IFERROR((B139-B140)/(B141-B140),0)</f>
        <v>0</v>
      </c>
      <c r="C142" s="407">
        <f t="shared" ref="C142:N142" si="39">IFERROR((C139-C140)/(C141-C140),0)</f>
        <v>0</v>
      </c>
      <c r="D142" s="407">
        <f t="shared" si="39"/>
        <v>0</v>
      </c>
      <c r="E142" s="407">
        <f t="shared" si="39"/>
        <v>0</v>
      </c>
      <c r="F142" s="407">
        <f t="shared" si="39"/>
        <v>0</v>
      </c>
      <c r="G142" s="407">
        <f t="shared" si="39"/>
        <v>0</v>
      </c>
      <c r="H142" s="407">
        <f t="shared" si="39"/>
        <v>0</v>
      </c>
      <c r="I142" s="407">
        <f t="shared" si="39"/>
        <v>0</v>
      </c>
      <c r="J142" s="407">
        <f t="shared" si="39"/>
        <v>0</v>
      </c>
      <c r="K142" s="407">
        <f t="shared" si="39"/>
        <v>0</v>
      </c>
      <c r="L142" s="407">
        <f t="shared" si="39"/>
        <v>0</v>
      </c>
      <c r="M142" s="407">
        <f t="shared" si="39"/>
        <v>0</v>
      </c>
      <c r="N142" s="407">
        <f t="shared" si="39"/>
        <v>0</v>
      </c>
    </row>
    <row r="143" spans="1:14" x14ac:dyDescent="0.25">
      <c r="B143" s="405"/>
    </row>
    <row r="144" spans="1:14" x14ac:dyDescent="0.25">
      <c r="A144" s="390" t="s">
        <v>483</v>
      </c>
      <c r="B144" s="379">
        <f t="shared" ref="B144:N144" si="40">B145-B146-B147</f>
        <v>0</v>
      </c>
      <c r="C144" s="379">
        <f t="shared" si="40"/>
        <v>0</v>
      </c>
      <c r="D144" s="379">
        <f t="shared" si="40"/>
        <v>0</v>
      </c>
      <c r="E144" s="379">
        <f t="shared" si="40"/>
        <v>0</v>
      </c>
      <c r="F144" s="379">
        <f t="shared" si="40"/>
        <v>0</v>
      </c>
      <c r="G144" s="379">
        <f t="shared" si="40"/>
        <v>0</v>
      </c>
      <c r="H144" s="379">
        <f t="shared" si="40"/>
        <v>0</v>
      </c>
      <c r="I144" s="379">
        <f t="shared" si="40"/>
        <v>0</v>
      </c>
      <c r="J144" s="379">
        <f t="shared" si="40"/>
        <v>0</v>
      </c>
      <c r="K144" s="379">
        <f t="shared" si="40"/>
        <v>0</v>
      </c>
      <c r="L144" s="379">
        <f t="shared" si="40"/>
        <v>0</v>
      </c>
      <c r="M144" s="379">
        <f t="shared" si="40"/>
        <v>0</v>
      </c>
      <c r="N144" s="379">
        <f t="shared" si="40"/>
        <v>0</v>
      </c>
    </row>
    <row r="145" spans="1:14" x14ac:dyDescent="0.25">
      <c r="A145" s="403" t="s">
        <v>27</v>
      </c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</row>
    <row r="146" spans="1:14" x14ac:dyDescent="0.25">
      <c r="A146" s="403" t="s">
        <v>484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</row>
    <row r="147" spans="1:14" x14ac:dyDescent="0.25">
      <c r="A147" s="403" t="s">
        <v>474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</row>
    <row r="148" spans="1:14" x14ac:dyDescent="0.25">
      <c r="A148" s="390" t="s">
        <v>475</v>
      </c>
      <c r="B148" s="379">
        <f t="shared" ref="B148:N148" si="41">B151+B152+B153-B150</f>
        <v>0</v>
      </c>
      <c r="C148" s="379">
        <f t="shared" si="41"/>
        <v>0</v>
      </c>
      <c r="D148" s="379">
        <f t="shared" si="41"/>
        <v>0</v>
      </c>
      <c r="E148" s="379">
        <f t="shared" si="41"/>
        <v>0</v>
      </c>
      <c r="F148" s="379">
        <f t="shared" si="41"/>
        <v>0</v>
      </c>
      <c r="G148" s="379">
        <f t="shared" si="41"/>
        <v>0</v>
      </c>
      <c r="H148" s="379">
        <f t="shared" si="41"/>
        <v>0</v>
      </c>
      <c r="I148" s="379">
        <f t="shared" si="41"/>
        <v>0</v>
      </c>
      <c r="J148" s="379">
        <f t="shared" si="41"/>
        <v>0</v>
      </c>
      <c r="K148" s="379">
        <f t="shared" si="41"/>
        <v>0</v>
      </c>
      <c r="L148" s="379">
        <f t="shared" si="41"/>
        <v>0</v>
      </c>
      <c r="M148" s="379">
        <f t="shared" si="41"/>
        <v>0</v>
      </c>
      <c r="N148" s="379">
        <f t="shared" si="41"/>
        <v>0</v>
      </c>
    </row>
    <row r="149" spans="1:14" x14ac:dyDescent="0.25">
      <c r="A149" s="404" t="s">
        <v>161</v>
      </c>
      <c r="B149" s="381"/>
      <c r="C149" s="381"/>
      <c r="D149" s="381"/>
      <c r="E149" s="381"/>
      <c r="F149" s="381"/>
      <c r="G149" s="381"/>
      <c r="H149" s="381"/>
      <c r="I149" s="381"/>
      <c r="J149" s="381"/>
      <c r="K149" s="381"/>
      <c r="L149" s="381"/>
      <c r="M149" s="381"/>
      <c r="N149" s="381"/>
    </row>
    <row r="150" spans="1:14" x14ac:dyDescent="0.25">
      <c r="A150" s="403" t="s">
        <v>476</v>
      </c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</row>
    <row r="151" spans="1:14" x14ac:dyDescent="0.25">
      <c r="A151" s="403" t="s">
        <v>373</v>
      </c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</row>
    <row r="152" spans="1:14" x14ac:dyDescent="0.25">
      <c r="A152" s="403" t="s">
        <v>477</v>
      </c>
      <c r="B152" s="408">
        <f>B91+B108</f>
        <v>0</v>
      </c>
      <c r="C152" s="408">
        <f t="shared" ref="C152:N152" si="42">C91+C108</f>
        <v>0</v>
      </c>
      <c r="D152" s="408">
        <f t="shared" si="42"/>
        <v>0</v>
      </c>
      <c r="E152" s="408">
        <f t="shared" si="42"/>
        <v>0</v>
      </c>
      <c r="F152" s="408">
        <f t="shared" si="42"/>
        <v>0</v>
      </c>
      <c r="G152" s="408">
        <f t="shared" si="42"/>
        <v>0</v>
      </c>
      <c r="H152" s="408">
        <f t="shared" si="42"/>
        <v>0</v>
      </c>
      <c r="I152" s="408">
        <f t="shared" si="42"/>
        <v>0</v>
      </c>
      <c r="J152" s="408">
        <f t="shared" si="42"/>
        <v>0</v>
      </c>
      <c r="K152" s="408">
        <f t="shared" si="42"/>
        <v>0</v>
      </c>
      <c r="L152" s="408">
        <f t="shared" si="42"/>
        <v>0</v>
      </c>
      <c r="M152" s="408">
        <f t="shared" si="42"/>
        <v>0</v>
      </c>
      <c r="N152" s="408">
        <f t="shared" si="42"/>
        <v>0</v>
      </c>
    </row>
    <row r="153" spans="1:14" x14ac:dyDescent="0.25">
      <c r="A153" s="403" t="s">
        <v>322</v>
      </c>
      <c r="B153" s="408">
        <f>B104</f>
        <v>0</v>
      </c>
      <c r="C153" s="408">
        <f t="shared" ref="C153:N153" si="43">C104</f>
        <v>0</v>
      </c>
      <c r="D153" s="408">
        <f t="shared" si="43"/>
        <v>0</v>
      </c>
      <c r="E153" s="408">
        <f t="shared" si="43"/>
        <v>0</v>
      </c>
      <c r="F153" s="408">
        <f t="shared" si="43"/>
        <v>0</v>
      </c>
      <c r="G153" s="408">
        <f t="shared" si="43"/>
        <v>0</v>
      </c>
      <c r="H153" s="408">
        <f t="shared" si="43"/>
        <v>0</v>
      </c>
      <c r="I153" s="408">
        <f t="shared" si="43"/>
        <v>0</v>
      </c>
      <c r="J153" s="408">
        <f t="shared" si="43"/>
        <v>0</v>
      </c>
      <c r="K153" s="408">
        <f t="shared" si="43"/>
        <v>0</v>
      </c>
      <c r="L153" s="408">
        <f t="shared" si="43"/>
        <v>0</v>
      </c>
      <c r="M153" s="408">
        <f t="shared" si="43"/>
        <v>0</v>
      </c>
      <c r="N153" s="408">
        <f t="shared" si="43"/>
        <v>0</v>
      </c>
    </row>
    <row r="154" spans="1:14" x14ac:dyDescent="0.25">
      <c r="A154" s="403"/>
      <c r="B154" s="408"/>
      <c r="C154" s="408"/>
      <c r="D154" s="408"/>
      <c r="E154" s="408"/>
      <c r="F154" s="408"/>
      <c r="G154" s="408"/>
      <c r="H154" s="408"/>
      <c r="I154" s="408"/>
      <c r="J154" s="408"/>
      <c r="K154" s="408"/>
      <c r="L154" s="408"/>
      <c r="M154" s="408"/>
      <c r="N154" s="408"/>
    </row>
    <row r="155" spans="1:14" x14ac:dyDescent="0.25">
      <c r="A155" s="384" t="s">
        <v>485</v>
      </c>
      <c r="B155" s="409">
        <f t="shared" ref="B155:N155" si="44">IF(B8=0,0,B145/B8)</f>
        <v>0</v>
      </c>
      <c r="C155" s="409">
        <f t="shared" si="44"/>
        <v>0</v>
      </c>
      <c r="D155" s="409">
        <f t="shared" si="44"/>
        <v>0</v>
      </c>
      <c r="E155" s="409">
        <f t="shared" si="44"/>
        <v>0</v>
      </c>
      <c r="F155" s="409">
        <f t="shared" si="44"/>
        <v>0</v>
      </c>
      <c r="G155" s="409">
        <f t="shared" si="44"/>
        <v>0</v>
      </c>
      <c r="H155" s="409">
        <f t="shared" si="44"/>
        <v>0</v>
      </c>
      <c r="I155" s="409">
        <f t="shared" si="44"/>
        <v>0</v>
      </c>
      <c r="J155" s="409">
        <f t="shared" si="44"/>
        <v>0</v>
      </c>
      <c r="K155" s="409">
        <f t="shared" si="44"/>
        <v>0</v>
      </c>
      <c r="L155" s="409">
        <f t="shared" si="44"/>
        <v>0</v>
      </c>
      <c r="M155" s="409">
        <f t="shared" si="44"/>
        <v>0</v>
      </c>
      <c r="N155" s="409">
        <f t="shared" si="44"/>
        <v>0</v>
      </c>
    </row>
    <row r="156" spans="1:14" x14ac:dyDescent="0.25">
      <c r="A156" s="384" t="s">
        <v>486</v>
      </c>
      <c r="B156" s="409">
        <f t="shared" ref="B156:N156" si="45">IF(B15=0,0,(B146+B147)/B15)</f>
        <v>0</v>
      </c>
      <c r="C156" s="409">
        <f t="shared" si="45"/>
        <v>0</v>
      </c>
      <c r="D156" s="409">
        <f t="shared" si="45"/>
        <v>0</v>
      </c>
      <c r="E156" s="409">
        <f t="shared" si="45"/>
        <v>0</v>
      </c>
      <c r="F156" s="409">
        <f t="shared" si="45"/>
        <v>0</v>
      </c>
      <c r="G156" s="409">
        <f t="shared" si="45"/>
        <v>0</v>
      </c>
      <c r="H156" s="409">
        <f t="shared" si="45"/>
        <v>0</v>
      </c>
      <c r="I156" s="409">
        <f t="shared" si="45"/>
        <v>0</v>
      </c>
      <c r="J156" s="409">
        <f t="shared" si="45"/>
        <v>0</v>
      </c>
      <c r="K156" s="409">
        <f t="shared" si="45"/>
        <v>0</v>
      </c>
      <c r="L156" s="409">
        <f t="shared" si="45"/>
        <v>0</v>
      </c>
      <c r="M156" s="409">
        <f t="shared" si="45"/>
        <v>0</v>
      </c>
      <c r="N156" s="409">
        <f t="shared" si="45"/>
        <v>0</v>
      </c>
    </row>
    <row r="157" spans="1:14" x14ac:dyDescent="0.25">
      <c r="A157" s="384" t="s">
        <v>487</v>
      </c>
      <c r="B157" s="409">
        <f>IF((B52-B59-B61-B99-B112-B89-B86)=0,0,(B152+B153)/(B52-B59-B61-B99-B112-B89-B86))</f>
        <v>0</v>
      </c>
      <c r="C157" s="409">
        <f t="shared" ref="C157:N157" si="46">IF((C52-C59-C61-C99-C112-C89-C86)=0,0,(C152+C153)/(C52-C59-C61-C99-C112-C89-C86))</f>
        <v>0</v>
      </c>
      <c r="D157" s="409">
        <f t="shared" si="46"/>
        <v>0</v>
      </c>
      <c r="E157" s="409">
        <f t="shared" si="46"/>
        <v>0</v>
      </c>
      <c r="F157" s="409">
        <f t="shared" si="46"/>
        <v>0</v>
      </c>
      <c r="G157" s="409">
        <f t="shared" si="46"/>
        <v>0</v>
      </c>
      <c r="H157" s="409">
        <f t="shared" si="46"/>
        <v>0</v>
      </c>
      <c r="I157" s="409">
        <f t="shared" si="46"/>
        <v>0</v>
      </c>
      <c r="J157" s="409">
        <f t="shared" si="46"/>
        <v>0</v>
      </c>
      <c r="K157" s="409">
        <f t="shared" si="46"/>
        <v>0</v>
      </c>
      <c r="L157" s="409">
        <f t="shared" si="46"/>
        <v>0</v>
      </c>
      <c r="M157" s="409">
        <f t="shared" si="46"/>
        <v>0</v>
      </c>
      <c r="N157" s="409">
        <f t="shared" si="46"/>
        <v>0</v>
      </c>
    </row>
  </sheetData>
  <mergeCells count="2">
    <mergeCell ref="B4:D4"/>
    <mergeCell ref="B5:D5"/>
  </mergeCells>
  <conditionalFormatting sqref="C16:E16">
    <cfRule type="notContainsBlanks" dxfId="40" priority="2">
      <formula>LEN(TRIM(C16))&gt;0</formula>
    </cfRule>
  </conditionalFormatting>
  <conditionalFormatting sqref="C16">
    <cfRule type="notContainsBlanks" dxfId="39" priority="1">
      <formula>LEN(TRIM(C16))&gt;0</formula>
    </cfRule>
  </conditionalFormatting>
  <dataValidations count="5">
    <dataValidation type="list" allowBlank="1" showInputMessage="1" showErrorMessage="1" error="Enter column reference text (i.e. B, C, D, E) in which latest years data is available" sqref="B4:D4" xr:uid="{9962FA54-49E7-4C5B-97F9-D9C652F25A46}">
      <formula1>"A, B, C, D, E, F, G, H, I, J, K, L, M, N"</formula1>
    </dataValidation>
    <dataValidation type="date" operator="greaterThan" allowBlank="1" showInputMessage="1" showErrorMessage="1" error="Enter a date greate than 1-Jan-2000" sqref="B1:N1" xr:uid="{2FDE3562-266A-47A1-BBE5-92DF70EC83C6}">
      <formula1>DATE(2000,3,31)</formula1>
    </dataValidation>
    <dataValidation type="decimal" operator="greaterThanOrEqual" allowBlank="1" showInputMessage="1" showErrorMessage="1" error="Enter a number" sqref="B12:N12 B149:N154 F18:N18 C120:E120 C64:E66 C43 F97:N98 B128:N130 B132:N136 C58:E61 C105:E105 F54:N55 C47:D47 B90:B92 B85:N86 C123:E123 B37:N39 F94:N95 C102:E102 B72:N78 F16:N16 C110:E117 B22:N24 B32:N35 C70:E70 B145:N147 B16 C82:E82 B42:B43 D42:N43 B46:B47 E46:N47 B54:B55 B57:B61 F57:N61 B63:B67 F63:N67 B69:B70 F69:N70 B28:N29 F88:N92 B104:B106 F104:N106 B108:B117 F108:N117 C108:E108 B82:B83 F82:N83 B94:B95 B101:B102 F101:N102 B97:B98 B120:B125 F120:N125 B88:E89 C91:E91" xr:uid="{AB5DAA82-6FD5-46F8-B631-1F1CC470E7D6}">
      <formula1>-10000000</formula1>
    </dataValidation>
    <dataValidation type="list" allowBlank="1" showInputMessage="1" showErrorMessage="1" sqref="C2:N2" xr:uid="{716D3E74-9560-4CC3-8E77-72CA1E0CFFBF}">
      <formula1>"Audited, Provisional, Forecast"</formula1>
    </dataValidation>
    <dataValidation type="whole" allowBlank="1" showInputMessage="1" showErrorMessage="1" sqref="B3:N3" xr:uid="{99AA0147-ABF5-49D4-87BE-6E1B2BA58E31}">
      <formula1>1</formula1>
      <formula2>24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3FE8-AE95-4EF8-A368-50D246132701}">
  <sheetPr>
    <tabColor theme="3" tint="-0.499984740745262"/>
  </sheetPr>
  <dimension ref="A1:P228"/>
  <sheetViews>
    <sheetView zoomScale="85" zoomScaleNormal="85" workbookViewId="0"/>
  </sheetViews>
  <sheetFormatPr defaultColWidth="8.7109375" defaultRowHeight="15" x14ac:dyDescent="0.25"/>
  <cols>
    <col min="1" max="1" width="5.42578125" style="366" customWidth="1"/>
    <col min="2" max="2" width="49.5703125" style="366" bestFit="1" customWidth="1"/>
    <col min="3" max="3" width="15.140625" style="366" customWidth="1"/>
    <col min="4" max="4" width="16.7109375" style="366" customWidth="1"/>
    <col min="5" max="5" width="18.85546875" style="366" customWidth="1"/>
    <col min="6" max="6" width="21.42578125" style="366" customWidth="1"/>
    <col min="7" max="7" width="16.140625" style="366" bestFit="1" customWidth="1"/>
    <col min="8" max="8" width="15.42578125" style="366" customWidth="1"/>
    <col min="9" max="9" width="15.28515625" style="366" bestFit="1" customWidth="1"/>
    <col min="10" max="15" width="17.42578125" style="366" bestFit="1" customWidth="1"/>
    <col min="16" max="16" width="15.5703125" style="366" bestFit="1" customWidth="1"/>
    <col min="17" max="16384" width="8.7109375" style="366"/>
  </cols>
  <sheetData>
    <row r="1" spans="2:16" ht="15.75" thickBot="1" x14ac:dyDescent="0.3">
      <c r="B1" s="406" t="s">
        <v>504</v>
      </c>
      <c r="C1" s="440" t="e">
        <f>C18</f>
        <v>#NUM!</v>
      </c>
      <c r="D1" s="440" t="e">
        <f t="shared" ref="D1:P1" si="0">D18</f>
        <v>#NUM!</v>
      </c>
      <c r="E1" s="440" t="e">
        <f t="shared" si="0"/>
        <v>#NUM!</v>
      </c>
      <c r="F1" s="440" t="e">
        <f t="shared" si="0"/>
        <v>#NUM!</v>
      </c>
      <c r="G1" s="440" t="e">
        <f t="shared" si="0"/>
        <v>#NUM!</v>
      </c>
      <c r="H1" s="440" t="e">
        <f t="shared" si="0"/>
        <v>#NUM!</v>
      </c>
      <c r="I1" s="440" t="e">
        <f t="shared" si="0"/>
        <v>#NUM!</v>
      </c>
      <c r="J1" s="440" t="e">
        <f t="shared" si="0"/>
        <v>#NUM!</v>
      </c>
      <c r="K1" s="440" t="e">
        <f t="shared" si="0"/>
        <v>#NUM!</v>
      </c>
      <c r="L1" s="440" t="e">
        <f t="shared" si="0"/>
        <v>#NUM!</v>
      </c>
      <c r="M1" s="440" t="e">
        <f t="shared" si="0"/>
        <v>#NUM!</v>
      </c>
      <c r="N1" s="440" t="e">
        <f t="shared" si="0"/>
        <v>#NUM!</v>
      </c>
      <c r="O1" s="440">
        <f t="shared" si="0"/>
        <v>1</v>
      </c>
      <c r="P1" s="440" t="str">
        <f t="shared" si="0"/>
        <v>Total</v>
      </c>
    </row>
    <row r="2" spans="2:16" x14ac:dyDescent="0.25">
      <c r="B2" s="391"/>
    </row>
    <row r="3" spans="2:16" x14ac:dyDescent="0.25">
      <c r="B3" s="391" t="s">
        <v>505</v>
      </c>
    </row>
    <row r="4" spans="2:16" x14ac:dyDescent="0.25">
      <c r="B4" s="384" t="s">
        <v>490</v>
      </c>
      <c r="C4" s="441"/>
      <c r="D4" s="441"/>
      <c r="E4" s="441"/>
      <c r="F4" s="441"/>
      <c r="G4" s="441"/>
      <c r="H4" s="441"/>
      <c r="I4" s="441"/>
      <c r="J4" s="441"/>
      <c r="K4" s="441"/>
      <c r="L4" s="441"/>
    </row>
    <row r="5" spans="2:16" x14ac:dyDescent="0.25">
      <c r="B5" s="384" t="s">
        <v>491</v>
      </c>
      <c r="C5" s="441"/>
      <c r="D5" s="441"/>
      <c r="E5" s="441"/>
      <c r="F5" s="441"/>
      <c r="G5" s="441"/>
      <c r="H5" s="441"/>
      <c r="I5" s="441"/>
      <c r="J5" s="441"/>
      <c r="K5" s="441"/>
      <c r="L5" s="441"/>
    </row>
    <row r="7" spans="2:16" x14ac:dyDescent="0.25">
      <c r="B7" s="442"/>
    </row>
    <row r="10" spans="2:16" x14ac:dyDescent="0.25">
      <c r="H10" s="443"/>
    </row>
    <row r="11" spans="2:16" x14ac:dyDescent="0.25">
      <c r="C11" s="384" t="s">
        <v>506</v>
      </c>
      <c r="D11" s="434" t="s">
        <v>507</v>
      </c>
      <c r="E11" s="384" t="s">
        <v>508</v>
      </c>
      <c r="F11" s="384" t="s">
        <v>509</v>
      </c>
      <c r="G11" s="384" t="s">
        <v>552</v>
      </c>
      <c r="H11" s="384" t="s">
        <v>553</v>
      </c>
      <c r="I11" s="384" t="s">
        <v>554</v>
      </c>
      <c r="J11" s="384" t="s">
        <v>555</v>
      </c>
      <c r="K11" s="384" t="s">
        <v>556</v>
      </c>
      <c r="L11" s="384" t="s">
        <v>557</v>
      </c>
    </row>
    <row r="12" spans="2:16" x14ac:dyDescent="0.25">
      <c r="B12" s="434" t="s">
        <v>312</v>
      </c>
      <c r="C12" s="444"/>
      <c r="D12" s="445"/>
      <c r="E12" s="444"/>
      <c r="F12" s="444"/>
      <c r="G12" s="444"/>
      <c r="H12" s="444"/>
      <c r="I12" s="444"/>
      <c r="J12" s="444"/>
      <c r="K12" s="444"/>
      <c r="L12" s="444"/>
    </row>
    <row r="13" spans="2:16" x14ac:dyDescent="0.25">
      <c r="B13" s="434" t="s">
        <v>510</v>
      </c>
      <c r="C13" s="446"/>
      <c r="D13" s="447"/>
      <c r="E13" s="446"/>
      <c r="F13" s="446"/>
      <c r="G13" s="446"/>
      <c r="H13" s="446"/>
      <c r="I13" s="446"/>
      <c r="J13" s="446"/>
      <c r="K13" s="446"/>
      <c r="L13" s="446"/>
    </row>
    <row r="14" spans="2:16" x14ac:dyDescent="0.25">
      <c r="B14" s="434" t="s">
        <v>511</v>
      </c>
      <c r="C14" s="448"/>
      <c r="D14" s="448"/>
      <c r="E14" s="448"/>
      <c r="F14" s="448"/>
      <c r="G14" s="448"/>
      <c r="H14" s="448"/>
      <c r="I14" s="448"/>
      <c r="J14" s="448"/>
      <c r="K14" s="448"/>
      <c r="L14" s="448"/>
    </row>
    <row r="15" spans="2:16" x14ac:dyDescent="0.25">
      <c r="H15" s="443"/>
    </row>
    <row r="17" spans="1:16" x14ac:dyDescent="0.25">
      <c r="B17" s="392" t="s">
        <v>512</v>
      </c>
      <c r="C17" s="449" t="s">
        <v>532</v>
      </c>
    </row>
    <row r="18" spans="1:16" x14ac:dyDescent="0.25">
      <c r="B18" s="450" t="s">
        <v>331</v>
      </c>
      <c r="C18" s="451" t="e">
        <f t="shared" ref="C18:M18" si="1">EDATE(D18,-1)</f>
        <v>#NUM!</v>
      </c>
      <c r="D18" s="451" t="e">
        <f t="shared" si="1"/>
        <v>#NUM!</v>
      </c>
      <c r="E18" s="451" t="e">
        <f t="shared" si="1"/>
        <v>#NUM!</v>
      </c>
      <c r="F18" s="451" t="e">
        <f t="shared" si="1"/>
        <v>#NUM!</v>
      </c>
      <c r="G18" s="451" t="e">
        <f t="shared" si="1"/>
        <v>#NUM!</v>
      </c>
      <c r="H18" s="451" t="e">
        <f t="shared" si="1"/>
        <v>#NUM!</v>
      </c>
      <c r="I18" s="451" t="e">
        <f t="shared" si="1"/>
        <v>#NUM!</v>
      </c>
      <c r="J18" s="451" t="e">
        <f t="shared" si="1"/>
        <v>#NUM!</v>
      </c>
      <c r="K18" s="451" t="e">
        <f t="shared" si="1"/>
        <v>#NUM!</v>
      </c>
      <c r="L18" s="451" t="e">
        <f t="shared" si="1"/>
        <v>#NUM!</v>
      </c>
      <c r="M18" s="451" t="e">
        <f t="shared" si="1"/>
        <v>#NUM!</v>
      </c>
      <c r="N18" s="451" t="e">
        <f>EDATE(O18,-1)</f>
        <v>#NUM!</v>
      </c>
      <c r="O18" s="451">
        <f>C5-DAY(C5)+1</f>
        <v>1</v>
      </c>
      <c r="P18" s="451" t="s">
        <v>248</v>
      </c>
    </row>
    <row r="19" spans="1:16" x14ac:dyDescent="0.25">
      <c r="A19" s="578" t="s">
        <v>513</v>
      </c>
      <c r="B19" s="452" t="s">
        <v>514</v>
      </c>
      <c r="C19" s="453">
        <f>C40+C59+C78+C97+C116+C135+C154+C173+C192+C211</f>
        <v>0</v>
      </c>
      <c r="D19" s="453">
        <f t="shared" ref="D19:O19" si="2">D40+D59+D78+D97+D116+D135+D154+D173+D192+D211</f>
        <v>0</v>
      </c>
      <c r="E19" s="453">
        <f t="shared" si="2"/>
        <v>0</v>
      </c>
      <c r="F19" s="453">
        <f t="shared" si="2"/>
        <v>0</v>
      </c>
      <c r="G19" s="453">
        <f t="shared" si="2"/>
        <v>0</v>
      </c>
      <c r="H19" s="453">
        <f t="shared" si="2"/>
        <v>0</v>
      </c>
      <c r="I19" s="453">
        <f t="shared" si="2"/>
        <v>0</v>
      </c>
      <c r="J19" s="453">
        <f t="shared" si="2"/>
        <v>0</v>
      </c>
      <c r="K19" s="453">
        <f t="shared" si="2"/>
        <v>0</v>
      </c>
      <c r="L19" s="453">
        <f t="shared" si="2"/>
        <v>0</v>
      </c>
      <c r="M19" s="453">
        <f t="shared" si="2"/>
        <v>0</v>
      </c>
      <c r="N19" s="453">
        <f t="shared" si="2"/>
        <v>0</v>
      </c>
      <c r="O19" s="453">
        <f t="shared" si="2"/>
        <v>0</v>
      </c>
      <c r="P19" s="454">
        <f>SUM(C19:O19)</f>
        <v>0</v>
      </c>
    </row>
    <row r="20" spans="1:16" x14ac:dyDescent="0.25">
      <c r="A20" s="578"/>
      <c r="B20" s="455" t="s">
        <v>515</v>
      </c>
      <c r="C20" s="453">
        <f t="shared" ref="C20:O35" si="3">C41+C60+C79+C98+C117+C136+C155+C174+C193+C212</f>
        <v>0</v>
      </c>
      <c r="D20" s="453">
        <f t="shared" si="3"/>
        <v>0</v>
      </c>
      <c r="E20" s="453">
        <f t="shared" si="3"/>
        <v>0</v>
      </c>
      <c r="F20" s="453">
        <f t="shared" si="3"/>
        <v>0</v>
      </c>
      <c r="G20" s="453">
        <f t="shared" si="3"/>
        <v>0</v>
      </c>
      <c r="H20" s="453">
        <f t="shared" si="3"/>
        <v>0</v>
      </c>
      <c r="I20" s="453">
        <f t="shared" si="3"/>
        <v>0</v>
      </c>
      <c r="J20" s="453">
        <f t="shared" si="3"/>
        <v>0</v>
      </c>
      <c r="K20" s="453">
        <f t="shared" si="3"/>
        <v>0</v>
      </c>
      <c r="L20" s="453">
        <f t="shared" si="3"/>
        <v>0</v>
      </c>
      <c r="M20" s="453">
        <f t="shared" si="3"/>
        <v>0</v>
      </c>
      <c r="N20" s="453">
        <f t="shared" si="3"/>
        <v>0</v>
      </c>
      <c r="O20" s="453">
        <f t="shared" si="3"/>
        <v>0</v>
      </c>
      <c r="P20" s="454">
        <f t="shared" ref="P20:P32" si="4">SUM(C20:O20)</f>
        <v>0</v>
      </c>
    </row>
    <row r="21" spans="1:16" x14ac:dyDescent="0.25">
      <c r="A21" s="578"/>
      <c r="B21" s="455" t="s">
        <v>516</v>
      </c>
      <c r="C21" s="453">
        <f t="shared" si="3"/>
        <v>0</v>
      </c>
      <c r="D21" s="453">
        <f t="shared" si="3"/>
        <v>0</v>
      </c>
      <c r="E21" s="453">
        <f t="shared" si="3"/>
        <v>0</v>
      </c>
      <c r="F21" s="453">
        <f t="shared" si="3"/>
        <v>0</v>
      </c>
      <c r="G21" s="453">
        <f t="shared" si="3"/>
        <v>0</v>
      </c>
      <c r="H21" s="453">
        <f t="shared" si="3"/>
        <v>0</v>
      </c>
      <c r="I21" s="453">
        <f t="shared" si="3"/>
        <v>0</v>
      </c>
      <c r="J21" s="453">
        <f t="shared" si="3"/>
        <v>0</v>
      </c>
      <c r="K21" s="453">
        <f t="shared" si="3"/>
        <v>0</v>
      </c>
      <c r="L21" s="453">
        <f t="shared" si="3"/>
        <v>0</v>
      </c>
      <c r="M21" s="453">
        <f t="shared" si="3"/>
        <v>0</v>
      </c>
      <c r="N21" s="453">
        <f t="shared" si="3"/>
        <v>0</v>
      </c>
      <c r="O21" s="453">
        <f t="shared" si="3"/>
        <v>0</v>
      </c>
      <c r="P21" s="454">
        <f t="shared" si="4"/>
        <v>0</v>
      </c>
    </row>
    <row r="22" spans="1:16" x14ac:dyDescent="0.25">
      <c r="A22" s="578"/>
      <c r="B22" s="455" t="s">
        <v>517</v>
      </c>
      <c r="C22" s="453">
        <f t="shared" si="3"/>
        <v>0</v>
      </c>
      <c r="D22" s="453">
        <f t="shared" si="3"/>
        <v>0</v>
      </c>
      <c r="E22" s="453">
        <f t="shared" si="3"/>
        <v>0</v>
      </c>
      <c r="F22" s="453">
        <f t="shared" si="3"/>
        <v>0</v>
      </c>
      <c r="G22" s="453">
        <f t="shared" si="3"/>
        <v>0</v>
      </c>
      <c r="H22" s="453">
        <f t="shared" si="3"/>
        <v>0</v>
      </c>
      <c r="I22" s="453">
        <f t="shared" si="3"/>
        <v>0</v>
      </c>
      <c r="J22" s="453">
        <f t="shared" si="3"/>
        <v>0</v>
      </c>
      <c r="K22" s="453">
        <f t="shared" si="3"/>
        <v>0</v>
      </c>
      <c r="L22" s="453">
        <f t="shared" si="3"/>
        <v>0</v>
      </c>
      <c r="M22" s="453">
        <f t="shared" si="3"/>
        <v>0</v>
      </c>
      <c r="N22" s="453">
        <f t="shared" si="3"/>
        <v>0</v>
      </c>
      <c r="O22" s="453">
        <f t="shared" si="3"/>
        <v>0</v>
      </c>
      <c r="P22" s="454">
        <f t="shared" si="4"/>
        <v>0</v>
      </c>
    </row>
    <row r="23" spans="1:16" x14ac:dyDescent="0.25">
      <c r="A23" s="578"/>
      <c r="B23" s="455" t="s">
        <v>518</v>
      </c>
      <c r="C23" s="453">
        <f t="shared" si="3"/>
        <v>0</v>
      </c>
      <c r="D23" s="453">
        <f t="shared" si="3"/>
        <v>0</v>
      </c>
      <c r="E23" s="453">
        <f t="shared" si="3"/>
        <v>0</v>
      </c>
      <c r="F23" s="453">
        <f t="shared" si="3"/>
        <v>0</v>
      </c>
      <c r="G23" s="453">
        <f t="shared" si="3"/>
        <v>0</v>
      </c>
      <c r="H23" s="453">
        <f t="shared" si="3"/>
        <v>0</v>
      </c>
      <c r="I23" s="453">
        <f t="shared" si="3"/>
        <v>0</v>
      </c>
      <c r="J23" s="453">
        <f t="shared" si="3"/>
        <v>0</v>
      </c>
      <c r="K23" s="453">
        <f t="shared" si="3"/>
        <v>0</v>
      </c>
      <c r="L23" s="453">
        <f t="shared" si="3"/>
        <v>0</v>
      </c>
      <c r="M23" s="453">
        <f t="shared" si="3"/>
        <v>0</v>
      </c>
      <c r="N23" s="453">
        <f t="shared" si="3"/>
        <v>0</v>
      </c>
      <c r="O23" s="453">
        <f t="shared" si="3"/>
        <v>0</v>
      </c>
      <c r="P23" s="454">
        <f t="shared" si="4"/>
        <v>0</v>
      </c>
    </row>
    <row r="24" spans="1:16" x14ac:dyDescent="0.25">
      <c r="A24" s="578"/>
      <c r="B24" s="455" t="s">
        <v>519</v>
      </c>
      <c r="C24" s="453">
        <f t="shared" si="3"/>
        <v>0</v>
      </c>
      <c r="D24" s="453">
        <f t="shared" si="3"/>
        <v>0</v>
      </c>
      <c r="E24" s="453">
        <f t="shared" si="3"/>
        <v>0</v>
      </c>
      <c r="F24" s="453">
        <f t="shared" si="3"/>
        <v>0</v>
      </c>
      <c r="G24" s="453">
        <f t="shared" si="3"/>
        <v>0</v>
      </c>
      <c r="H24" s="453">
        <f t="shared" si="3"/>
        <v>0</v>
      </c>
      <c r="I24" s="453">
        <f t="shared" si="3"/>
        <v>0</v>
      </c>
      <c r="J24" s="453">
        <f t="shared" si="3"/>
        <v>0</v>
      </c>
      <c r="K24" s="453">
        <f t="shared" si="3"/>
        <v>0</v>
      </c>
      <c r="L24" s="453">
        <f t="shared" si="3"/>
        <v>0</v>
      </c>
      <c r="M24" s="453">
        <f t="shared" si="3"/>
        <v>0</v>
      </c>
      <c r="N24" s="453">
        <f t="shared" si="3"/>
        <v>0</v>
      </c>
      <c r="O24" s="453">
        <f t="shared" si="3"/>
        <v>0</v>
      </c>
      <c r="P24" s="454">
        <f t="shared" si="4"/>
        <v>0</v>
      </c>
    </row>
    <row r="25" spans="1:16" x14ac:dyDescent="0.25">
      <c r="A25" s="578"/>
      <c r="B25" s="455" t="s">
        <v>520</v>
      </c>
      <c r="C25" s="453">
        <f t="shared" si="3"/>
        <v>0</v>
      </c>
      <c r="D25" s="453">
        <f t="shared" si="3"/>
        <v>0</v>
      </c>
      <c r="E25" s="453">
        <f t="shared" si="3"/>
        <v>0</v>
      </c>
      <c r="F25" s="453">
        <f t="shared" si="3"/>
        <v>0</v>
      </c>
      <c r="G25" s="453">
        <f t="shared" si="3"/>
        <v>0</v>
      </c>
      <c r="H25" s="453">
        <f t="shared" si="3"/>
        <v>0</v>
      </c>
      <c r="I25" s="453">
        <f t="shared" si="3"/>
        <v>0</v>
      </c>
      <c r="J25" s="453">
        <f t="shared" si="3"/>
        <v>0</v>
      </c>
      <c r="K25" s="453">
        <f t="shared" si="3"/>
        <v>0</v>
      </c>
      <c r="L25" s="453">
        <f t="shared" si="3"/>
        <v>0</v>
      </c>
      <c r="M25" s="453">
        <f t="shared" si="3"/>
        <v>0</v>
      </c>
      <c r="N25" s="453">
        <f t="shared" si="3"/>
        <v>0</v>
      </c>
      <c r="O25" s="453">
        <f t="shared" si="3"/>
        <v>0</v>
      </c>
      <c r="P25" s="454">
        <f t="shared" si="4"/>
        <v>0</v>
      </c>
    </row>
    <row r="26" spans="1:16" x14ac:dyDescent="0.25">
      <c r="A26" s="578"/>
      <c r="B26" s="455" t="s">
        <v>521</v>
      </c>
      <c r="C26" s="453">
        <f t="shared" si="3"/>
        <v>0</v>
      </c>
      <c r="D26" s="453">
        <f t="shared" si="3"/>
        <v>0</v>
      </c>
      <c r="E26" s="453">
        <f t="shared" si="3"/>
        <v>0</v>
      </c>
      <c r="F26" s="453">
        <f t="shared" si="3"/>
        <v>0</v>
      </c>
      <c r="G26" s="453">
        <f t="shared" si="3"/>
        <v>0</v>
      </c>
      <c r="H26" s="453">
        <f t="shared" si="3"/>
        <v>0</v>
      </c>
      <c r="I26" s="453">
        <f t="shared" si="3"/>
        <v>0</v>
      </c>
      <c r="J26" s="453">
        <f t="shared" si="3"/>
        <v>0</v>
      </c>
      <c r="K26" s="453">
        <f t="shared" si="3"/>
        <v>0</v>
      </c>
      <c r="L26" s="453">
        <f t="shared" si="3"/>
        <v>0</v>
      </c>
      <c r="M26" s="453">
        <f t="shared" si="3"/>
        <v>0</v>
      </c>
      <c r="N26" s="453">
        <f t="shared" si="3"/>
        <v>0</v>
      </c>
      <c r="O26" s="453">
        <f t="shared" si="3"/>
        <v>0</v>
      </c>
      <c r="P26" s="454">
        <f t="shared" si="4"/>
        <v>0</v>
      </c>
    </row>
    <row r="27" spans="1:16" x14ac:dyDescent="0.25">
      <c r="A27" s="578"/>
      <c r="B27" s="455" t="s">
        <v>522</v>
      </c>
      <c r="C27" s="453">
        <f t="shared" si="3"/>
        <v>0</v>
      </c>
      <c r="D27" s="453">
        <f t="shared" si="3"/>
        <v>0</v>
      </c>
      <c r="E27" s="453">
        <f t="shared" si="3"/>
        <v>0</v>
      </c>
      <c r="F27" s="453">
        <f t="shared" si="3"/>
        <v>0</v>
      </c>
      <c r="G27" s="453">
        <f t="shared" si="3"/>
        <v>0</v>
      </c>
      <c r="H27" s="453">
        <f t="shared" si="3"/>
        <v>0</v>
      </c>
      <c r="I27" s="453">
        <f t="shared" si="3"/>
        <v>0</v>
      </c>
      <c r="J27" s="453">
        <f t="shared" si="3"/>
        <v>0</v>
      </c>
      <c r="K27" s="453">
        <f t="shared" si="3"/>
        <v>0</v>
      </c>
      <c r="L27" s="453">
        <f t="shared" si="3"/>
        <v>0</v>
      </c>
      <c r="M27" s="453">
        <f t="shared" si="3"/>
        <v>0</v>
      </c>
      <c r="N27" s="453">
        <f t="shared" si="3"/>
        <v>0</v>
      </c>
      <c r="O27" s="453">
        <f t="shared" si="3"/>
        <v>0</v>
      </c>
      <c r="P27" s="454">
        <f t="shared" si="4"/>
        <v>0</v>
      </c>
    </row>
    <row r="28" spans="1:16" x14ac:dyDescent="0.25">
      <c r="A28" s="578"/>
      <c r="B28" s="455" t="s">
        <v>523</v>
      </c>
      <c r="C28" s="453">
        <f t="shared" si="3"/>
        <v>0</v>
      </c>
      <c r="D28" s="453">
        <f t="shared" si="3"/>
        <v>0</v>
      </c>
      <c r="E28" s="453">
        <f t="shared" si="3"/>
        <v>0</v>
      </c>
      <c r="F28" s="453">
        <f t="shared" si="3"/>
        <v>0</v>
      </c>
      <c r="G28" s="453">
        <f t="shared" si="3"/>
        <v>0</v>
      </c>
      <c r="H28" s="453">
        <f t="shared" si="3"/>
        <v>0</v>
      </c>
      <c r="I28" s="453">
        <f t="shared" si="3"/>
        <v>0</v>
      </c>
      <c r="J28" s="453">
        <f t="shared" si="3"/>
        <v>0</v>
      </c>
      <c r="K28" s="453">
        <f t="shared" si="3"/>
        <v>0</v>
      </c>
      <c r="L28" s="453">
        <f t="shared" si="3"/>
        <v>0</v>
      </c>
      <c r="M28" s="453">
        <f t="shared" si="3"/>
        <v>0</v>
      </c>
      <c r="N28" s="453">
        <f t="shared" si="3"/>
        <v>0</v>
      </c>
      <c r="O28" s="453">
        <f t="shared" si="3"/>
        <v>0</v>
      </c>
      <c r="P28" s="454">
        <f t="shared" si="4"/>
        <v>0</v>
      </c>
    </row>
    <row r="29" spans="1:16" x14ac:dyDescent="0.25">
      <c r="A29" s="578"/>
      <c r="B29" s="455" t="s">
        <v>524</v>
      </c>
      <c r="C29" s="453">
        <f t="shared" si="3"/>
        <v>0</v>
      </c>
      <c r="D29" s="453">
        <f t="shared" si="3"/>
        <v>0</v>
      </c>
      <c r="E29" s="453">
        <f t="shared" si="3"/>
        <v>0</v>
      </c>
      <c r="F29" s="453">
        <f t="shared" si="3"/>
        <v>0</v>
      </c>
      <c r="G29" s="453">
        <f t="shared" si="3"/>
        <v>0</v>
      </c>
      <c r="H29" s="453">
        <f t="shared" si="3"/>
        <v>0</v>
      </c>
      <c r="I29" s="453">
        <f t="shared" si="3"/>
        <v>0</v>
      </c>
      <c r="J29" s="453">
        <f t="shared" si="3"/>
        <v>0</v>
      </c>
      <c r="K29" s="453">
        <f t="shared" si="3"/>
        <v>0</v>
      </c>
      <c r="L29" s="453">
        <f t="shared" si="3"/>
        <v>0</v>
      </c>
      <c r="M29" s="453">
        <f t="shared" si="3"/>
        <v>0</v>
      </c>
      <c r="N29" s="453">
        <f t="shared" si="3"/>
        <v>0</v>
      </c>
      <c r="O29" s="453">
        <f t="shared" si="3"/>
        <v>0</v>
      </c>
      <c r="P29" s="454">
        <f t="shared" si="4"/>
        <v>0</v>
      </c>
    </row>
    <row r="30" spans="1:16" x14ac:dyDescent="0.25">
      <c r="A30" s="578"/>
      <c r="B30" s="455" t="s">
        <v>525</v>
      </c>
      <c r="C30" s="453">
        <f t="shared" si="3"/>
        <v>0</v>
      </c>
      <c r="D30" s="453">
        <f t="shared" si="3"/>
        <v>0</v>
      </c>
      <c r="E30" s="453">
        <f t="shared" si="3"/>
        <v>0</v>
      </c>
      <c r="F30" s="453">
        <f t="shared" si="3"/>
        <v>0</v>
      </c>
      <c r="G30" s="453">
        <f t="shared" si="3"/>
        <v>0</v>
      </c>
      <c r="H30" s="453">
        <f t="shared" si="3"/>
        <v>0</v>
      </c>
      <c r="I30" s="453">
        <f t="shared" si="3"/>
        <v>0</v>
      </c>
      <c r="J30" s="453">
        <f t="shared" si="3"/>
        <v>0</v>
      </c>
      <c r="K30" s="453">
        <f t="shared" si="3"/>
        <v>0</v>
      </c>
      <c r="L30" s="453">
        <f t="shared" si="3"/>
        <v>0</v>
      </c>
      <c r="M30" s="453">
        <f t="shared" si="3"/>
        <v>0</v>
      </c>
      <c r="N30" s="453">
        <f t="shared" si="3"/>
        <v>0</v>
      </c>
      <c r="O30" s="453">
        <f t="shared" si="3"/>
        <v>0</v>
      </c>
      <c r="P30" s="454">
        <f t="shared" si="4"/>
        <v>0</v>
      </c>
    </row>
    <row r="31" spans="1:16" x14ac:dyDescent="0.25">
      <c r="A31" s="578"/>
      <c r="B31" s="455" t="s">
        <v>526</v>
      </c>
      <c r="C31" s="453">
        <f t="shared" si="3"/>
        <v>0</v>
      </c>
      <c r="D31" s="453">
        <f t="shared" si="3"/>
        <v>0</v>
      </c>
      <c r="E31" s="453">
        <f t="shared" si="3"/>
        <v>0</v>
      </c>
      <c r="F31" s="453">
        <f t="shared" si="3"/>
        <v>0</v>
      </c>
      <c r="G31" s="453">
        <f t="shared" si="3"/>
        <v>0</v>
      </c>
      <c r="H31" s="453">
        <f t="shared" si="3"/>
        <v>0</v>
      </c>
      <c r="I31" s="453">
        <f t="shared" si="3"/>
        <v>0</v>
      </c>
      <c r="J31" s="453">
        <f t="shared" si="3"/>
        <v>0</v>
      </c>
      <c r="K31" s="453">
        <f t="shared" si="3"/>
        <v>0</v>
      </c>
      <c r="L31" s="453">
        <f t="shared" si="3"/>
        <v>0</v>
      </c>
      <c r="M31" s="453">
        <f t="shared" si="3"/>
        <v>0</v>
      </c>
      <c r="N31" s="453">
        <f t="shared" si="3"/>
        <v>0</v>
      </c>
      <c r="O31" s="453">
        <f t="shared" si="3"/>
        <v>0</v>
      </c>
      <c r="P31" s="454">
        <f t="shared" si="4"/>
        <v>0</v>
      </c>
    </row>
    <row r="32" spans="1:16" x14ac:dyDescent="0.25">
      <c r="A32" s="578"/>
      <c r="B32" s="455" t="s">
        <v>527</v>
      </c>
      <c r="C32" s="453">
        <f t="shared" si="3"/>
        <v>0</v>
      </c>
      <c r="D32" s="453">
        <f t="shared" si="3"/>
        <v>0</v>
      </c>
      <c r="E32" s="453">
        <f t="shared" si="3"/>
        <v>0</v>
      </c>
      <c r="F32" s="453">
        <f t="shared" si="3"/>
        <v>0</v>
      </c>
      <c r="G32" s="453">
        <f t="shared" si="3"/>
        <v>0</v>
      </c>
      <c r="H32" s="453">
        <f t="shared" si="3"/>
        <v>0</v>
      </c>
      <c r="I32" s="453">
        <f t="shared" si="3"/>
        <v>0</v>
      </c>
      <c r="J32" s="453">
        <f t="shared" si="3"/>
        <v>0</v>
      </c>
      <c r="K32" s="453">
        <f t="shared" si="3"/>
        <v>0</v>
      </c>
      <c r="L32" s="453">
        <f t="shared" si="3"/>
        <v>0</v>
      </c>
      <c r="M32" s="453">
        <f t="shared" si="3"/>
        <v>0</v>
      </c>
      <c r="N32" s="453">
        <f t="shared" si="3"/>
        <v>0</v>
      </c>
      <c r="O32" s="453">
        <f t="shared" si="3"/>
        <v>0</v>
      </c>
      <c r="P32" s="454">
        <f t="shared" si="4"/>
        <v>0</v>
      </c>
    </row>
    <row r="33" spans="1:16" x14ac:dyDescent="0.25">
      <c r="A33" s="578"/>
      <c r="B33" s="455" t="s">
        <v>528</v>
      </c>
      <c r="C33" s="453">
        <f t="shared" si="3"/>
        <v>0</v>
      </c>
      <c r="D33" s="453">
        <f t="shared" si="3"/>
        <v>0</v>
      </c>
      <c r="E33" s="453">
        <f t="shared" si="3"/>
        <v>0</v>
      </c>
      <c r="F33" s="453">
        <f t="shared" si="3"/>
        <v>0</v>
      </c>
      <c r="G33" s="453">
        <f t="shared" si="3"/>
        <v>0</v>
      </c>
      <c r="H33" s="453">
        <f t="shared" si="3"/>
        <v>0</v>
      </c>
      <c r="I33" s="453">
        <f t="shared" si="3"/>
        <v>0</v>
      </c>
      <c r="J33" s="453">
        <f t="shared" si="3"/>
        <v>0</v>
      </c>
      <c r="K33" s="453">
        <f t="shared" si="3"/>
        <v>0</v>
      </c>
      <c r="L33" s="453">
        <f t="shared" si="3"/>
        <v>0</v>
      </c>
      <c r="M33" s="453">
        <f t="shared" si="3"/>
        <v>0</v>
      </c>
      <c r="N33" s="453">
        <f t="shared" si="3"/>
        <v>0</v>
      </c>
      <c r="O33" s="453">
        <f t="shared" si="3"/>
        <v>0</v>
      </c>
      <c r="P33" s="454">
        <f>IFERROR(AVERAGE(C33:O33),0)</f>
        <v>0</v>
      </c>
    </row>
    <row r="34" spans="1:16" x14ac:dyDescent="0.25">
      <c r="A34" s="578"/>
      <c r="B34" s="456" t="s">
        <v>529</v>
      </c>
      <c r="C34" s="453">
        <f t="shared" si="3"/>
        <v>0</v>
      </c>
      <c r="D34" s="453">
        <f t="shared" si="3"/>
        <v>0</v>
      </c>
      <c r="E34" s="453">
        <f t="shared" si="3"/>
        <v>0</v>
      </c>
      <c r="F34" s="453">
        <f t="shared" si="3"/>
        <v>0</v>
      </c>
      <c r="G34" s="453">
        <f t="shared" si="3"/>
        <v>0</v>
      </c>
      <c r="H34" s="453">
        <f t="shared" si="3"/>
        <v>0</v>
      </c>
      <c r="I34" s="453">
        <f t="shared" si="3"/>
        <v>0</v>
      </c>
      <c r="J34" s="453">
        <f t="shared" si="3"/>
        <v>0</v>
      </c>
      <c r="K34" s="453">
        <f t="shared" si="3"/>
        <v>0</v>
      </c>
      <c r="L34" s="453">
        <f t="shared" si="3"/>
        <v>0</v>
      </c>
      <c r="M34" s="453">
        <f t="shared" si="3"/>
        <v>0</v>
      </c>
      <c r="N34" s="453">
        <f t="shared" si="3"/>
        <v>0</v>
      </c>
      <c r="O34" s="453">
        <f t="shared" si="3"/>
        <v>0</v>
      </c>
      <c r="P34" s="454">
        <f>IFERROR(AVERAGE(C34:O34),0)</f>
        <v>0</v>
      </c>
    </row>
    <row r="35" spans="1:16" x14ac:dyDescent="0.25">
      <c r="A35" s="578"/>
      <c r="B35" s="455" t="s">
        <v>530</v>
      </c>
      <c r="C35" s="453">
        <f t="shared" si="3"/>
        <v>0</v>
      </c>
      <c r="D35" s="453">
        <f t="shared" si="3"/>
        <v>0</v>
      </c>
      <c r="E35" s="453">
        <f t="shared" si="3"/>
        <v>0</v>
      </c>
      <c r="F35" s="453">
        <f t="shared" si="3"/>
        <v>0</v>
      </c>
      <c r="G35" s="453">
        <f t="shared" si="3"/>
        <v>0</v>
      </c>
      <c r="H35" s="453">
        <f t="shared" si="3"/>
        <v>0</v>
      </c>
      <c r="I35" s="453">
        <f t="shared" si="3"/>
        <v>0</v>
      </c>
      <c r="J35" s="453">
        <f t="shared" si="3"/>
        <v>0</v>
      </c>
      <c r="K35" s="453">
        <f t="shared" si="3"/>
        <v>0</v>
      </c>
      <c r="L35" s="453">
        <f t="shared" si="3"/>
        <v>0</v>
      </c>
      <c r="M35" s="453">
        <f t="shared" si="3"/>
        <v>0</v>
      </c>
      <c r="N35" s="453">
        <f t="shared" si="3"/>
        <v>0</v>
      </c>
      <c r="O35" s="453">
        <f t="shared" si="3"/>
        <v>0</v>
      </c>
      <c r="P35" s="454">
        <f>IFERROR(AVERAGE(C35:O35),0)</f>
        <v>0</v>
      </c>
    </row>
    <row r="36" spans="1:16" x14ac:dyDescent="0.25">
      <c r="B36" s="455" t="s">
        <v>531</v>
      </c>
      <c r="C36" s="453">
        <f t="shared" ref="C36:O36" si="5">C57+C76+C95+C114+C133+C152+C171+C190+C209+C228</f>
        <v>0</v>
      </c>
      <c r="D36" s="453">
        <f t="shared" si="5"/>
        <v>0</v>
      </c>
      <c r="E36" s="453">
        <f t="shared" si="5"/>
        <v>0</v>
      </c>
      <c r="F36" s="453">
        <f t="shared" si="5"/>
        <v>0</v>
      </c>
      <c r="G36" s="453">
        <f t="shared" si="5"/>
        <v>0</v>
      </c>
      <c r="H36" s="453">
        <f t="shared" si="5"/>
        <v>0</v>
      </c>
      <c r="I36" s="453">
        <f t="shared" si="5"/>
        <v>0</v>
      </c>
      <c r="J36" s="453">
        <f t="shared" si="5"/>
        <v>0</v>
      </c>
      <c r="K36" s="453">
        <f t="shared" si="5"/>
        <v>0</v>
      </c>
      <c r="L36" s="453">
        <f t="shared" si="5"/>
        <v>0</v>
      </c>
      <c r="M36" s="453">
        <f t="shared" si="5"/>
        <v>0</v>
      </c>
      <c r="N36" s="453">
        <f t="shared" si="5"/>
        <v>0</v>
      </c>
      <c r="O36" s="453">
        <f t="shared" si="5"/>
        <v>0</v>
      </c>
      <c r="P36" s="454">
        <f>IFERROR(AVERAGE(C36:O36),0)</f>
        <v>0</v>
      </c>
    </row>
    <row r="37" spans="1:16" x14ac:dyDescent="0.25">
      <c r="B37" s="459"/>
      <c r="C37" s="354"/>
      <c r="D37" s="354"/>
      <c r="E37" s="354"/>
      <c r="F37" s="354"/>
      <c r="G37" s="354"/>
      <c r="H37" s="460"/>
      <c r="I37" s="460"/>
      <c r="J37" s="460"/>
      <c r="K37" s="460"/>
      <c r="L37" s="460"/>
      <c r="M37" s="460"/>
      <c r="N37" s="460"/>
      <c r="O37" s="354"/>
      <c r="P37" s="461"/>
    </row>
    <row r="39" spans="1:16" x14ac:dyDescent="0.25">
      <c r="B39" s="450"/>
      <c r="C39" s="451" t="e">
        <f t="shared" ref="C39:M39" si="6">EDATE(D39,-1)</f>
        <v>#NUM!</v>
      </c>
      <c r="D39" s="451" t="e">
        <f t="shared" si="6"/>
        <v>#NUM!</v>
      </c>
      <c r="E39" s="451" t="e">
        <f t="shared" si="6"/>
        <v>#NUM!</v>
      </c>
      <c r="F39" s="451" t="e">
        <f t="shared" si="6"/>
        <v>#NUM!</v>
      </c>
      <c r="G39" s="451" t="e">
        <f t="shared" si="6"/>
        <v>#NUM!</v>
      </c>
      <c r="H39" s="451" t="e">
        <f t="shared" si="6"/>
        <v>#NUM!</v>
      </c>
      <c r="I39" s="451" t="e">
        <f t="shared" si="6"/>
        <v>#NUM!</v>
      </c>
      <c r="J39" s="451" t="e">
        <f t="shared" si="6"/>
        <v>#NUM!</v>
      </c>
      <c r="K39" s="451" t="e">
        <f t="shared" si="6"/>
        <v>#NUM!</v>
      </c>
      <c r="L39" s="451" t="e">
        <f t="shared" si="6"/>
        <v>#NUM!</v>
      </c>
      <c r="M39" s="451" t="e">
        <f t="shared" si="6"/>
        <v>#NUM!</v>
      </c>
      <c r="N39" s="451" t="e">
        <f>EDATE(O39,-1)</f>
        <v>#NUM!</v>
      </c>
      <c r="O39" s="451">
        <f>C5-DAY(C5)+1</f>
        <v>1</v>
      </c>
      <c r="P39" s="462" t="str">
        <f t="shared" ref="P39" si="7">P18</f>
        <v>Total</v>
      </c>
    </row>
    <row r="40" spans="1:16" ht="15" customHeight="1" x14ac:dyDescent="0.25">
      <c r="A40" s="578" t="s">
        <v>506</v>
      </c>
      <c r="B40" s="452" t="s">
        <v>514</v>
      </c>
      <c r="C40" s="457"/>
      <c r="D40" s="457"/>
      <c r="E40" s="457"/>
      <c r="F40" s="457"/>
      <c r="G40" s="457"/>
      <c r="H40" s="463"/>
      <c r="I40" s="463"/>
      <c r="J40" s="463"/>
      <c r="K40" s="463"/>
      <c r="L40" s="463"/>
      <c r="M40" s="463"/>
      <c r="N40" s="463"/>
      <c r="O40" s="463"/>
      <c r="P40" s="454">
        <f>SUM(C40:O40)</f>
        <v>0</v>
      </c>
    </row>
    <row r="41" spans="1:16" x14ac:dyDescent="0.25">
      <c r="A41" s="578"/>
      <c r="B41" s="455" t="s">
        <v>515</v>
      </c>
      <c r="C41" s="457"/>
      <c r="D41" s="457"/>
      <c r="E41" s="457"/>
      <c r="F41" s="457"/>
      <c r="G41" s="457"/>
      <c r="H41" s="458"/>
      <c r="I41" s="458"/>
      <c r="J41" s="463"/>
      <c r="K41" s="463"/>
      <c r="L41" s="472"/>
      <c r="M41" s="463"/>
      <c r="N41" s="472"/>
      <c r="O41" s="463"/>
      <c r="P41" s="454">
        <f t="shared" ref="P41:P53" si="8">SUM(C41:O41)</f>
        <v>0</v>
      </c>
    </row>
    <row r="42" spans="1:16" x14ac:dyDescent="0.25">
      <c r="A42" s="578"/>
      <c r="B42" s="455" t="s">
        <v>516</v>
      </c>
      <c r="C42" s="457"/>
      <c r="D42" s="457"/>
      <c r="E42" s="457"/>
      <c r="F42" s="457"/>
      <c r="G42" s="457"/>
      <c r="H42" s="463"/>
      <c r="I42" s="463"/>
      <c r="J42" s="463"/>
      <c r="K42" s="463"/>
      <c r="L42" s="463"/>
      <c r="M42" s="463"/>
      <c r="N42" s="463"/>
      <c r="O42" s="463"/>
      <c r="P42" s="454">
        <f t="shared" si="8"/>
        <v>0</v>
      </c>
    </row>
    <row r="43" spans="1:16" x14ac:dyDescent="0.25">
      <c r="A43" s="578"/>
      <c r="B43" s="455" t="s">
        <v>517</v>
      </c>
      <c r="C43" s="457"/>
      <c r="D43" s="457"/>
      <c r="E43" s="457"/>
      <c r="F43" s="457"/>
      <c r="G43" s="457"/>
      <c r="H43" s="458"/>
      <c r="I43" s="458"/>
      <c r="J43" s="472"/>
      <c r="K43" s="463"/>
      <c r="L43" s="472"/>
      <c r="M43" s="463"/>
      <c r="N43" s="472"/>
      <c r="O43" s="463"/>
      <c r="P43" s="454">
        <f t="shared" si="8"/>
        <v>0</v>
      </c>
    </row>
    <row r="44" spans="1:16" x14ac:dyDescent="0.25">
      <c r="A44" s="578"/>
      <c r="B44" s="455" t="s">
        <v>518</v>
      </c>
      <c r="C44" s="457"/>
      <c r="D44" s="457"/>
      <c r="E44" s="457"/>
      <c r="F44" s="457"/>
      <c r="G44" s="457"/>
      <c r="H44" s="463"/>
      <c r="I44" s="463"/>
      <c r="J44" s="463"/>
      <c r="K44" s="463"/>
      <c r="L44" s="463"/>
      <c r="M44" s="463"/>
      <c r="N44" s="463"/>
      <c r="O44" s="463"/>
      <c r="P44" s="454">
        <f t="shared" si="8"/>
        <v>0</v>
      </c>
    </row>
    <row r="45" spans="1:16" x14ac:dyDescent="0.25">
      <c r="A45" s="578"/>
      <c r="B45" s="455" t="s">
        <v>519</v>
      </c>
      <c r="C45" s="457"/>
      <c r="D45" s="457"/>
      <c r="E45" s="457"/>
      <c r="F45" s="457"/>
      <c r="G45" s="457"/>
      <c r="H45" s="458"/>
      <c r="I45" s="463"/>
      <c r="J45" s="463"/>
      <c r="K45" s="463"/>
      <c r="L45" s="463"/>
      <c r="M45" s="463"/>
      <c r="N45" s="463"/>
      <c r="O45" s="463"/>
      <c r="P45" s="454">
        <f t="shared" si="8"/>
        <v>0</v>
      </c>
    </row>
    <row r="46" spans="1:16" x14ac:dyDescent="0.25">
      <c r="A46" s="578"/>
      <c r="B46" s="455" t="s">
        <v>520</v>
      </c>
      <c r="C46" s="457"/>
      <c r="D46" s="457"/>
      <c r="E46" s="457"/>
      <c r="F46" s="457"/>
      <c r="G46" s="457"/>
      <c r="H46" s="463"/>
      <c r="I46" s="463"/>
      <c r="J46" s="463"/>
      <c r="K46" s="463"/>
      <c r="L46" s="463"/>
      <c r="M46" s="463"/>
      <c r="N46" s="463"/>
      <c r="O46" s="463"/>
      <c r="P46" s="454">
        <f t="shared" si="8"/>
        <v>0</v>
      </c>
    </row>
    <row r="47" spans="1:16" x14ac:dyDescent="0.25">
      <c r="A47" s="578"/>
      <c r="B47" s="455" t="s">
        <v>521</v>
      </c>
      <c r="C47" s="457"/>
      <c r="D47" s="457"/>
      <c r="E47" s="457"/>
      <c r="F47" s="457"/>
      <c r="G47" s="457"/>
      <c r="H47" s="458"/>
      <c r="I47" s="463"/>
      <c r="J47" s="463"/>
      <c r="K47" s="463"/>
      <c r="L47" s="463"/>
      <c r="M47" s="463"/>
      <c r="N47" s="463"/>
      <c r="O47" s="463"/>
      <c r="P47" s="454">
        <f t="shared" si="8"/>
        <v>0</v>
      </c>
    </row>
    <row r="48" spans="1:16" x14ac:dyDescent="0.25">
      <c r="A48" s="578"/>
      <c r="B48" s="455" t="s">
        <v>522</v>
      </c>
      <c r="C48" s="457"/>
      <c r="D48" s="457"/>
      <c r="E48" s="457"/>
      <c r="F48" s="457"/>
      <c r="G48" s="457"/>
      <c r="H48" s="463"/>
      <c r="I48" s="463"/>
      <c r="J48" s="463"/>
      <c r="K48" s="463"/>
      <c r="L48" s="463"/>
      <c r="M48" s="463"/>
      <c r="N48" s="463"/>
      <c r="O48" s="463"/>
      <c r="P48" s="454">
        <f t="shared" si="8"/>
        <v>0</v>
      </c>
    </row>
    <row r="49" spans="1:16" x14ac:dyDescent="0.25">
      <c r="A49" s="578"/>
      <c r="B49" s="455" t="s">
        <v>523</v>
      </c>
      <c r="C49" s="457"/>
      <c r="D49" s="457"/>
      <c r="E49" s="457"/>
      <c r="F49" s="457"/>
      <c r="G49" s="457"/>
      <c r="H49" s="458"/>
      <c r="I49" s="458"/>
      <c r="J49" s="463"/>
      <c r="K49" s="463"/>
      <c r="L49" s="463"/>
      <c r="M49" s="463"/>
      <c r="N49" s="463"/>
      <c r="O49" s="463"/>
      <c r="P49" s="454">
        <f t="shared" si="8"/>
        <v>0</v>
      </c>
    </row>
    <row r="50" spans="1:16" x14ac:dyDescent="0.25">
      <c r="A50" s="578"/>
      <c r="B50" s="455" t="s">
        <v>524</v>
      </c>
      <c r="C50" s="457"/>
      <c r="D50" s="457"/>
      <c r="E50" s="457"/>
      <c r="F50" s="457"/>
      <c r="G50" s="457"/>
      <c r="H50" s="463"/>
      <c r="I50" s="463"/>
      <c r="J50" s="463"/>
      <c r="K50" s="463"/>
      <c r="L50" s="463"/>
      <c r="M50" s="463"/>
      <c r="N50" s="463"/>
      <c r="O50" s="463"/>
      <c r="P50" s="454">
        <f t="shared" si="8"/>
        <v>0</v>
      </c>
    </row>
    <row r="51" spans="1:16" x14ac:dyDescent="0.25">
      <c r="A51" s="578"/>
      <c r="B51" s="455" t="s">
        <v>525</v>
      </c>
      <c r="C51" s="457"/>
      <c r="D51" s="457"/>
      <c r="E51" s="457"/>
      <c r="F51" s="457"/>
      <c r="G51" s="457"/>
      <c r="H51" s="458"/>
      <c r="I51" s="458"/>
      <c r="J51" s="463"/>
      <c r="K51" s="463"/>
      <c r="L51" s="463"/>
      <c r="M51" s="463"/>
      <c r="N51" s="463"/>
      <c r="O51" s="463"/>
      <c r="P51" s="454">
        <f t="shared" si="8"/>
        <v>0</v>
      </c>
    </row>
    <row r="52" spans="1:16" x14ac:dyDescent="0.25">
      <c r="A52" s="578"/>
      <c r="B52" s="455" t="s">
        <v>526</v>
      </c>
      <c r="C52" s="457"/>
      <c r="D52" s="457"/>
      <c r="E52" s="457"/>
      <c r="F52" s="457"/>
      <c r="G52" s="457"/>
      <c r="H52" s="463"/>
      <c r="I52" s="463"/>
      <c r="J52" s="463"/>
      <c r="K52" s="463"/>
      <c r="L52" s="463"/>
      <c r="M52" s="463"/>
      <c r="N52" s="463"/>
      <c r="O52" s="463"/>
      <c r="P52" s="454">
        <f t="shared" si="8"/>
        <v>0</v>
      </c>
    </row>
    <row r="53" spans="1:16" x14ac:dyDescent="0.25">
      <c r="A53" s="578"/>
      <c r="B53" s="455" t="s">
        <v>527</v>
      </c>
      <c r="C53" s="457"/>
      <c r="D53" s="457"/>
      <c r="E53" s="457"/>
      <c r="F53" s="457"/>
      <c r="G53" s="457"/>
      <c r="H53" s="463"/>
      <c r="I53" s="463"/>
      <c r="J53" s="463"/>
      <c r="K53" s="463"/>
      <c r="L53" s="463"/>
      <c r="M53" s="463"/>
      <c r="N53" s="463"/>
      <c r="O53" s="463"/>
      <c r="P53" s="454">
        <f t="shared" si="8"/>
        <v>0</v>
      </c>
    </row>
    <row r="54" spans="1:16" x14ac:dyDescent="0.25">
      <c r="A54" s="578"/>
      <c r="B54" s="455" t="s">
        <v>528</v>
      </c>
      <c r="C54" s="457"/>
      <c r="D54" s="457"/>
      <c r="E54" s="457"/>
      <c r="F54" s="457"/>
      <c r="G54" s="457"/>
      <c r="H54" s="458"/>
      <c r="I54" s="458"/>
      <c r="J54" s="472"/>
      <c r="K54" s="472"/>
      <c r="L54" s="472"/>
      <c r="M54" s="472"/>
      <c r="N54" s="472"/>
      <c r="O54" s="472"/>
      <c r="P54" s="454">
        <f>IFERROR(AVERAGE(C54:O54),0)</f>
        <v>0</v>
      </c>
    </row>
    <row r="55" spans="1:16" x14ac:dyDescent="0.25">
      <c r="A55" s="578"/>
      <c r="B55" s="455" t="s">
        <v>529</v>
      </c>
      <c r="C55" s="457"/>
      <c r="D55" s="457"/>
      <c r="E55" s="457"/>
      <c r="F55" s="457"/>
      <c r="G55" s="457"/>
      <c r="H55" s="458"/>
      <c r="I55" s="458"/>
      <c r="J55" s="472"/>
      <c r="K55" s="472"/>
      <c r="L55" s="472"/>
      <c r="M55" s="472"/>
      <c r="N55" s="472"/>
      <c r="O55" s="472"/>
      <c r="P55" s="454">
        <f>IFERROR(AVERAGE(C55:O55),0)</f>
        <v>0</v>
      </c>
    </row>
    <row r="56" spans="1:16" x14ac:dyDescent="0.25">
      <c r="A56" s="578"/>
      <c r="B56" s="455" t="s">
        <v>530</v>
      </c>
      <c r="C56" s="457"/>
      <c r="D56" s="457"/>
      <c r="E56" s="457"/>
      <c r="F56" s="457"/>
      <c r="G56" s="457"/>
      <c r="H56" s="458"/>
      <c r="I56" s="458"/>
      <c r="J56" s="458"/>
      <c r="K56" s="458"/>
      <c r="L56" s="458"/>
      <c r="M56" s="458"/>
      <c r="N56" s="458"/>
      <c r="O56" s="473"/>
      <c r="P56" s="454">
        <f>IFERROR(AVERAGE(C56:O56),0)</f>
        <v>0</v>
      </c>
    </row>
    <row r="57" spans="1:16" x14ac:dyDescent="0.25">
      <c r="A57" s="578"/>
      <c r="B57" s="452" t="s">
        <v>558</v>
      </c>
      <c r="C57" s="457"/>
      <c r="D57" s="457"/>
      <c r="E57" s="457"/>
      <c r="F57" s="457"/>
      <c r="G57" s="457"/>
      <c r="H57" s="458"/>
      <c r="I57" s="458"/>
      <c r="J57" s="458"/>
      <c r="K57" s="458"/>
      <c r="L57" s="458"/>
      <c r="M57" s="458"/>
      <c r="N57" s="458"/>
      <c r="O57" s="473"/>
      <c r="P57" s="454">
        <f>IFERROR(AVERAGE(C57:O57),0)</f>
        <v>0</v>
      </c>
    </row>
    <row r="58" spans="1:16" s="480" customFormat="1" x14ac:dyDescent="0.25">
      <c r="A58" s="474"/>
      <c r="B58" s="475"/>
      <c r="C58" s="476"/>
      <c r="D58" s="476"/>
      <c r="E58" s="476"/>
      <c r="F58" s="476"/>
      <c r="G58" s="476"/>
      <c r="H58" s="477"/>
      <c r="I58" s="477"/>
      <c r="J58" s="477"/>
      <c r="K58" s="477"/>
      <c r="L58" s="477"/>
      <c r="M58" s="477"/>
      <c r="N58" s="477"/>
      <c r="O58" s="478"/>
      <c r="P58" s="479"/>
    </row>
    <row r="59" spans="1:16" ht="15" customHeight="1" x14ac:dyDescent="0.25">
      <c r="A59" s="578" t="s">
        <v>507</v>
      </c>
      <c r="B59" s="452" t="s">
        <v>514</v>
      </c>
      <c r="C59" s="457"/>
      <c r="D59" s="457"/>
      <c r="E59" s="457"/>
      <c r="F59" s="457"/>
      <c r="G59" s="457"/>
      <c r="H59" s="463"/>
      <c r="I59" s="463"/>
      <c r="J59" s="463"/>
      <c r="K59" s="463"/>
      <c r="L59" s="463"/>
      <c r="M59" s="463"/>
      <c r="N59" s="463"/>
      <c r="O59" s="457"/>
      <c r="P59" s="454">
        <f>SUM(C59:O59)</f>
        <v>0</v>
      </c>
    </row>
    <row r="60" spans="1:16" x14ac:dyDescent="0.25">
      <c r="A60" s="578"/>
      <c r="B60" s="455" t="s">
        <v>515</v>
      </c>
      <c r="C60" s="457"/>
      <c r="D60" s="457"/>
      <c r="E60" s="457"/>
      <c r="F60" s="457"/>
      <c r="G60" s="457"/>
      <c r="H60" s="458"/>
      <c r="I60" s="458"/>
      <c r="J60" s="458"/>
      <c r="K60" s="458"/>
      <c r="L60" s="458"/>
      <c r="M60" s="458"/>
      <c r="N60" s="458"/>
      <c r="O60" s="457"/>
      <c r="P60" s="454">
        <f t="shared" ref="P60:P72" si="9">SUM(C60:O60)</f>
        <v>0</v>
      </c>
    </row>
    <row r="61" spans="1:16" x14ac:dyDescent="0.25">
      <c r="A61" s="578"/>
      <c r="B61" s="455" t="s">
        <v>516</v>
      </c>
      <c r="C61" s="457"/>
      <c r="D61" s="457"/>
      <c r="E61" s="457"/>
      <c r="F61" s="457"/>
      <c r="G61" s="457"/>
      <c r="H61" s="463"/>
      <c r="I61" s="463"/>
      <c r="J61" s="463"/>
      <c r="K61" s="463"/>
      <c r="L61" s="463"/>
      <c r="M61" s="463"/>
      <c r="N61" s="463"/>
      <c r="O61" s="457"/>
      <c r="P61" s="454">
        <f t="shared" si="9"/>
        <v>0</v>
      </c>
    </row>
    <row r="62" spans="1:16" x14ac:dyDescent="0.25">
      <c r="A62" s="578"/>
      <c r="B62" s="455" t="s">
        <v>517</v>
      </c>
      <c r="C62" s="457"/>
      <c r="D62" s="457"/>
      <c r="E62" s="457"/>
      <c r="F62" s="457"/>
      <c r="G62" s="457"/>
      <c r="H62" s="458"/>
      <c r="I62" s="458"/>
      <c r="J62" s="458"/>
      <c r="K62" s="458"/>
      <c r="L62" s="458"/>
      <c r="M62" s="458"/>
      <c r="N62" s="458"/>
      <c r="O62" s="457"/>
      <c r="P62" s="454">
        <f t="shared" si="9"/>
        <v>0</v>
      </c>
    </row>
    <row r="63" spans="1:16" x14ac:dyDescent="0.25">
      <c r="A63" s="578"/>
      <c r="B63" s="455" t="s">
        <v>518</v>
      </c>
      <c r="C63" s="457"/>
      <c r="D63" s="457"/>
      <c r="E63" s="457"/>
      <c r="F63" s="457"/>
      <c r="G63" s="457"/>
      <c r="H63" s="463"/>
      <c r="I63" s="463"/>
      <c r="J63" s="463"/>
      <c r="K63" s="463"/>
      <c r="L63" s="463"/>
      <c r="M63" s="463"/>
      <c r="N63" s="463"/>
      <c r="O63" s="457"/>
      <c r="P63" s="454">
        <f t="shared" si="9"/>
        <v>0</v>
      </c>
    </row>
    <row r="64" spans="1:16" x14ac:dyDescent="0.25">
      <c r="A64" s="578"/>
      <c r="B64" s="455" t="s">
        <v>519</v>
      </c>
      <c r="C64" s="457"/>
      <c r="D64" s="457"/>
      <c r="E64" s="457"/>
      <c r="F64" s="457"/>
      <c r="G64" s="457"/>
      <c r="H64" s="458"/>
      <c r="I64" s="458"/>
      <c r="J64" s="458"/>
      <c r="K64" s="458"/>
      <c r="L64" s="458"/>
      <c r="M64" s="458"/>
      <c r="N64" s="458"/>
      <c r="O64" s="457"/>
      <c r="P64" s="454">
        <f t="shared" si="9"/>
        <v>0</v>
      </c>
    </row>
    <row r="65" spans="1:16" x14ac:dyDescent="0.25">
      <c r="A65" s="578"/>
      <c r="B65" s="455" t="s">
        <v>520</v>
      </c>
      <c r="C65" s="457"/>
      <c r="D65" s="457"/>
      <c r="E65" s="457"/>
      <c r="F65" s="457"/>
      <c r="G65" s="457"/>
      <c r="H65" s="463"/>
      <c r="I65" s="463"/>
      <c r="J65" s="463"/>
      <c r="K65" s="463"/>
      <c r="L65" s="463"/>
      <c r="M65" s="463"/>
      <c r="N65" s="463"/>
      <c r="O65" s="457"/>
      <c r="P65" s="454">
        <f t="shared" si="9"/>
        <v>0</v>
      </c>
    </row>
    <row r="66" spans="1:16" x14ac:dyDescent="0.25">
      <c r="A66" s="578"/>
      <c r="B66" s="455" t="s">
        <v>521</v>
      </c>
      <c r="C66" s="457"/>
      <c r="D66" s="457"/>
      <c r="E66" s="457"/>
      <c r="F66" s="457"/>
      <c r="G66" s="457"/>
      <c r="H66" s="458"/>
      <c r="I66" s="458"/>
      <c r="J66" s="458"/>
      <c r="K66" s="458"/>
      <c r="L66" s="458"/>
      <c r="M66" s="458"/>
      <c r="N66" s="458"/>
      <c r="O66" s="457"/>
      <c r="P66" s="454">
        <f t="shared" si="9"/>
        <v>0</v>
      </c>
    </row>
    <row r="67" spans="1:16" x14ac:dyDescent="0.25">
      <c r="A67" s="578"/>
      <c r="B67" s="455" t="s">
        <v>522</v>
      </c>
      <c r="C67" s="457"/>
      <c r="D67" s="457"/>
      <c r="E67" s="457"/>
      <c r="F67" s="457"/>
      <c r="G67" s="457"/>
      <c r="H67" s="463"/>
      <c r="I67" s="463"/>
      <c r="J67" s="463"/>
      <c r="K67" s="463"/>
      <c r="L67" s="463"/>
      <c r="M67" s="463"/>
      <c r="N67" s="463"/>
      <c r="O67" s="457"/>
      <c r="P67" s="454">
        <f t="shared" si="9"/>
        <v>0</v>
      </c>
    </row>
    <row r="68" spans="1:16" x14ac:dyDescent="0.25">
      <c r="A68" s="578"/>
      <c r="B68" s="455" t="s">
        <v>523</v>
      </c>
      <c r="C68" s="457"/>
      <c r="D68" s="457"/>
      <c r="E68" s="457"/>
      <c r="F68" s="457"/>
      <c r="G68" s="457"/>
      <c r="H68" s="458"/>
      <c r="I68" s="458"/>
      <c r="J68" s="458"/>
      <c r="K68" s="458"/>
      <c r="L68" s="458"/>
      <c r="M68" s="458"/>
      <c r="N68" s="458"/>
      <c r="O68" s="457"/>
      <c r="P68" s="454">
        <f t="shared" si="9"/>
        <v>0</v>
      </c>
    </row>
    <row r="69" spans="1:16" x14ac:dyDescent="0.25">
      <c r="A69" s="578"/>
      <c r="B69" s="455" t="s">
        <v>524</v>
      </c>
      <c r="C69" s="457"/>
      <c r="D69" s="457"/>
      <c r="E69" s="457"/>
      <c r="F69" s="457"/>
      <c r="G69" s="457"/>
      <c r="H69" s="463"/>
      <c r="I69" s="463"/>
      <c r="J69" s="463"/>
      <c r="K69" s="463"/>
      <c r="L69" s="463"/>
      <c r="M69" s="463"/>
      <c r="N69" s="463"/>
      <c r="O69" s="457"/>
      <c r="P69" s="454">
        <f t="shared" si="9"/>
        <v>0</v>
      </c>
    </row>
    <row r="70" spans="1:16" x14ac:dyDescent="0.25">
      <c r="A70" s="578"/>
      <c r="B70" s="455" t="s">
        <v>525</v>
      </c>
      <c r="C70" s="457"/>
      <c r="D70" s="457"/>
      <c r="E70" s="457"/>
      <c r="F70" s="457"/>
      <c r="G70" s="457"/>
      <c r="H70" s="458"/>
      <c r="I70" s="458"/>
      <c r="J70" s="458"/>
      <c r="K70" s="458"/>
      <c r="L70" s="458"/>
      <c r="M70" s="458"/>
      <c r="N70" s="458"/>
      <c r="O70" s="457"/>
      <c r="P70" s="454">
        <f t="shared" si="9"/>
        <v>0</v>
      </c>
    </row>
    <row r="71" spans="1:16" x14ac:dyDescent="0.25">
      <c r="A71" s="578"/>
      <c r="B71" s="455" t="s">
        <v>526</v>
      </c>
      <c r="C71" s="457"/>
      <c r="D71" s="457"/>
      <c r="E71" s="457"/>
      <c r="F71" s="457"/>
      <c r="G71" s="457"/>
      <c r="H71" s="463"/>
      <c r="I71" s="463"/>
      <c r="J71" s="463"/>
      <c r="K71" s="463"/>
      <c r="L71" s="463"/>
      <c r="M71" s="463"/>
      <c r="N71" s="463"/>
      <c r="O71" s="457"/>
      <c r="P71" s="454">
        <f t="shared" si="9"/>
        <v>0</v>
      </c>
    </row>
    <row r="72" spans="1:16" x14ac:dyDescent="0.25">
      <c r="A72" s="578"/>
      <c r="B72" s="455" t="s">
        <v>527</v>
      </c>
      <c r="C72" s="457"/>
      <c r="D72" s="457"/>
      <c r="E72" s="457"/>
      <c r="F72" s="457"/>
      <c r="G72" s="457"/>
      <c r="H72" s="463"/>
      <c r="I72" s="463"/>
      <c r="J72" s="463"/>
      <c r="K72" s="463"/>
      <c r="L72" s="463"/>
      <c r="M72" s="463"/>
      <c r="N72" s="463"/>
      <c r="O72" s="457"/>
      <c r="P72" s="454">
        <f t="shared" si="9"/>
        <v>0</v>
      </c>
    </row>
    <row r="73" spans="1:16" x14ac:dyDescent="0.25">
      <c r="A73" s="578"/>
      <c r="B73" s="455" t="s">
        <v>528</v>
      </c>
      <c r="C73" s="457"/>
      <c r="D73" s="457"/>
      <c r="E73" s="457"/>
      <c r="F73" s="457"/>
      <c r="G73" s="457"/>
      <c r="H73" s="458"/>
      <c r="I73" s="458"/>
      <c r="J73" s="458"/>
      <c r="K73" s="458"/>
      <c r="L73" s="458"/>
      <c r="M73" s="458"/>
      <c r="N73" s="458"/>
      <c r="O73" s="457"/>
      <c r="P73" s="454">
        <f>IFERROR(AVERAGE(C73:O73),0)</f>
        <v>0</v>
      </c>
    </row>
    <row r="74" spans="1:16" x14ac:dyDescent="0.25">
      <c r="A74" s="578"/>
      <c r="B74" s="455" t="s">
        <v>529</v>
      </c>
      <c r="C74" s="457"/>
      <c r="D74" s="457"/>
      <c r="E74" s="457"/>
      <c r="F74" s="457"/>
      <c r="G74" s="457"/>
      <c r="H74" s="458"/>
      <c r="I74" s="458"/>
      <c r="J74" s="458"/>
      <c r="K74" s="458"/>
      <c r="L74" s="458"/>
      <c r="M74" s="458"/>
      <c r="N74" s="458"/>
      <c r="O74" s="457"/>
      <c r="P74" s="454">
        <f>IFERROR(AVERAGE(C74:O74),0)</f>
        <v>0</v>
      </c>
    </row>
    <row r="75" spans="1:16" x14ac:dyDescent="0.25">
      <c r="A75" s="578"/>
      <c r="B75" s="455" t="s">
        <v>530</v>
      </c>
      <c r="C75" s="457"/>
      <c r="D75" s="457"/>
      <c r="E75" s="457"/>
      <c r="F75" s="457"/>
      <c r="G75" s="457"/>
      <c r="H75" s="458"/>
      <c r="I75" s="458"/>
      <c r="J75" s="458"/>
      <c r="K75" s="458"/>
      <c r="L75" s="458"/>
      <c r="M75" s="458"/>
      <c r="N75" s="458"/>
      <c r="O75" s="457"/>
      <c r="P75" s="454">
        <f>IFERROR(AVERAGE(C75:O75),0)</f>
        <v>0</v>
      </c>
    </row>
    <row r="76" spans="1:16" x14ac:dyDescent="0.25">
      <c r="A76" s="578"/>
      <c r="B76" s="452" t="s">
        <v>558</v>
      </c>
      <c r="C76" s="457"/>
      <c r="D76" s="457"/>
      <c r="E76" s="457"/>
      <c r="F76" s="457"/>
      <c r="G76" s="457"/>
      <c r="H76" s="458"/>
      <c r="I76" s="458"/>
      <c r="J76" s="458"/>
      <c r="K76" s="458"/>
      <c r="L76" s="458"/>
      <c r="M76" s="458"/>
      <c r="N76" s="458"/>
      <c r="O76" s="457"/>
      <c r="P76" s="454">
        <f>IFERROR(AVERAGE(C76:O76),0)</f>
        <v>0</v>
      </c>
    </row>
    <row r="77" spans="1:16" s="480" customFormat="1" x14ac:dyDescent="0.25">
      <c r="A77" s="474"/>
      <c r="B77" s="475"/>
      <c r="C77" s="476"/>
      <c r="D77" s="476"/>
      <c r="E77" s="476"/>
      <c r="F77" s="476"/>
      <c r="G77" s="476"/>
      <c r="H77" s="477"/>
      <c r="I77" s="477"/>
      <c r="J77" s="477"/>
      <c r="K77" s="477"/>
      <c r="L77" s="477"/>
      <c r="M77" s="477"/>
      <c r="N77" s="477"/>
      <c r="O77" s="476"/>
      <c r="P77" s="479"/>
    </row>
    <row r="78" spans="1:16" ht="15" customHeight="1" x14ac:dyDescent="0.25">
      <c r="A78" s="578" t="s">
        <v>508</v>
      </c>
      <c r="B78" s="452" t="s">
        <v>514</v>
      </c>
      <c r="C78" s="457"/>
      <c r="D78" s="457"/>
      <c r="E78" s="457"/>
      <c r="F78" s="457"/>
      <c r="G78" s="457"/>
      <c r="H78" s="463"/>
      <c r="I78" s="463"/>
      <c r="J78" s="463"/>
      <c r="K78" s="463"/>
      <c r="L78" s="463"/>
      <c r="M78" s="463"/>
      <c r="N78" s="463"/>
      <c r="O78" s="457"/>
      <c r="P78" s="454">
        <f>SUM(C78:O78)</f>
        <v>0</v>
      </c>
    </row>
    <row r="79" spans="1:16" x14ac:dyDescent="0.25">
      <c r="A79" s="578"/>
      <c r="B79" s="455" t="s">
        <v>515</v>
      </c>
      <c r="C79" s="457"/>
      <c r="D79" s="457"/>
      <c r="E79" s="457"/>
      <c r="F79" s="457"/>
      <c r="G79" s="457"/>
      <c r="H79" s="458"/>
      <c r="I79" s="458"/>
      <c r="J79" s="458"/>
      <c r="K79" s="458"/>
      <c r="L79" s="458"/>
      <c r="M79" s="458"/>
      <c r="N79" s="458"/>
      <c r="O79" s="457"/>
      <c r="P79" s="454">
        <f t="shared" ref="P79:P91" si="10">SUM(C79:O79)</f>
        <v>0</v>
      </c>
    </row>
    <row r="80" spans="1:16" x14ac:dyDescent="0.25">
      <c r="A80" s="578"/>
      <c r="B80" s="455" t="s">
        <v>516</v>
      </c>
      <c r="C80" s="457"/>
      <c r="D80" s="457"/>
      <c r="E80" s="457"/>
      <c r="F80" s="457"/>
      <c r="G80" s="457"/>
      <c r="H80" s="463"/>
      <c r="I80" s="463"/>
      <c r="J80" s="463"/>
      <c r="K80" s="463"/>
      <c r="L80" s="463"/>
      <c r="M80" s="463"/>
      <c r="N80" s="463"/>
      <c r="O80" s="457"/>
      <c r="P80" s="454">
        <f t="shared" si="10"/>
        <v>0</v>
      </c>
    </row>
    <row r="81" spans="1:16" x14ac:dyDescent="0.25">
      <c r="A81" s="578"/>
      <c r="B81" s="455" t="s">
        <v>517</v>
      </c>
      <c r="C81" s="457"/>
      <c r="D81" s="457"/>
      <c r="E81" s="457"/>
      <c r="F81" s="457"/>
      <c r="G81" s="457"/>
      <c r="H81" s="458"/>
      <c r="I81" s="458"/>
      <c r="J81" s="458"/>
      <c r="K81" s="458"/>
      <c r="L81" s="458"/>
      <c r="M81" s="458"/>
      <c r="N81" s="458"/>
      <c r="O81" s="457"/>
      <c r="P81" s="454">
        <f t="shared" si="10"/>
        <v>0</v>
      </c>
    </row>
    <row r="82" spans="1:16" x14ac:dyDescent="0.25">
      <c r="A82" s="578"/>
      <c r="B82" s="455" t="s">
        <v>518</v>
      </c>
      <c r="C82" s="457"/>
      <c r="D82" s="457"/>
      <c r="E82" s="457"/>
      <c r="F82" s="457"/>
      <c r="G82" s="457"/>
      <c r="H82" s="463"/>
      <c r="I82" s="463"/>
      <c r="J82" s="463"/>
      <c r="K82" s="463"/>
      <c r="L82" s="463"/>
      <c r="M82" s="463"/>
      <c r="N82" s="463"/>
      <c r="O82" s="457"/>
      <c r="P82" s="454">
        <f t="shared" si="10"/>
        <v>0</v>
      </c>
    </row>
    <row r="83" spans="1:16" x14ac:dyDescent="0.25">
      <c r="A83" s="578"/>
      <c r="B83" s="455" t="s">
        <v>519</v>
      </c>
      <c r="C83" s="457"/>
      <c r="D83" s="457"/>
      <c r="E83" s="457"/>
      <c r="F83" s="457"/>
      <c r="G83" s="457"/>
      <c r="H83" s="458"/>
      <c r="I83" s="458"/>
      <c r="J83" s="458"/>
      <c r="K83" s="458"/>
      <c r="L83" s="458"/>
      <c r="M83" s="458"/>
      <c r="N83" s="458"/>
      <c r="O83" s="457"/>
      <c r="P83" s="454">
        <f t="shared" si="10"/>
        <v>0</v>
      </c>
    </row>
    <row r="84" spans="1:16" x14ac:dyDescent="0.25">
      <c r="A84" s="578"/>
      <c r="B84" s="455" t="s">
        <v>520</v>
      </c>
      <c r="C84" s="457"/>
      <c r="D84" s="457"/>
      <c r="E84" s="457"/>
      <c r="F84" s="457"/>
      <c r="G84" s="457"/>
      <c r="H84" s="463"/>
      <c r="I84" s="463"/>
      <c r="J84" s="463"/>
      <c r="K84" s="463"/>
      <c r="L84" s="463"/>
      <c r="M84" s="463"/>
      <c r="N84" s="463"/>
      <c r="O84" s="457"/>
      <c r="P84" s="454">
        <f t="shared" si="10"/>
        <v>0</v>
      </c>
    </row>
    <row r="85" spans="1:16" x14ac:dyDescent="0.25">
      <c r="A85" s="578"/>
      <c r="B85" s="455" t="s">
        <v>521</v>
      </c>
      <c r="C85" s="457"/>
      <c r="D85" s="457"/>
      <c r="E85" s="457"/>
      <c r="F85" s="457"/>
      <c r="G85" s="457"/>
      <c r="H85" s="458"/>
      <c r="I85" s="458"/>
      <c r="J85" s="458"/>
      <c r="K85" s="458"/>
      <c r="L85" s="458"/>
      <c r="M85" s="458"/>
      <c r="N85" s="458"/>
      <c r="O85" s="457"/>
      <c r="P85" s="454">
        <f t="shared" si="10"/>
        <v>0</v>
      </c>
    </row>
    <row r="86" spans="1:16" x14ac:dyDescent="0.25">
      <c r="A86" s="578"/>
      <c r="B86" s="455" t="s">
        <v>522</v>
      </c>
      <c r="C86" s="457"/>
      <c r="D86" s="457"/>
      <c r="E86" s="457"/>
      <c r="F86" s="457"/>
      <c r="G86" s="457"/>
      <c r="H86" s="463"/>
      <c r="I86" s="463"/>
      <c r="J86" s="463"/>
      <c r="K86" s="463"/>
      <c r="L86" s="463"/>
      <c r="M86" s="463"/>
      <c r="N86" s="463"/>
      <c r="O86" s="457"/>
      <c r="P86" s="454">
        <f t="shared" si="10"/>
        <v>0</v>
      </c>
    </row>
    <row r="87" spans="1:16" x14ac:dyDescent="0.25">
      <c r="A87" s="578"/>
      <c r="B87" s="455" t="s">
        <v>523</v>
      </c>
      <c r="C87" s="457"/>
      <c r="D87" s="457"/>
      <c r="E87" s="457"/>
      <c r="F87" s="457"/>
      <c r="G87" s="457"/>
      <c r="H87" s="458"/>
      <c r="I87" s="458"/>
      <c r="J87" s="458"/>
      <c r="K87" s="458"/>
      <c r="L87" s="458"/>
      <c r="M87" s="458"/>
      <c r="N87" s="458"/>
      <c r="O87" s="457"/>
      <c r="P87" s="454">
        <f t="shared" si="10"/>
        <v>0</v>
      </c>
    </row>
    <row r="88" spans="1:16" x14ac:dyDescent="0.25">
      <c r="A88" s="578"/>
      <c r="B88" s="455" t="s">
        <v>524</v>
      </c>
      <c r="C88" s="457"/>
      <c r="D88" s="457"/>
      <c r="E88" s="457"/>
      <c r="F88" s="457"/>
      <c r="G88" s="457"/>
      <c r="H88" s="463"/>
      <c r="I88" s="463"/>
      <c r="J88" s="463"/>
      <c r="K88" s="463"/>
      <c r="L88" s="463"/>
      <c r="M88" s="463"/>
      <c r="N88" s="463"/>
      <c r="O88" s="457"/>
      <c r="P88" s="454">
        <f t="shared" si="10"/>
        <v>0</v>
      </c>
    </row>
    <row r="89" spans="1:16" x14ac:dyDescent="0.25">
      <c r="A89" s="578"/>
      <c r="B89" s="455" t="s">
        <v>525</v>
      </c>
      <c r="C89" s="457"/>
      <c r="D89" s="457"/>
      <c r="E89" s="457"/>
      <c r="F89" s="457"/>
      <c r="G89" s="457"/>
      <c r="H89" s="458"/>
      <c r="I89" s="458"/>
      <c r="J89" s="458"/>
      <c r="K89" s="458"/>
      <c r="L89" s="458"/>
      <c r="M89" s="458"/>
      <c r="N89" s="458"/>
      <c r="O89" s="457"/>
      <c r="P89" s="454">
        <f t="shared" si="10"/>
        <v>0</v>
      </c>
    </row>
    <row r="90" spans="1:16" x14ac:dyDescent="0.25">
      <c r="A90" s="578"/>
      <c r="B90" s="455" t="s">
        <v>526</v>
      </c>
      <c r="C90" s="457"/>
      <c r="D90" s="457"/>
      <c r="E90" s="457"/>
      <c r="F90" s="457"/>
      <c r="G90" s="457"/>
      <c r="H90" s="463"/>
      <c r="I90" s="463"/>
      <c r="J90" s="463"/>
      <c r="K90" s="463"/>
      <c r="L90" s="463"/>
      <c r="M90" s="463"/>
      <c r="N90" s="463"/>
      <c r="O90" s="457"/>
      <c r="P90" s="454">
        <f t="shared" si="10"/>
        <v>0</v>
      </c>
    </row>
    <row r="91" spans="1:16" x14ac:dyDescent="0.25">
      <c r="A91" s="578"/>
      <c r="B91" s="455" t="s">
        <v>527</v>
      </c>
      <c r="C91" s="457"/>
      <c r="D91" s="457"/>
      <c r="E91" s="457"/>
      <c r="F91" s="457"/>
      <c r="G91" s="457"/>
      <c r="H91" s="463"/>
      <c r="I91" s="463"/>
      <c r="J91" s="463"/>
      <c r="K91" s="463"/>
      <c r="L91" s="463"/>
      <c r="M91" s="463"/>
      <c r="N91" s="463"/>
      <c r="O91" s="457"/>
      <c r="P91" s="454">
        <f t="shared" si="10"/>
        <v>0</v>
      </c>
    </row>
    <row r="92" spans="1:16" x14ac:dyDescent="0.25">
      <c r="A92" s="578"/>
      <c r="B92" s="455" t="s">
        <v>528</v>
      </c>
      <c r="C92" s="457"/>
      <c r="D92" s="457"/>
      <c r="E92" s="457"/>
      <c r="F92" s="457"/>
      <c r="G92" s="457"/>
      <c r="H92" s="458"/>
      <c r="I92" s="458"/>
      <c r="J92" s="458"/>
      <c r="K92" s="458"/>
      <c r="L92" s="458"/>
      <c r="M92" s="458"/>
      <c r="N92" s="458"/>
      <c r="O92" s="457"/>
      <c r="P92" s="454">
        <f>IFERROR(AVERAGE(C92:O92),0)</f>
        <v>0</v>
      </c>
    </row>
    <row r="93" spans="1:16" x14ac:dyDescent="0.25">
      <c r="A93" s="578"/>
      <c r="B93" s="455" t="s">
        <v>529</v>
      </c>
      <c r="C93" s="457"/>
      <c r="D93" s="457"/>
      <c r="E93" s="457"/>
      <c r="F93" s="457"/>
      <c r="G93" s="457"/>
      <c r="H93" s="458"/>
      <c r="I93" s="458"/>
      <c r="J93" s="458"/>
      <c r="K93" s="458"/>
      <c r="L93" s="458"/>
      <c r="M93" s="458"/>
      <c r="N93" s="458"/>
      <c r="O93" s="457"/>
      <c r="P93" s="454">
        <f>IFERROR(AVERAGE(C93:O93),0)</f>
        <v>0</v>
      </c>
    </row>
    <row r="94" spans="1:16" x14ac:dyDescent="0.25">
      <c r="A94" s="578"/>
      <c r="B94" s="455" t="s">
        <v>530</v>
      </c>
      <c r="C94" s="457"/>
      <c r="D94" s="457"/>
      <c r="E94" s="457"/>
      <c r="F94" s="457"/>
      <c r="G94" s="457"/>
      <c r="H94" s="458"/>
      <c r="I94" s="458"/>
      <c r="J94" s="458"/>
      <c r="K94" s="458"/>
      <c r="L94" s="458"/>
      <c r="M94" s="458"/>
      <c r="N94" s="458"/>
      <c r="O94" s="457"/>
      <c r="P94" s="454">
        <f>IFERROR(AVERAGE(C94:O94),0)</f>
        <v>0</v>
      </c>
    </row>
    <row r="95" spans="1:16" x14ac:dyDescent="0.25">
      <c r="A95" s="578"/>
      <c r="B95" s="452" t="s">
        <v>558</v>
      </c>
      <c r="C95" s="457"/>
      <c r="D95" s="457"/>
      <c r="E95" s="457"/>
      <c r="F95" s="457"/>
      <c r="G95" s="457"/>
      <c r="H95" s="458"/>
      <c r="I95" s="458"/>
      <c r="J95" s="458"/>
      <c r="K95" s="458"/>
      <c r="L95" s="458"/>
      <c r="M95" s="458"/>
      <c r="N95" s="458"/>
      <c r="O95" s="457"/>
      <c r="P95" s="454">
        <f>IFERROR(AVERAGE(C95:O95),0)</f>
        <v>0</v>
      </c>
    </row>
    <row r="96" spans="1:16" s="480" customFormat="1" x14ac:dyDescent="0.25">
      <c r="A96" s="474"/>
      <c r="B96" s="475"/>
      <c r="C96" s="476"/>
      <c r="D96" s="476"/>
      <c r="E96" s="476"/>
      <c r="F96" s="476"/>
      <c r="G96" s="476"/>
      <c r="H96" s="477"/>
      <c r="I96" s="477"/>
      <c r="J96" s="477"/>
      <c r="K96" s="477"/>
      <c r="L96" s="477"/>
      <c r="M96" s="477"/>
      <c r="N96" s="477"/>
      <c r="O96" s="476"/>
      <c r="P96" s="479"/>
    </row>
    <row r="97" spans="1:16" x14ac:dyDescent="0.25">
      <c r="A97" s="578" t="s">
        <v>509</v>
      </c>
      <c r="B97" s="452" t="s">
        <v>514</v>
      </c>
      <c r="C97" s="457"/>
      <c r="D97" s="457"/>
      <c r="E97" s="457"/>
      <c r="F97" s="457"/>
      <c r="G97" s="457"/>
      <c r="H97" s="463"/>
      <c r="I97" s="463"/>
      <c r="J97" s="463"/>
      <c r="K97" s="463"/>
      <c r="L97" s="463"/>
      <c r="M97" s="463"/>
      <c r="N97" s="463"/>
      <c r="O97" s="457"/>
      <c r="P97" s="454">
        <f>SUM(C97:O97)</f>
        <v>0</v>
      </c>
    </row>
    <row r="98" spans="1:16" x14ac:dyDescent="0.25">
      <c r="A98" s="578"/>
      <c r="B98" s="455" t="s">
        <v>515</v>
      </c>
      <c r="C98" s="457"/>
      <c r="D98" s="457"/>
      <c r="E98" s="457"/>
      <c r="F98" s="457"/>
      <c r="G98" s="457"/>
      <c r="H98" s="458"/>
      <c r="I98" s="458"/>
      <c r="J98" s="458"/>
      <c r="K98" s="458"/>
      <c r="L98" s="458"/>
      <c r="M98" s="458"/>
      <c r="N98" s="458"/>
      <c r="O98" s="457"/>
      <c r="P98" s="454">
        <f t="shared" ref="P98:P110" si="11">SUM(C98:O98)</f>
        <v>0</v>
      </c>
    </row>
    <row r="99" spans="1:16" x14ac:dyDescent="0.25">
      <c r="A99" s="578"/>
      <c r="B99" s="455" t="s">
        <v>516</v>
      </c>
      <c r="C99" s="457"/>
      <c r="D99" s="457"/>
      <c r="E99" s="457"/>
      <c r="F99" s="457"/>
      <c r="G99" s="457"/>
      <c r="H99" s="463"/>
      <c r="I99" s="463"/>
      <c r="J99" s="463"/>
      <c r="K99" s="463"/>
      <c r="L99" s="463"/>
      <c r="M99" s="463"/>
      <c r="N99" s="463"/>
      <c r="O99" s="457"/>
      <c r="P99" s="454">
        <f t="shared" si="11"/>
        <v>0</v>
      </c>
    </row>
    <row r="100" spans="1:16" x14ac:dyDescent="0.25">
      <c r="A100" s="578"/>
      <c r="B100" s="455" t="s">
        <v>517</v>
      </c>
      <c r="C100" s="457"/>
      <c r="D100" s="457"/>
      <c r="E100" s="457"/>
      <c r="F100" s="457"/>
      <c r="G100" s="457"/>
      <c r="H100" s="458"/>
      <c r="I100" s="458"/>
      <c r="J100" s="458"/>
      <c r="K100" s="458"/>
      <c r="L100" s="458"/>
      <c r="M100" s="458"/>
      <c r="N100" s="458"/>
      <c r="O100" s="457"/>
      <c r="P100" s="454">
        <f t="shared" si="11"/>
        <v>0</v>
      </c>
    </row>
    <row r="101" spans="1:16" x14ac:dyDescent="0.25">
      <c r="A101" s="578"/>
      <c r="B101" s="455" t="s">
        <v>518</v>
      </c>
      <c r="C101" s="457"/>
      <c r="D101" s="457"/>
      <c r="E101" s="457"/>
      <c r="F101" s="457"/>
      <c r="G101" s="457"/>
      <c r="H101" s="463"/>
      <c r="I101" s="463"/>
      <c r="J101" s="463"/>
      <c r="K101" s="463"/>
      <c r="L101" s="463"/>
      <c r="M101" s="463"/>
      <c r="N101" s="463"/>
      <c r="O101" s="457"/>
      <c r="P101" s="454">
        <f t="shared" si="11"/>
        <v>0</v>
      </c>
    </row>
    <row r="102" spans="1:16" x14ac:dyDescent="0.25">
      <c r="A102" s="578"/>
      <c r="B102" s="455" t="s">
        <v>519</v>
      </c>
      <c r="C102" s="457"/>
      <c r="D102" s="457"/>
      <c r="E102" s="457"/>
      <c r="F102" s="457"/>
      <c r="G102" s="457"/>
      <c r="H102" s="458"/>
      <c r="I102" s="458"/>
      <c r="J102" s="458"/>
      <c r="K102" s="458"/>
      <c r="L102" s="458"/>
      <c r="M102" s="458"/>
      <c r="N102" s="458"/>
      <c r="O102" s="457"/>
      <c r="P102" s="454">
        <f t="shared" si="11"/>
        <v>0</v>
      </c>
    </row>
    <row r="103" spans="1:16" x14ac:dyDescent="0.25">
      <c r="A103" s="578"/>
      <c r="B103" s="455" t="s">
        <v>520</v>
      </c>
      <c r="C103" s="457"/>
      <c r="D103" s="457"/>
      <c r="E103" s="457"/>
      <c r="F103" s="457"/>
      <c r="G103" s="457"/>
      <c r="H103" s="463"/>
      <c r="I103" s="463"/>
      <c r="J103" s="463"/>
      <c r="K103" s="463"/>
      <c r="L103" s="463"/>
      <c r="M103" s="463"/>
      <c r="N103" s="463"/>
      <c r="O103" s="457"/>
      <c r="P103" s="454">
        <f t="shared" si="11"/>
        <v>0</v>
      </c>
    </row>
    <row r="104" spans="1:16" x14ac:dyDescent="0.25">
      <c r="A104" s="578"/>
      <c r="B104" s="455" t="s">
        <v>521</v>
      </c>
      <c r="C104" s="457"/>
      <c r="D104" s="457"/>
      <c r="E104" s="457"/>
      <c r="F104" s="457"/>
      <c r="G104" s="457"/>
      <c r="H104" s="458"/>
      <c r="I104" s="458"/>
      <c r="J104" s="458"/>
      <c r="K104" s="458"/>
      <c r="L104" s="458"/>
      <c r="M104" s="458"/>
      <c r="N104" s="458"/>
      <c r="O104" s="457"/>
      <c r="P104" s="454">
        <f t="shared" si="11"/>
        <v>0</v>
      </c>
    </row>
    <row r="105" spans="1:16" x14ac:dyDescent="0.25">
      <c r="A105" s="578"/>
      <c r="B105" s="455" t="s">
        <v>522</v>
      </c>
      <c r="C105" s="457"/>
      <c r="D105" s="457"/>
      <c r="E105" s="457"/>
      <c r="F105" s="457"/>
      <c r="G105" s="457"/>
      <c r="H105" s="463"/>
      <c r="I105" s="463"/>
      <c r="J105" s="463"/>
      <c r="K105" s="463"/>
      <c r="L105" s="463"/>
      <c r="M105" s="463"/>
      <c r="N105" s="463"/>
      <c r="O105" s="457"/>
      <c r="P105" s="454">
        <f t="shared" si="11"/>
        <v>0</v>
      </c>
    </row>
    <row r="106" spans="1:16" x14ac:dyDescent="0.25">
      <c r="A106" s="578"/>
      <c r="B106" s="455" t="s">
        <v>523</v>
      </c>
      <c r="C106" s="457"/>
      <c r="D106" s="457"/>
      <c r="E106" s="457"/>
      <c r="F106" s="457"/>
      <c r="G106" s="457"/>
      <c r="H106" s="458"/>
      <c r="I106" s="458"/>
      <c r="J106" s="458"/>
      <c r="K106" s="458"/>
      <c r="L106" s="458"/>
      <c r="M106" s="458"/>
      <c r="N106" s="458"/>
      <c r="O106" s="457"/>
      <c r="P106" s="454">
        <f t="shared" si="11"/>
        <v>0</v>
      </c>
    </row>
    <row r="107" spans="1:16" x14ac:dyDescent="0.25">
      <c r="A107" s="578"/>
      <c r="B107" s="455" t="s">
        <v>524</v>
      </c>
      <c r="C107" s="457"/>
      <c r="D107" s="457"/>
      <c r="E107" s="457"/>
      <c r="F107" s="457"/>
      <c r="G107" s="457"/>
      <c r="H107" s="463"/>
      <c r="I107" s="463"/>
      <c r="J107" s="463"/>
      <c r="K107" s="463"/>
      <c r="L107" s="463"/>
      <c r="M107" s="463"/>
      <c r="N107" s="463"/>
      <c r="O107" s="457"/>
      <c r="P107" s="454">
        <f t="shared" si="11"/>
        <v>0</v>
      </c>
    </row>
    <row r="108" spans="1:16" x14ac:dyDescent="0.25">
      <c r="A108" s="578"/>
      <c r="B108" s="455" t="s">
        <v>525</v>
      </c>
      <c r="C108" s="457"/>
      <c r="D108" s="457"/>
      <c r="E108" s="457"/>
      <c r="F108" s="457"/>
      <c r="G108" s="457"/>
      <c r="H108" s="458"/>
      <c r="I108" s="458"/>
      <c r="J108" s="458"/>
      <c r="K108" s="458"/>
      <c r="L108" s="458"/>
      <c r="M108" s="458"/>
      <c r="N108" s="458"/>
      <c r="O108" s="457"/>
      <c r="P108" s="454">
        <f t="shared" si="11"/>
        <v>0</v>
      </c>
    </row>
    <row r="109" spans="1:16" x14ac:dyDescent="0.25">
      <c r="A109" s="578"/>
      <c r="B109" s="455" t="s">
        <v>526</v>
      </c>
      <c r="C109" s="457"/>
      <c r="D109" s="457"/>
      <c r="E109" s="457"/>
      <c r="F109" s="457"/>
      <c r="G109" s="457"/>
      <c r="H109" s="463"/>
      <c r="I109" s="463"/>
      <c r="J109" s="463"/>
      <c r="K109" s="463"/>
      <c r="L109" s="463"/>
      <c r="M109" s="463"/>
      <c r="N109" s="463"/>
      <c r="O109" s="457"/>
      <c r="P109" s="454">
        <f t="shared" si="11"/>
        <v>0</v>
      </c>
    </row>
    <row r="110" spans="1:16" x14ac:dyDescent="0.25">
      <c r="A110" s="578"/>
      <c r="B110" s="455" t="s">
        <v>527</v>
      </c>
      <c r="C110" s="457"/>
      <c r="D110" s="457"/>
      <c r="E110" s="457"/>
      <c r="F110" s="457"/>
      <c r="G110" s="457"/>
      <c r="H110" s="463"/>
      <c r="I110" s="463"/>
      <c r="J110" s="463"/>
      <c r="K110" s="463"/>
      <c r="L110" s="463"/>
      <c r="M110" s="463"/>
      <c r="N110" s="463"/>
      <c r="O110" s="457"/>
      <c r="P110" s="454">
        <f t="shared" si="11"/>
        <v>0</v>
      </c>
    </row>
    <row r="111" spans="1:16" x14ac:dyDescent="0.25">
      <c r="A111" s="578"/>
      <c r="B111" s="455" t="s">
        <v>528</v>
      </c>
      <c r="C111" s="457"/>
      <c r="D111" s="457"/>
      <c r="E111" s="457"/>
      <c r="F111" s="457"/>
      <c r="G111" s="457"/>
      <c r="H111" s="458"/>
      <c r="I111" s="458"/>
      <c r="J111" s="458"/>
      <c r="K111" s="458"/>
      <c r="L111" s="458"/>
      <c r="M111" s="458"/>
      <c r="N111" s="458"/>
      <c r="O111" s="457"/>
      <c r="P111" s="454">
        <f>IFERROR(AVERAGE(C111:O111),0)</f>
        <v>0</v>
      </c>
    </row>
    <row r="112" spans="1:16" x14ac:dyDescent="0.25">
      <c r="A112" s="578"/>
      <c r="B112" s="455" t="s">
        <v>529</v>
      </c>
      <c r="C112" s="457"/>
      <c r="D112" s="457"/>
      <c r="E112" s="457"/>
      <c r="F112" s="457"/>
      <c r="G112" s="457"/>
      <c r="H112" s="458"/>
      <c r="I112" s="458"/>
      <c r="J112" s="458"/>
      <c r="K112" s="458"/>
      <c r="L112" s="458"/>
      <c r="M112" s="458"/>
      <c r="N112" s="458"/>
      <c r="O112" s="457"/>
      <c r="P112" s="454">
        <f>IFERROR(AVERAGE(C112:O112),0)</f>
        <v>0</v>
      </c>
    </row>
    <row r="113" spans="1:16" x14ac:dyDescent="0.25">
      <c r="A113" s="578"/>
      <c r="B113" s="455" t="s">
        <v>530</v>
      </c>
      <c r="C113" s="457"/>
      <c r="D113" s="457"/>
      <c r="E113" s="457"/>
      <c r="F113" s="457"/>
      <c r="G113" s="457"/>
      <c r="H113" s="458"/>
      <c r="I113" s="458"/>
      <c r="J113" s="458"/>
      <c r="K113" s="458"/>
      <c r="L113" s="458"/>
      <c r="M113" s="458"/>
      <c r="N113" s="458"/>
      <c r="O113" s="457"/>
      <c r="P113" s="454">
        <f>IFERROR(AVERAGE(C113:O113),0)</f>
        <v>0</v>
      </c>
    </row>
    <row r="114" spans="1:16" x14ac:dyDescent="0.25">
      <c r="B114" s="452" t="s">
        <v>558</v>
      </c>
      <c r="C114" s="457"/>
      <c r="D114" s="457"/>
      <c r="E114" s="457"/>
      <c r="F114" s="457"/>
      <c r="G114" s="457"/>
      <c r="H114" s="458"/>
      <c r="I114" s="458"/>
      <c r="J114" s="458"/>
      <c r="K114" s="458"/>
      <c r="L114" s="458"/>
      <c r="M114" s="458"/>
      <c r="N114" s="458"/>
      <c r="O114" s="457"/>
      <c r="P114" s="454">
        <f>IFERROR(AVERAGE(C114:O114),0)</f>
        <v>0</v>
      </c>
    </row>
    <row r="115" spans="1:16" s="480" customFormat="1" x14ac:dyDescent="0.25">
      <c r="A115" s="481"/>
      <c r="B115" s="475"/>
      <c r="C115" s="476"/>
      <c r="D115" s="476"/>
      <c r="E115" s="476"/>
      <c r="F115" s="476"/>
      <c r="G115" s="476"/>
      <c r="H115" s="477"/>
      <c r="I115" s="477"/>
      <c r="J115" s="477"/>
      <c r="K115" s="477"/>
      <c r="L115" s="477"/>
      <c r="M115" s="477"/>
      <c r="N115" s="477"/>
      <c r="O115" s="476"/>
      <c r="P115" s="479"/>
    </row>
    <row r="116" spans="1:16" ht="15" customHeight="1" x14ac:dyDescent="0.25">
      <c r="A116" s="578" t="s">
        <v>552</v>
      </c>
      <c r="B116" s="452" t="s">
        <v>514</v>
      </c>
      <c r="C116" s="457"/>
      <c r="D116" s="457"/>
      <c r="E116" s="457"/>
      <c r="F116" s="457"/>
      <c r="G116" s="457"/>
      <c r="H116" s="463"/>
      <c r="I116" s="463"/>
      <c r="J116" s="463"/>
      <c r="K116" s="463"/>
      <c r="L116" s="463"/>
      <c r="M116" s="463"/>
      <c r="N116" s="463"/>
      <c r="O116" s="457"/>
      <c r="P116" s="454">
        <f>SUM(C116:O116)</f>
        <v>0</v>
      </c>
    </row>
    <row r="117" spans="1:16" x14ac:dyDescent="0.25">
      <c r="A117" s="578"/>
      <c r="B117" s="455" t="s">
        <v>515</v>
      </c>
      <c r="C117" s="457"/>
      <c r="D117" s="457"/>
      <c r="E117" s="457"/>
      <c r="F117" s="457"/>
      <c r="G117" s="457"/>
      <c r="H117" s="458"/>
      <c r="I117" s="458"/>
      <c r="J117" s="458"/>
      <c r="K117" s="458"/>
      <c r="L117" s="458"/>
      <c r="M117" s="458"/>
      <c r="N117" s="458"/>
      <c r="O117" s="457"/>
      <c r="P117" s="454">
        <f t="shared" ref="P117:P129" si="12">SUM(C117:O117)</f>
        <v>0</v>
      </c>
    </row>
    <row r="118" spans="1:16" x14ac:dyDescent="0.25">
      <c r="A118" s="578"/>
      <c r="B118" s="455" t="s">
        <v>516</v>
      </c>
      <c r="C118" s="457"/>
      <c r="D118" s="457"/>
      <c r="E118" s="457"/>
      <c r="F118" s="457"/>
      <c r="G118" s="457"/>
      <c r="H118" s="463"/>
      <c r="I118" s="463"/>
      <c r="J118" s="463"/>
      <c r="K118" s="463"/>
      <c r="L118" s="463"/>
      <c r="M118" s="463"/>
      <c r="N118" s="463"/>
      <c r="O118" s="457"/>
      <c r="P118" s="454">
        <f t="shared" si="12"/>
        <v>0</v>
      </c>
    </row>
    <row r="119" spans="1:16" x14ac:dyDescent="0.25">
      <c r="A119" s="578"/>
      <c r="B119" s="455" t="s">
        <v>517</v>
      </c>
      <c r="C119" s="457"/>
      <c r="D119" s="457"/>
      <c r="E119" s="457"/>
      <c r="F119" s="457"/>
      <c r="G119" s="457"/>
      <c r="H119" s="458"/>
      <c r="I119" s="458"/>
      <c r="J119" s="458"/>
      <c r="K119" s="458"/>
      <c r="L119" s="458"/>
      <c r="M119" s="458"/>
      <c r="N119" s="458"/>
      <c r="O119" s="457"/>
      <c r="P119" s="454">
        <f t="shared" si="12"/>
        <v>0</v>
      </c>
    </row>
    <row r="120" spans="1:16" x14ac:dyDescent="0.25">
      <c r="A120" s="578"/>
      <c r="B120" s="455" t="s">
        <v>518</v>
      </c>
      <c r="C120" s="457"/>
      <c r="D120" s="457"/>
      <c r="E120" s="457"/>
      <c r="F120" s="457"/>
      <c r="G120" s="457"/>
      <c r="H120" s="463"/>
      <c r="I120" s="463"/>
      <c r="J120" s="463"/>
      <c r="K120" s="463"/>
      <c r="L120" s="463"/>
      <c r="M120" s="463"/>
      <c r="N120" s="463"/>
      <c r="O120" s="457"/>
      <c r="P120" s="454">
        <f t="shared" si="12"/>
        <v>0</v>
      </c>
    </row>
    <row r="121" spans="1:16" x14ac:dyDescent="0.25">
      <c r="A121" s="578"/>
      <c r="B121" s="455" t="s">
        <v>519</v>
      </c>
      <c r="C121" s="457"/>
      <c r="D121" s="457"/>
      <c r="E121" s="457"/>
      <c r="F121" s="457"/>
      <c r="G121" s="457"/>
      <c r="H121" s="458"/>
      <c r="I121" s="458"/>
      <c r="J121" s="458"/>
      <c r="K121" s="458"/>
      <c r="L121" s="458"/>
      <c r="M121" s="458"/>
      <c r="N121" s="458"/>
      <c r="O121" s="457"/>
      <c r="P121" s="454">
        <f t="shared" si="12"/>
        <v>0</v>
      </c>
    </row>
    <row r="122" spans="1:16" x14ac:dyDescent="0.25">
      <c r="A122" s="578"/>
      <c r="B122" s="455" t="s">
        <v>520</v>
      </c>
      <c r="C122" s="457"/>
      <c r="D122" s="457"/>
      <c r="E122" s="457"/>
      <c r="F122" s="457"/>
      <c r="G122" s="457"/>
      <c r="H122" s="463"/>
      <c r="I122" s="463"/>
      <c r="J122" s="463"/>
      <c r="K122" s="463"/>
      <c r="L122" s="463"/>
      <c r="M122" s="463"/>
      <c r="N122" s="463"/>
      <c r="O122" s="457"/>
      <c r="P122" s="454">
        <f t="shared" si="12"/>
        <v>0</v>
      </c>
    </row>
    <row r="123" spans="1:16" x14ac:dyDescent="0.25">
      <c r="A123" s="578"/>
      <c r="B123" s="455" t="s">
        <v>521</v>
      </c>
      <c r="C123" s="457"/>
      <c r="D123" s="457"/>
      <c r="E123" s="457"/>
      <c r="F123" s="457"/>
      <c r="G123" s="457"/>
      <c r="H123" s="458"/>
      <c r="I123" s="458"/>
      <c r="J123" s="458"/>
      <c r="K123" s="458"/>
      <c r="L123" s="458"/>
      <c r="M123" s="458"/>
      <c r="N123" s="458"/>
      <c r="O123" s="457"/>
      <c r="P123" s="454">
        <f t="shared" si="12"/>
        <v>0</v>
      </c>
    </row>
    <row r="124" spans="1:16" x14ac:dyDescent="0.25">
      <c r="A124" s="578"/>
      <c r="B124" s="455" t="s">
        <v>522</v>
      </c>
      <c r="C124" s="457"/>
      <c r="D124" s="457"/>
      <c r="E124" s="457"/>
      <c r="F124" s="457"/>
      <c r="G124" s="457"/>
      <c r="H124" s="463"/>
      <c r="I124" s="463"/>
      <c r="J124" s="463"/>
      <c r="K124" s="463"/>
      <c r="L124" s="463"/>
      <c r="M124" s="463"/>
      <c r="N124" s="463"/>
      <c r="O124" s="457"/>
      <c r="P124" s="454">
        <f t="shared" si="12"/>
        <v>0</v>
      </c>
    </row>
    <row r="125" spans="1:16" x14ac:dyDescent="0.25">
      <c r="A125" s="578"/>
      <c r="B125" s="455" t="s">
        <v>523</v>
      </c>
      <c r="C125" s="457"/>
      <c r="D125" s="457"/>
      <c r="E125" s="457"/>
      <c r="F125" s="457"/>
      <c r="G125" s="457"/>
      <c r="H125" s="458"/>
      <c r="I125" s="458"/>
      <c r="J125" s="458"/>
      <c r="K125" s="458"/>
      <c r="L125" s="458"/>
      <c r="M125" s="458"/>
      <c r="N125" s="458"/>
      <c r="O125" s="457"/>
      <c r="P125" s="454">
        <f t="shared" si="12"/>
        <v>0</v>
      </c>
    </row>
    <row r="126" spans="1:16" x14ac:dyDescent="0.25">
      <c r="A126" s="578"/>
      <c r="B126" s="455" t="s">
        <v>524</v>
      </c>
      <c r="C126" s="457"/>
      <c r="D126" s="457"/>
      <c r="E126" s="457"/>
      <c r="F126" s="457"/>
      <c r="G126" s="457"/>
      <c r="H126" s="463"/>
      <c r="I126" s="463"/>
      <c r="J126" s="463"/>
      <c r="K126" s="463"/>
      <c r="L126" s="463"/>
      <c r="M126" s="463"/>
      <c r="N126" s="463"/>
      <c r="O126" s="457"/>
      <c r="P126" s="454">
        <f t="shared" si="12"/>
        <v>0</v>
      </c>
    </row>
    <row r="127" spans="1:16" x14ac:dyDescent="0.25">
      <c r="A127" s="578"/>
      <c r="B127" s="455" t="s">
        <v>525</v>
      </c>
      <c r="C127" s="457"/>
      <c r="D127" s="457"/>
      <c r="E127" s="457"/>
      <c r="F127" s="457"/>
      <c r="G127" s="457"/>
      <c r="H127" s="458"/>
      <c r="I127" s="458"/>
      <c r="J127" s="458"/>
      <c r="K127" s="458"/>
      <c r="L127" s="458"/>
      <c r="M127" s="458"/>
      <c r="N127" s="458"/>
      <c r="O127" s="457"/>
      <c r="P127" s="454">
        <f t="shared" si="12"/>
        <v>0</v>
      </c>
    </row>
    <row r="128" spans="1:16" x14ac:dyDescent="0.25">
      <c r="A128" s="578"/>
      <c r="B128" s="455" t="s">
        <v>526</v>
      </c>
      <c r="C128" s="457"/>
      <c r="D128" s="457"/>
      <c r="E128" s="457"/>
      <c r="F128" s="457"/>
      <c r="G128" s="457"/>
      <c r="H128" s="463"/>
      <c r="I128" s="463"/>
      <c r="J128" s="463"/>
      <c r="K128" s="463"/>
      <c r="L128" s="463"/>
      <c r="M128" s="463"/>
      <c r="N128" s="463"/>
      <c r="O128" s="457"/>
      <c r="P128" s="454">
        <f t="shared" si="12"/>
        <v>0</v>
      </c>
    </row>
    <row r="129" spans="1:16" x14ac:dyDescent="0.25">
      <c r="A129" s="578"/>
      <c r="B129" s="455" t="s">
        <v>527</v>
      </c>
      <c r="C129" s="457"/>
      <c r="D129" s="457"/>
      <c r="E129" s="457"/>
      <c r="F129" s="457"/>
      <c r="G129" s="457"/>
      <c r="H129" s="463"/>
      <c r="I129" s="463"/>
      <c r="J129" s="463"/>
      <c r="K129" s="463"/>
      <c r="L129" s="463"/>
      <c r="M129" s="463"/>
      <c r="N129" s="463"/>
      <c r="O129" s="457"/>
      <c r="P129" s="454">
        <f t="shared" si="12"/>
        <v>0</v>
      </c>
    </row>
    <row r="130" spans="1:16" x14ac:dyDescent="0.25">
      <c r="A130" s="578"/>
      <c r="B130" s="455" t="s">
        <v>528</v>
      </c>
      <c r="C130" s="457"/>
      <c r="D130" s="457"/>
      <c r="E130" s="457"/>
      <c r="F130" s="457"/>
      <c r="G130" s="457"/>
      <c r="H130" s="458"/>
      <c r="I130" s="458"/>
      <c r="J130" s="458"/>
      <c r="K130" s="458"/>
      <c r="L130" s="458"/>
      <c r="M130" s="458"/>
      <c r="N130" s="458"/>
      <c r="O130" s="457"/>
      <c r="P130" s="454">
        <f>IFERROR(AVERAGE(C130:O130),0)</f>
        <v>0</v>
      </c>
    </row>
    <row r="131" spans="1:16" x14ac:dyDescent="0.25">
      <c r="A131" s="578"/>
      <c r="B131" s="455" t="s">
        <v>529</v>
      </c>
      <c r="C131" s="457"/>
      <c r="D131" s="457"/>
      <c r="E131" s="457"/>
      <c r="F131" s="457"/>
      <c r="G131" s="457"/>
      <c r="H131" s="458"/>
      <c r="I131" s="458"/>
      <c r="J131" s="458"/>
      <c r="K131" s="458"/>
      <c r="L131" s="458"/>
      <c r="M131" s="458"/>
      <c r="N131" s="458"/>
      <c r="O131" s="457"/>
      <c r="P131" s="454">
        <f>IFERROR(AVERAGE(C131:O131),0)</f>
        <v>0</v>
      </c>
    </row>
    <row r="132" spans="1:16" x14ac:dyDescent="0.25">
      <c r="A132" s="578"/>
      <c r="B132" s="455" t="s">
        <v>530</v>
      </c>
      <c r="C132" s="457"/>
      <c r="D132" s="457"/>
      <c r="E132" s="457"/>
      <c r="F132" s="457"/>
      <c r="G132" s="457"/>
      <c r="H132" s="458"/>
      <c r="I132" s="458"/>
      <c r="J132" s="458"/>
      <c r="K132" s="458"/>
      <c r="L132" s="458"/>
      <c r="M132" s="458"/>
      <c r="N132" s="458"/>
      <c r="O132" s="457"/>
      <c r="P132" s="454">
        <f>IFERROR(AVERAGE(C132:O132),0)</f>
        <v>0</v>
      </c>
    </row>
    <row r="133" spans="1:16" x14ac:dyDescent="0.25">
      <c r="A133" s="578"/>
      <c r="B133" s="452" t="s">
        <v>558</v>
      </c>
      <c r="C133" s="457"/>
      <c r="D133" s="457"/>
      <c r="E133" s="457"/>
      <c r="F133" s="457"/>
      <c r="G133" s="457"/>
      <c r="H133" s="458"/>
      <c r="I133" s="458"/>
      <c r="J133" s="458"/>
      <c r="K133" s="458"/>
      <c r="L133" s="458"/>
      <c r="M133" s="458"/>
      <c r="N133" s="458"/>
      <c r="O133" s="457"/>
      <c r="P133" s="454">
        <f>IFERROR(AVERAGE(C133:O133),0)</f>
        <v>0</v>
      </c>
    </row>
    <row r="134" spans="1:16" s="480" customFormat="1" x14ac:dyDescent="0.25">
      <c r="A134" s="481"/>
      <c r="B134" s="481"/>
      <c r="C134" s="481"/>
      <c r="D134" s="481"/>
      <c r="E134" s="481"/>
      <c r="F134" s="481"/>
      <c r="G134" s="481"/>
      <c r="H134" s="481"/>
      <c r="I134" s="481"/>
      <c r="J134" s="481"/>
      <c r="K134" s="481"/>
      <c r="L134" s="481"/>
      <c r="M134" s="481"/>
      <c r="N134" s="481"/>
      <c r="O134" s="481"/>
      <c r="P134" s="481"/>
    </row>
    <row r="135" spans="1:16" ht="15" customHeight="1" x14ac:dyDescent="0.25">
      <c r="A135" s="578" t="s">
        <v>553</v>
      </c>
      <c r="B135" s="452" t="s">
        <v>514</v>
      </c>
      <c r="C135" s="457"/>
      <c r="D135" s="457"/>
      <c r="E135" s="457"/>
      <c r="F135" s="457"/>
      <c r="G135" s="457"/>
      <c r="H135" s="463"/>
      <c r="I135" s="463"/>
      <c r="J135" s="463"/>
      <c r="K135" s="463"/>
      <c r="L135" s="463"/>
      <c r="M135" s="463"/>
      <c r="N135" s="463"/>
      <c r="O135" s="457"/>
      <c r="P135" s="454">
        <f>SUM(C135:O135)</f>
        <v>0</v>
      </c>
    </row>
    <row r="136" spans="1:16" x14ac:dyDescent="0.25">
      <c r="A136" s="578"/>
      <c r="B136" s="455" t="s">
        <v>515</v>
      </c>
      <c r="C136" s="457"/>
      <c r="D136" s="457"/>
      <c r="E136" s="457"/>
      <c r="F136" s="457"/>
      <c r="G136" s="457"/>
      <c r="H136" s="458"/>
      <c r="I136" s="458"/>
      <c r="J136" s="458"/>
      <c r="K136" s="458"/>
      <c r="L136" s="458"/>
      <c r="M136" s="458"/>
      <c r="N136" s="458"/>
      <c r="O136" s="457"/>
      <c r="P136" s="454">
        <f t="shared" ref="P136:P148" si="13">SUM(C136:O136)</f>
        <v>0</v>
      </c>
    </row>
    <row r="137" spans="1:16" x14ac:dyDescent="0.25">
      <c r="A137" s="578"/>
      <c r="B137" s="455" t="s">
        <v>516</v>
      </c>
      <c r="C137" s="457"/>
      <c r="D137" s="457"/>
      <c r="E137" s="457"/>
      <c r="F137" s="457"/>
      <c r="G137" s="457"/>
      <c r="H137" s="463"/>
      <c r="I137" s="463"/>
      <c r="J137" s="463"/>
      <c r="K137" s="463"/>
      <c r="L137" s="463"/>
      <c r="M137" s="463"/>
      <c r="N137" s="463"/>
      <c r="O137" s="457"/>
      <c r="P137" s="454">
        <f t="shared" si="13"/>
        <v>0</v>
      </c>
    </row>
    <row r="138" spans="1:16" x14ac:dyDescent="0.25">
      <c r="A138" s="578"/>
      <c r="B138" s="455" t="s">
        <v>517</v>
      </c>
      <c r="C138" s="457"/>
      <c r="D138" s="457"/>
      <c r="E138" s="457"/>
      <c r="F138" s="457"/>
      <c r="G138" s="457"/>
      <c r="H138" s="458"/>
      <c r="I138" s="458"/>
      <c r="J138" s="458"/>
      <c r="K138" s="458"/>
      <c r="L138" s="458"/>
      <c r="M138" s="458"/>
      <c r="N138" s="458"/>
      <c r="O138" s="457"/>
      <c r="P138" s="454">
        <f t="shared" si="13"/>
        <v>0</v>
      </c>
    </row>
    <row r="139" spans="1:16" x14ac:dyDescent="0.25">
      <c r="A139" s="578"/>
      <c r="B139" s="455" t="s">
        <v>518</v>
      </c>
      <c r="C139" s="457"/>
      <c r="D139" s="457"/>
      <c r="E139" s="457"/>
      <c r="F139" s="457"/>
      <c r="G139" s="457"/>
      <c r="H139" s="463"/>
      <c r="I139" s="463"/>
      <c r="J139" s="463"/>
      <c r="K139" s="463"/>
      <c r="L139" s="463"/>
      <c r="M139" s="463"/>
      <c r="N139" s="463"/>
      <c r="O139" s="457"/>
      <c r="P139" s="454">
        <f t="shared" si="13"/>
        <v>0</v>
      </c>
    </row>
    <row r="140" spans="1:16" x14ac:dyDescent="0.25">
      <c r="A140" s="578"/>
      <c r="B140" s="455" t="s">
        <v>519</v>
      </c>
      <c r="C140" s="457"/>
      <c r="D140" s="457"/>
      <c r="E140" s="457"/>
      <c r="F140" s="457"/>
      <c r="G140" s="457"/>
      <c r="H140" s="458"/>
      <c r="I140" s="458"/>
      <c r="J140" s="458"/>
      <c r="K140" s="458"/>
      <c r="L140" s="458"/>
      <c r="M140" s="458"/>
      <c r="N140" s="458"/>
      <c r="O140" s="457"/>
      <c r="P140" s="454">
        <f t="shared" si="13"/>
        <v>0</v>
      </c>
    </row>
    <row r="141" spans="1:16" x14ac:dyDescent="0.25">
      <c r="A141" s="578"/>
      <c r="B141" s="455" t="s">
        <v>520</v>
      </c>
      <c r="C141" s="457"/>
      <c r="D141" s="457"/>
      <c r="E141" s="457"/>
      <c r="F141" s="457"/>
      <c r="G141" s="457"/>
      <c r="H141" s="463"/>
      <c r="I141" s="463"/>
      <c r="J141" s="463"/>
      <c r="K141" s="463"/>
      <c r="L141" s="463"/>
      <c r="M141" s="463"/>
      <c r="N141" s="463"/>
      <c r="O141" s="457"/>
      <c r="P141" s="454">
        <f t="shared" si="13"/>
        <v>0</v>
      </c>
    </row>
    <row r="142" spans="1:16" x14ac:dyDescent="0.25">
      <c r="A142" s="578"/>
      <c r="B142" s="455" t="s">
        <v>521</v>
      </c>
      <c r="C142" s="457"/>
      <c r="D142" s="457"/>
      <c r="E142" s="457"/>
      <c r="F142" s="457"/>
      <c r="G142" s="457"/>
      <c r="H142" s="458"/>
      <c r="I142" s="458"/>
      <c r="J142" s="458"/>
      <c r="K142" s="458"/>
      <c r="L142" s="458"/>
      <c r="M142" s="458"/>
      <c r="N142" s="458"/>
      <c r="O142" s="457"/>
      <c r="P142" s="454">
        <f t="shared" si="13"/>
        <v>0</v>
      </c>
    </row>
    <row r="143" spans="1:16" x14ac:dyDescent="0.25">
      <c r="A143" s="578"/>
      <c r="B143" s="455" t="s">
        <v>522</v>
      </c>
      <c r="C143" s="457"/>
      <c r="D143" s="457"/>
      <c r="E143" s="457"/>
      <c r="F143" s="457"/>
      <c r="G143" s="457"/>
      <c r="H143" s="463"/>
      <c r="I143" s="463"/>
      <c r="J143" s="463"/>
      <c r="K143" s="463"/>
      <c r="L143" s="463"/>
      <c r="M143" s="463"/>
      <c r="N143" s="463"/>
      <c r="O143" s="457"/>
      <c r="P143" s="454">
        <f t="shared" si="13"/>
        <v>0</v>
      </c>
    </row>
    <row r="144" spans="1:16" x14ac:dyDescent="0.25">
      <c r="A144" s="578"/>
      <c r="B144" s="455" t="s">
        <v>523</v>
      </c>
      <c r="C144" s="457"/>
      <c r="D144" s="457"/>
      <c r="E144" s="457"/>
      <c r="F144" s="457"/>
      <c r="G144" s="457"/>
      <c r="H144" s="458"/>
      <c r="I144" s="458"/>
      <c r="J144" s="458"/>
      <c r="K144" s="458"/>
      <c r="L144" s="458"/>
      <c r="M144" s="458"/>
      <c r="N144" s="458"/>
      <c r="O144" s="457"/>
      <c r="P144" s="454">
        <f t="shared" si="13"/>
        <v>0</v>
      </c>
    </row>
    <row r="145" spans="1:16" x14ac:dyDescent="0.25">
      <c r="A145" s="578"/>
      <c r="B145" s="455" t="s">
        <v>524</v>
      </c>
      <c r="C145" s="457"/>
      <c r="D145" s="457"/>
      <c r="E145" s="457"/>
      <c r="F145" s="457"/>
      <c r="G145" s="457"/>
      <c r="H145" s="463"/>
      <c r="I145" s="463"/>
      <c r="J145" s="463"/>
      <c r="K145" s="463"/>
      <c r="L145" s="463"/>
      <c r="M145" s="463"/>
      <c r="N145" s="463"/>
      <c r="O145" s="457"/>
      <c r="P145" s="454">
        <f t="shared" si="13"/>
        <v>0</v>
      </c>
    </row>
    <row r="146" spans="1:16" x14ac:dyDescent="0.25">
      <c r="A146" s="578"/>
      <c r="B146" s="455" t="s">
        <v>525</v>
      </c>
      <c r="C146" s="457"/>
      <c r="D146" s="457"/>
      <c r="E146" s="457"/>
      <c r="F146" s="457"/>
      <c r="G146" s="457"/>
      <c r="H146" s="458"/>
      <c r="I146" s="458"/>
      <c r="J146" s="458"/>
      <c r="K146" s="458"/>
      <c r="L146" s="458"/>
      <c r="M146" s="458"/>
      <c r="N146" s="458"/>
      <c r="O146" s="457"/>
      <c r="P146" s="454">
        <f t="shared" si="13"/>
        <v>0</v>
      </c>
    </row>
    <row r="147" spans="1:16" x14ac:dyDescent="0.25">
      <c r="A147" s="578"/>
      <c r="B147" s="455" t="s">
        <v>526</v>
      </c>
      <c r="C147" s="457"/>
      <c r="D147" s="457"/>
      <c r="E147" s="457"/>
      <c r="F147" s="457"/>
      <c r="G147" s="457"/>
      <c r="H147" s="463"/>
      <c r="I147" s="463"/>
      <c r="J147" s="463"/>
      <c r="K147" s="463"/>
      <c r="L147" s="463"/>
      <c r="M147" s="463"/>
      <c r="N147" s="463"/>
      <c r="O147" s="457"/>
      <c r="P147" s="454">
        <f t="shared" si="13"/>
        <v>0</v>
      </c>
    </row>
    <row r="148" spans="1:16" x14ac:dyDescent="0.25">
      <c r="A148" s="578"/>
      <c r="B148" s="455" t="s">
        <v>527</v>
      </c>
      <c r="C148" s="457"/>
      <c r="D148" s="457"/>
      <c r="E148" s="457"/>
      <c r="F148" s="457"/>
      <c r="G148" s="457"/>
      <c r="H148" s="463"/>
      <c r="I148" s="463"/>
      <c r="J148" s="463"/>
      <c r="K148" s="463"/>
      <c r="L148" s="463"/>
      <c r="M148" s="463"/>
      <c r="N148" s="463"/>
      <c r="O148" s="457"/>
      <c r="P148" s="454">
        <f t="shared" si="13"/>
        <v>0</v>
      </c>
    </row>
    <row r="149" spans="1:16" x14ac:dyDescent="0.25">
      <c r="A149" s="578"/>
      <c r="B149" s="455" t="s">
        <v>528</v>
      </c>
      <c r="C149" s="457"/>
      <c r="D149" s="457"/>
      <c r="E149" s="457"/>
      <c r="F149" s="457"/>
      <c r="G149" s="457"/>
      <c r="H149" s="458"/>
      <c r="I149" s="458"/>
      <c r="J149" s="458"/>
      <c r="K149" s="458"/>
      <c r="L149" s="458"/>
      <c r="M149" s="458"/>
      <c r="N149" s="458"/>
      <c r="O149" s="457"/>
      <c r="P149" s="454">
        <f>IFERROR(AVERAGE(C149:O149),0)</f>
        <v>0</v>
      </c>
    </row>
    <row r="150" spans="1:16" x14ac:dyDescent="0.25">
      <c r="A150" s="578"/>
      <c r="B150" s="455" t="s">
        <v>529</v>
      </c>
      <c r="C150" s="457"/>
      <c r="D150" s="457"/>
      <c r="E150" s="457"/>
      <c r="F150" s="457"/>
      <c r="G150" s="457"/>
      <c r="H150" s="458"/>
      <c r="I150" s="458"/>
      <c r="J150" s="458"/>
      <c r="K150" s="458"/>
      <c r="L150" s="458"/>
      <c r="M150" s="458"/>
      <c r="N150" s="458"/>
      <c r="O150" s="457"/>
      <c r="P150" s="454">
        <f>IFERROR(AVERAGE(C150:O150),0)</f>
        <v>0</v>
      </c>
    </row>
    <row r="151" spans="1:16" x14ac:dyDescent="0.25">
      <c r="A151" s="578"/>
      <c r="B151" s="455" t="s">
        <v>530</v>
      </c>
      <c r="C151" s="457"/>
      <c r="D151" s="457"/>
      <c r="E151" s="457"/>
      <c r="F151" s="457"/>
      <c r="G151" s="457"/>
      <c r="H151" s="458"/>
      <c r="I151" s="458"/>
      <c r="J151" s="458"/>
      <c r="K151" s="458"/>
      <c r="L151" s="458"/>
      <c r="M151" s="458"/>
      <c r="N151" s="458"/>
      <c r="O151" s="457"/>
      <c r="P151" s="454">
        <f>IFERROR(AVERAGE(C151:O151),0)</f>
        <v>0</v>
      </c>
    </row>
    <row r="152" spans="1:16" x14ac:dyDescent="0.25">
      <c r="A152" s="578"/>
      <c r="B152" s="452" t="s">
        <v>558</v>
      </c>
      <c r="C152" s="457"/>
      <c r="D152" s="457"/>
      <c r="E152" s="457"/>
      <c r="F152" s="457"/>
      <c r="G152" s="457"/>
      <c r="H152" s="458"/>
      <c r="I152" s="458"/>
      <c r="J152" s="458"/>
      <c r="K152" s="458"/>
      <c r="L152" s="458"/>
      <c r="M152" s="458"/>
      <c r="N152" s="458"/>
      <c r="O152" s="457"/>
      <c r="P152" s="454">
        <f>IFERROR(AVERAGE(C152:O152),0)</f>
        <v>0</v>
      </c>
    </row>
    <row r="153" spans="1:16" s="480" customFormat="1" x14ac:dyDescent="0.25">
      <c r="A153" s="481"/>
      <c r="B153" s="481"/>
      <c r="C153" s="481"/>
      <c r="D153" s="481"/>
      <c r="E153" s="481"/>
      <c r="F153" s="481"/>
      <c r="G153" s="481"/>
      <c r="H153" s="481"/>
      <c r="I153" s="481"/>
      <c r="J153" s="481"/>
      <c r="K153" s="481"/>
      <c r="L153" s="481"/>
      <c r="M153" s="481"/>
      <c r="N153" s="481"/>
      <c r="O153" s="481"/>
      <c r="P153" s="481"/>
    </row>
    <row r="154" spans="1:16" ht="15" customHeight="1" x14ac:dyDescent="0.25">
      <c r="A154" s="578" t="s">
        <v>554</v>
      </c>
      <c r="B154" s="452" t="s">
        <v>514</v>
      </c>
      <c r="C154" s="457"/>
      <c r="D154" s="457"/>
      <c r="E154" s="457"/>
      <c r="F154" s="457"/>
      <c r="G154" s="457"/>
      <c r="H154" s="463"/>
      <c r="I154" s="463"/>
      <c r="J154" s="463"/>
      <c r="K154" s="463"/>
      <c r="L154" s="463"/>
      <c r="M154" s="463"/>
      <c r="N154" s="463"/>
      <c r="O154" s="457"/>
      <c r="P154" s="454">
        <f>SUM(C154:O154)</f>
        <v>0</v>
      </c>
    </row>
    <row r="155" spans="1:16" x14ac:dyDescent="0.25">
      <c r="A155" s="578"/>
      <c r="B155" s="455" t="s">
        <v>515</v>
      </c>
      <c r="C155" s="457"/>
      <c r="D155" s="457"/>
      <c r="E155" s="457"/>
      <c r="F155" s="457"/>
      <c r="G155" s="457"/>
      <c r="H155" s="458"/>
      <c r="I155" s="458"/>
      <c r="J155" s="458"/>
      <c r="K155" s="458"/>
      <c r="L155" s="458"/>
      <c r="M155" s="458"/>
      <c r="N155" s="458"/>
      <c r="O155" s="457"/>
      <c r="P155" s="454">
        <f t="shared" ref="P155:P167" si="14">SUM(C155:O155)</f>
        <v>0</v>
      </c>
    </row>
    <row r="156" spans="1:16" x14ac:dyDescent="0.25">
      <c r="A156" s="578"/>
      <c r="B156" s="455" t="s">
        <v>516</v>
      </c>
      <c r="C156" s="457"/>
      <c r="D156" s="457"/>
      <c r="E156" s="457"/>
      <c r="F156" s="457"/>
      <c r="G156" s="457"/>
      <c r="H156" s="463"/>
      <c r="I156" s="463"/>
      <c r="J156" s="463"/>
      <c r="K156" s="463"/>
      <c r="L156" s="463"/>
      <c r="M156" s="463"/>
      <c r="N156" s="463"/>
      <c r="O156" s="457"/>
      <c r="P156" s="454">
        <f t="shared" si="14"/>
        <v>0</v>
      </c>
    </row>
    <row r="157" spans="1:16" x14ac:dyDescent="0.25">
      <c r="A157" s="578"/>
      <c r="B157" s="455" t="s">
        <v>517</v>
      </c>
      <c r="C157" s="457"/>
      <c r="D157" s="457"/>
      <c r="E157" s="457"/>
      <c r="F157" s="457"/>
      <c r="G157" s="457"/>
      <c r="H157" s="458"/>
      <c r="I157" s="458"/>
      <c r="J157" s="458"/>
      <c r="K157" s="458"/>
      <c r="L157" s="458"/>
      <c r="M157" s="458"/>
      <c r="N157" s="458"/>
      <c r="O157" s="457"/>
      <c r="P157" s="454">
        <f t="shared" si="14"/>
        <v>0</v>
      </c>
    </row>
    <row r="158" spans="1:16" x14ac:dyDescent="0.25">
      <c r="A158" s="578"/>
      <c r="B158" s="455" t="s">
        <v>518</v>
      </c>
      <c r="C158" s="457"/>
      <c r="D158" s="457"/>
      <c r="E158" s="457"/>
      <c r="F158" s="457"/>
      <c r="G158" s="457"/>
      <c r="H158" s="463"/>
      <c r="I158" s="463"/>
      <c r="J158" s="463"/>
      <c r="K158" s="463"/>
      <c r="L158" s="463"/>
      <c r="M158" s="463"/>
      <c r="N158" s="463"/>
      <c r="O158" s="457"/>
      <c r="P158" s="454">
        <f t="shared" si="14"/>
        <v>0</v>
      </c>
    </row>
    <row r="159" spans="1:16" x14ac:dyDescent="0.25">
      <c r="A159" s="578"/>
      <c r="B159" s="455" t="s">
        <v>519</v>
      </c>
      <c r="C159" s="457"/>
      <c r="D159" s="457"/>
      <c r="E159" s="457"/>
      <c r="F159" s="457"/>
      <c r="G159" s="457"/>
      <c r="H159" s="458"/>
      <c r="I159" s="458"/>
      <c r="J159" s="458"/>
      <c r="K159" s="458"/>
      <c r="L159" s="458"/>
      <c r="M159" s="458"/>
      <c r="N159" s="458"/>
      <c r="O159" s="457"/>
      <c r="P159" s="454">
        <f t="shared" si="14"/>
        <v>0</v>
      </c>
    </row>
    <row r="160" spans="1:16" x14ac:dyDescent="0.25">
      <c r="A160" s="578"/>
      <c r="B160" s="455" t="s">
        <v>520</v>
      </c>
      <c r="C160" s="457"/>
      <c r="D160" s="457"/>
      <c r="E160" s="457"/>
      <c r="F160" s="457"/>
      <c r="G160" s="457"/>
      <c r="H160" s="463"/>
      <c r="I160" s="463"/>
      <c r="J160" s="463"/>
      <c r="K160" s="463"/>
      <c r="L160" s="463"/>
      <c r="M160" s="463"/>
      <c r="N160" s="463"/>
      <c r="O160" s="457"/>
      <c r="P160" s="454">
        <f t="shared" si="14"/>
        <v>0</v>
      </c>
    </row>
    <row r="161" spans="1:16" x14ac:dyDescent="0.25">
      <c r="A161" s="578"/>
      <c r="B161" s="455" t="s">
        <v>521</v>
      </c>
      <c r="C161" s="457"/>
      <c r="D161" s="457"/>
      <c r="E161" s="457"/>
      <c r="F161" s="457"/>
      <c r="G161" s="457"/>
      <c r="H161" s="458"/>
      <c r="I161" s="458"/>
      <c r="J161" s="458"/>
      <c r="K161" s="458"/>
      <c r="L161" s="458"/>
      <c r="M161" s="458"/>
      <c r="N161" s="458"/>
      <c r="O161" s="457"/>
      <c r="P161" s="454">
        <f t="shared" si="14"/>
        <v>0</v>
      </c>
    </row>
    <row r="162" spans="1:16" x14ac:dyDescent="0.25">
      <c r="A162" s="578"/>
      <c r="B162" s="455" t="s">
        <v>522</v>
      </c>
      <c r="C162" s="457"/>
      <c r="D162" s="457"/>
      <c r="E162" s="457"/>
      <c r="F162" s="457"/>
      <c r="G162" s="457"/>
      <c r="H162" s="463"/>
      <c r="I162" s="463"/>
      <c r="J162" s="463"/>
      <c r="K162" s="463"/>
      <c r="L162" s="463"/>
      <c r="M162" s="463"/>
      <c r="N162" s="463"/>
      <c r="O162" s="457"/>
      <c r="P162" s="454">
        <f t="shared" si="14"/>
        <v>0</v>
      </c>
    </row>
    <row r="163" spans="1:16" x14ac:dyDescent="0.25">
      <c r="A163" s="578"/>
      <c r="B163" s="455" t="s">
        <v>523</v>
      </c>
      <c r="C163" s="457"/>
      <c r="D163" s="457"/>
      <c r="E163" s="457"/>
      <c r="F163" s="457"/>
      <c r="G163" s="457"/>
      <c r="H163" s="458"/>
      <c r="I163" s="458"/>
      <c r="J163" s="458"/>
      <c r="K163" s="458"/>
      <c r="L163" s="458"/>
      <c r="M163" s="458"/>
      <c r="N163" s="458"/>
      <c r="O163" s="457"/>
      <c r="P163" s="454">
        <f t="shared" si="14"/>
        <v>0</v>
      </c>
    </row>
    <row r="164" spans="1:16" x14ac:dyDescent="0.25">
      <c r="A164" s="578"/>
      <c r="B164" s="455" t="s">
        <v>524</v>
      </c>
      <c r="C164" s="457"/>
      <c r="D164" s="457"/>
      <c r="E164" s="457"/>
      <c r="F164" s="457"/>
      <c r="G164" s="457"/>
      <c r="H164" s="463"/>
      <c r="I164" s="463"/>
      <c r="J164" s="463"/>
      <c r="K164" s="463"/>
      <c r="L164" s="463"/>
      <c r="M164" s="463"/>
      <c r="N164" s="463"/>
      <c r="O164" s="457"/>
      <c r="P164" s="454">
        <f t="shared" si="14"/>
        <v>0</v>
      </c>
    </row>
    <row r="165" spans="1:16" x14ac:dyDescent="0.25">
      <c r="A165" s="578"/>
      <c r="B165" s="455" t="s">
        <v>525</v>
      </c>
      <c r="C165" s="457"/>
      <c r="D165" s="457"/>
      <c r="E165" s="457"/>
      <c r="F165" s="457"/>
      <c r="G165" s="457"/>
      <c r="H165" s="458"/>
      <c r="I165" s="458"/>
      <c r="J165" s="458"/>
      <c r="K165" s="458"/>
      <c r="L165" s="458"/>
      <c r="M165" s="458"/>
      <c r="N165" s="458"/>
      <c r="O165" s="457"/>
      <c r="P165" s="454">
        <f t="shared" si="14"/>
        <v>0</v>
      </c>
    </row>
    <row r="166" spans="1:16" x14ac:dyDescent="0.25">
      <c r="A166" s="578"/>
      <c r="B166" s="455" t="s">
        <v>526</v>
      </c>
      <c r="C166" s="457"/>
      <c r="D166" s="457"/>
      <c r="E166" s="457"/>
      <c r="F166" s="457"/>
      <c r="G166" s="457"/>
      <c r="H166" s="463"/>
      <c r="I166" s="463"/>
      <c r="J166" s="463"/>
      <c r="K166" s="463"/>
      <c r="L166" s="463"/>
      <c r="M166" s="463"/>
      <c r="N166" s="463"/>
      <c r="O166" s="457"/>
      <c r="P166" s="454">
        <f t="shared" si="14"/>
        <v>0</v>
      </c>
    </row>
    <row r="167" spans="1:16" x14ac:dyDescent="0.25">
      <c r="A167" s="578"/>
      <c r="B167" s="455" t="s">
        <v>527</v>
      </c>
      <c r="C167" s="457"/>
      <c r="D167" s="457"/>
      <c r="E167" s="457"/>
      <c r="F167" s="457"/>
      <c r="G167" s="457"/>
      <c r="H167" s="463"/>
      <c r="I167" s="463"/>
      <c r="J167" s="463"/>
      <c r="K167" s="463"/>
      <c r="L167" s="463"/>
      <c r="M167" s="463"/>
      <c r="N167" s="463"/>
      <c r="O167" s="457"/>
      <c r="P167" s="454">
        <f t="shared" si="14"/>
        <v>0</v>
      </c>
    </row>
    <row r="168" spans="1:16" x14ac:dyDescent="0.25">
      <c r="A168" s="578"/>
      <c r="B168" s="455" t="s">
        <v>528</v>
      </c>
      <c r="C168" s="457"/>
      <c r="D168" s="457"/>
      <c r="E168" s="457"/>
      <c r="F168" s="457"/>
      <c r="G168" s="457"/>
      <c r="H168" s="458"/>
      <c r="I168" s="458"/>
      <c r="J168" s="458"/>
      <c r="K168" s="458"/>
      <c r="L168" s="458"/>
      <c r="M168" s="458"/>
      <c r="N168" s="458"/>
      <c r="O168" s="457"/>
      <c r="P168" s="454">
        <f>IFERROR(AVERAGE(C168:O168),0)</f>
        <v>0</v>
      </c>
    </row>
    <row r="169" spans="1:16" x14ac:dyDescent="0.25">
      <c r="A169" s="578"/>
      <c r="B169" s="455" t="s">
        <v>529</v>
      </c>
      <c r="C169" s="457"/>
      <c r="D169" s="457"/>
      <c r="E169" s="457"/>
      <c r="F169" s="457"/>
      <c r="G169" s="457"/>
      <c r="H169" s="458"/>
      <c r="I169" s="458"/>
      <c r="J169" s="458"/>
      <c r="K169" s="458"/>
      <c r="L169" s="458"/>
      <c r="M169" s="458"/>
      <c r="N169" s="458"/>
      <c r="O169" s="457"/>
      <c r="P169" s="454">
        <f>IFERROR(AVERAGE(C169:O169),0)</f>
        <v>0</v>
      </c>
    </row>
    <row r="170" spans="1:16" x14ac:dyDescent="0.25">
      <c r="A170" s="578"/>
      <c r="B170" s="455" t="s">
        <v>530</v>
      </c>
      <c r="C170" s="457"/>
      <c r="D170" s="457"/>
      <c r="E170" s="457"/>
      <c r="F170" s="457"/>
      <c r="G170" s="457"/>
      <c r="H170" s="458"/>
      <c r="I170" s="458"/>
      <c r="J170" s="458"/>
      <c r="K170" s="458"/>
      <c r="L170" s="458"/>
      <c r="M170" s="458"/>
      <c r="N170" s="458"/>
      <c r="O170" s="457"/>
      <c r="P170" s="454">
        <f>IFERROR(AVERAGE(C170:O170),0)</f>
        <v>0</v>
      </c>
    </row>
    <row r="171" spans="1:16" x14ac:dyDescent="0.25">
      <c r="A171" s="578"/>
      <c r="B171" s="452" t="s">
        <v>558</v>
      </c>
      <c r="C171" s="457"/>
      <c r="D171" s="457"/>
      <c r="E171" s="457"/>
      <c r="F171" s="457"/>
      <c r="G171" s="457"/>
      <c r="H171" s="458"/>
      <c r="I171" s="458"/>
      <c r="J171" s="458"/>
      <c r="K171" s="458"/>
      <c r="L171" s="458"/>
      <c r="M171" s="458"/>
      <c r="N171" s="458"/>
      <c r="O171" s="457"/>
      <c r="P171" s="454">
        <f>IFERROR(AVERAGE(C171:O171),0)</f>
        <v>0</v>
      </c>
    </row>
    <row r="172" spans="1:16" s="480" customFormat="1" x14ac:dyDescent="0.25">
      <c r="A172" s="481"/>
      <c r="B172" s="481"/>
      <c r="C172" s="481"/>
      <c r="D172" s="481"/>
      <c r="E172" s="481"/>
      <c r="F172" s="481"/>
      <c r="G172" s="481"/>
      <c r="H172" s="481"/>
      <c r="I172" s="481"/>
      <c r="J172" s="481"/>
      <c r="K172" s="481"/>
      <c r="L172" s="481"/>
      <c r="M172" s="481"/>
      <c r="N172" s="481"/>
      <c r="O172" s="481"/>
      <c r="P172" s="481"/>
    </row>
    <row r="173" spans="1:16" ht="15" customHeight="1" x14ac:dyDescent="0.25">
      <c r="A173" s="578" t="s">
        <v>555</v>
      </c>
      <c r="B173" s="452" t="s">
        <v>514</v>
      </c>
      <c r="C173" s="457"/>
      <c r="D173" s="457"/>
      <c r="E173" s="457"/>
      <c r="F173" s="457"/>
      <c r="G173" s="457"/>
      <c r="H173" s="463"/>
      <c r="I173" s="463"/>
      <c r="J173" s="463"/>
      <c r="K173" s="463"/>
      <c r="L173" s="463"/>
      <c r="M173" s="463"/>
      <c r="N173" s="463"/>
      <c r="O173" s="457"/>
      <c r="P173" s="454">
        <f>SUM(C173:O173)</f>
        <v>0</v>
      </c>
    </row>
    <row r="174" spans="1:16" x14ac:dyDescent="0.25">
      <c r="A174" s="578"/>
      <c r="B174" s="455" t="s">
        <v>515</v>
      </c>
      <c r="C174" s="457"/>
      <c r="D174" s="457"/>
      <c r="E174" s="457"/>
      <c r="F174" s="457"/>
      <c r="G174" s="457"/>
      <c r="H174" s="458"/>
      <c r="I174" s="458"/>
      <c r="J174" s="458"/>
      <c r="K174" s="458"/>
      <c r="L174" s="458"/>
      <c r="M174" s="458"/>
      <c r="N174" s="458"/>
      <c r="O174" s="457"/>
      <c r="P174" s="454">
        <f t="shared" ref="P174:P186" si="15">SUM(C174:O174)</f>
        <v>0</v>
      </c>
    </row>
    <row r="175" spans="1:16" x14ac:dyDescent="0.25">
      <c r="A175" s="578"/>
      <c r="B175" s="455" t="s">
        <v>516</v>
      </c>
      <c r="C175" s="457"/>
      <c r="D175" s="457"/>
      <c r="E175" s="457"/>
      <c r="F175" s="457"/>
      <c r="G175" s="457"/>
      <c r="H175" s="463"/>
      <c r="I175" s="463"/>
      <c r="J175" s="463"/>
      <c r="K175" s="463"/>
      <c r="L175" s="463"/>
      <c r="M175" s="463"/>
      <c r="N175" s="463"/>
      <c r="O175" s="457"/>
      <c r="P175" s="454">
        <f t="shared" si="15"/>
        <v>0</v>
      </c>
    </row>
    <row r="176" spans="1:16" x14ac:dyDescent="0.25">
      <c r="A176" s="578"/>
      <c r="B176" s="455" t="s">
        <v>517</v>
      </c>
      <c r="C176" s="457"/>
      <c r="D176" s="457"/>
      <c r="E176" s="457"/>
      <c r="F176" s="457"/>
      <c r="G176" s="457"/>
      <c r="H176" s="458"/>
      <c r="I176" s="458"/>
      <c r="J176" s="458"/>
      <c r="K176" s="458"/>
      <c r="L176" s="458"/>
      <c r="M176" s="458"/>
      <c r="N176" s="458"/>
      <c r="O176" s="457"/>
      <c r="P176" s="454">
        <f t="shared" si="15"/>
        <v>0</v>
      </c>
    </row>
    <row r="177" spans="1:16" x14ac:dyDescent="0.25">
      <c r="A177" s="578"/>
      <c r="B177" s="455" t="s">
        <v>518</v>
      </c>
      <c r="C177" s="457"/>
      <c r="D177" s="457"/>
      <c r="E177" s="457"/>
      <c r="F177" s="457"/>
      <c r="G177" s="457"/>
      <c r="H177" s="463"/>
      <c r="I177" s="463"/>
      <c r="J177" s="463"/>
      <c r="K177" s="463"/>
      <c r="L177" s="463"/>
      <c r="M177" s="463"/>
      <c r="N177" s="463"/>
      <c r="O177" s="457"/>
      <c r="P177" s="454">
        <f t="shared" si="15"/>
        <v>0</v>
      </c>
    </row>
    <row r="178" spans="1:16" x14ac:dyDescent="0.25">
      <c r="A178" s="578"/>
      <c r="B178" s="455" t="s">
        <v>519</v>
      </c>
      <c r="C178" s="457"/>
      <c r="D178" s="457"/>
      <c r="E178" s="457"/>
      <c r="F178" s="457"/>
      <c r="G178" s="457"/>
      <c r="H178" s="458"/>
      <c r="I178" s="458"/>
      <c r="J178" s="458"/>
      <c r="K178" s="458"/>
      <c r="L178" s="458"/>
      <c r="M178" s="458"/>
      <c r="N178" s="458"/>
      <c r="O178" s="457"/>
      <c r="P178" s="454">
        <f t="shared" si="15"/>
        <v>0</v>
      </c>
    </row>
    <row r="179" spans="1:16" x14ac:dyDescent="0.25">
      <c r="A179" s="578"/>
      <c r="B179" s="455" t="s">
        <v>520</v>
      </c>
      <c r="C179" s="457"/>
      <c r="D179" s="457"/>
      <c r="E179" s="457"/>
      <c r="F179" s="457"/>
      <c r="G179" s="457"/>
      <c r="H179" s="463"/>
      <c r="I179" s="463"/>
      <c r="J179" s="463"/>
      <c r="K179" s="463"/>
      <c r="L179" s="463"/>
      <c r="M179" s="463"/>
      <c r="N179" s="463"/>
      <c r="O179" s="457"/>
      <c r="P179" s="454">
        <f t="shared" si="15"/>
        <v>0</v>
      </c>
    </row>
    <row r="180" spans="1:16" x14ac:dyDescent="0.25">
      <c r="A180" s="578"/>
      <c r="B180" s="455" t="s">
        <v>521</v>
      </c>
      <c r="C180" s="457"/>
      <c r="D180" s="457"/>
      <c r="E180" s="457"/>
      <c r="F180" s="457"/>
      <c r="G180" s="457"/>
      <c r="H180" s="458"/>
      <c r="I180" s="458"/>
      <c r="J180" s="458"/>
      <c r="K180" s="458"/>
      <c r="L180" s="458"/>
      <c r="M180" s="458"/>
      <c r="N180" s="458"/>
      <c r="O180" s="457"/>
      <c r="P180" s="454">
        <f t="shared" si="15"/>
        <v>0</v>
      </c>
    </row>
    <row r="181" spans="1:16" x14ac:dyDescent="0.25">
      <c r="A181" s="578"/>
      <c r="B181" s="455" t="s">
        <v>522</v>
      </c>
      <c r="C181" s="457"/>
      <c r="D181" s="457"/>
      <c r="E181" s="457"/>
      <c r="F181" s="457"/>
      <c r="G181" s="457"/>
      <c r="H181" s="463"/>
      <c r="I181" s="463"/>
      <c r="J181" s="463"/>
      <c r="K181" s="463"/>
      <c r="L181" s="463"/>
      <c r="M181" s="463"/>
      <c r="N181" s="463"/>
      <c r="O181" s="457"/>
      <c r="P181" s="454">
        <f t="shared" si="15"/>
        <v>0</v>
      </c>
    </row>
    <row r="182" spans="1:16" x14ac:dyDescent="0.25">
      <c r="A182" s="578"/>
      <c r="B182" s="455" t="s">
        <v>523</v>
      </c>
      <c r="C182" s="457"/>
      <c r="D182" s="457"/>
      <c r="E182" s="457"/>
      <c r="F182" s="457"/>
      <c r="G182" s="457"/>
      <c r="H182" s="458"/>
      <c r="I182" s="458"/>
      <c r="J182" s="458"/>
      <c r="K182" s="458"/>
      <c r="L182" s="458"/>
      <c r="M182" s="458"/>
      <c r="N182" s="458"/>
      <c r="O182" s="457"/>
      <c r="P182" s="454">
        <f t="shared" si="15"/>
        <v>0</v>
      </c>
    </row>
    <row r="183" spans="1:16" x14ac:dyDescent="0.25">
      <c r="A183" s="578"/>
      <c r="B183" s="455" t="s">
        <v>524</v>
      </c>
      <c r="C183" s="457"/>
      <c r="D183" s="457"/>
      <c r="E183" s="457"/>
      <c r="F183" s="457"/>
      <c r="G183" s="457"/>
      <c r="H183" s="463"/>
      <c r="I183" s="463"/>
      <c r="J183" s="463"/>
      <c r="K183" s="463"/>
      <c r="L183" s="463"/>
      <c r="M183" s="463"/>
      <c r="N183" s="463"/>
      <c r="O183" s="457"/>
      <c r="P183" s="454">
        <f t="shared" si="15"/>
        <v>0</v>
      </c>
    </row>
    <row r="184" spans="1:16" x14ac:dyDescent="0.25">
      <c r="A184" s="578"/>
      <c r="B184" s="455" t="s">
        <v>525</v>
      </c>
      <c r="C184" s="457"/>
      <c r="D184" s="457"/>
      <c r="E184" s="457"/>
      <c r="F184" s="457"/>
      <c r="G184" s="457"/>
      <c r="H184" s="458"/>
      <c r="I184" s="458"/>
      <c r="J184" s="458"/>
      <c r="K184" s="458"/>
      <c r="L184" s="458"/>
      <c r="M184" s="458"/>
      <c r="N184" s="458"/>
      <c r="O184" s="457"/>
      <c r="P184" s="454">
        <f t="shared" si="15"/>
        <v>0</v>
      </c>
    </row>
    <row r="185" spans="1:16" x14ac:dyDescent="0.25">
      <c r="A185" s="578"/>
      <c r="B185" s="455" t="s">
        <v>526</v>
      </c>
      <c r="C185" s="457"/>
      <c r="D185" s="457"/>
      <c r="E185" s="457"/>
      <c r="F185" s="457"/>
      <c r="G185" s="457"/>
      <c r="H185" s="463"/>
      <c r="I185" s="463"/>
      <c r="J185" s="463"/>
      <c r="K185" s="463"/>
      <c r="L185" s="463"/>
      <c r="M185" s="463"/>
      <c r="N185" s="463"/>
      <c r="O185" s="457"/>
      <c r="P185" s="454">
        <f t="shared" si="15"/>
        <v>0</v>
      </c>
    </row>
    <row r="186" spans="1:16" x14ac:dyDescent="0.25">
      <c r="A186" s="578"/>
      <c r="B186" s="455" t="s">
        <v>527</v>
      </c>
      <c r="C186" s="457"/>
      <c r="D186" s="457"/>
      <c r="E186" s="457"/>
      <c r="F186" s="457"/>
      <c r="G186" s="457"/>
      <c r="H186" s="463"/>
      <c r="I186" s="463"/>
      <c r="J186" s="463"/>
      <c r="K186" s="463"/>
      <c r="L186" s="463"/>
      <c r="M186" s="463"/>
      <c r="N186" s="463"/>
      <c r="O186" s="457"/>
      <c r="P186" s="454">
        <f t="shared" si="15"/>
        <v>0</v>
      </c>
    </row>
    <row r="187" spans="1:16" x14ac:dyDescent="0.25">
      <c r="A187" s="578"/>
      <c r="B187" s="455" t="s">
        <v>528</v>
      </c>
      <c r="C187" s="457"/>
      <c r="D187" s="457"/>
      <c r="E187" s="457"/>
      <c r="F187" s="457"/>
      <c r="G187" s="457"/>
      <c r="H187" s="458"/>
      <c r="I187" s="458"/>
      <c r="J187" s="458"/>
      <c r="K187" s="458"/>
      <c r="L187" s="458"/>
      <c r="M187" s="458"/>
      <c r="N187" s="458"/>
      <c r="O187" s="457"/>
      <c r="P187" s="454">
        <f>IFERROR(AVERAGE(C187:O187),0)</f>
        <v>0</v>
      </c>
    </row>
    <row r="188" spans="1:16" x14ac:dyDescent="0.25">
      <c r="A188" s="578"/>
      <c r="B188" s="455" t="s">
        <v>529</v>
      </c>
      <c r="C188" s="457"/>
      <c r="D188" s="457"/>
      <c r="E188" s="457"/>
      <c r="F188" s="457"/>
      <c r="G188" s="457"/>
      <c r="H188" s="458"/>
      <c r="I188" s="458"/>
      <c r="J188" s="458"/>
      <c r="K188" s="458"/>
      <c r="L188" s="458"/>
      <c r="M188" s="458"/>
      <c r="N188" s="458"/>
      <c r="O188" s="457"/>
      <c r="P188" s="454">
        <f>IFERROR(AVERAGE(C188:O188),0)</f>
        <v>0</v>
      </c>
    </row>
    <row r="189" spans="1:16" x14ac:dyDescent="0.25">
      <c r="A189" s="578"/>
      <c r="B189" s="455" t="s">
        <v>530</v>
      </c>
      <c r="C189" s="457"/>
      <c r="D189" s="457"/>
      <c r="E189" s="457"/>
      <c r="F189" s="457"/>
      <c r="G189" s="457"/>
      <c r="H189" s="458"/>
      <c r="I189" s="458"/>
      <c r="J189" s="458"/>
      <c r="K189" s="458"/>
      <c r="L189" s="458"/>
      <c r="M189" s="458"/>
      <c r="N189" s="458"/>
      <c r="O189" s="457"/>
      <c r="P189" s="454">
        <f>IFERROR(AVERAGE(C189:O189),0)</f>
        <v>0</v>
      </c>
    </row>
    <row r="190" spans="1:16" x14ac:dyDescent="0.25">
      <c r="A190" s="578"/>
      <c r="B190" s="452" t="s">
        <v>558</v>
      </c>
      <c r="C190" s="457"/>
      <c r="D190" s="457"/>
      <c r="E190" s="457"/>
      <c r="F190" s="457"/>
      <c r="G190" s="457"/>
      <c r="H190" s="458"/>
      <c r="I190" s="458"/>
      <c r="J190" s="458"/>
      <c r="K190" s="458"/>
      <c r="L190" s="458"/>
      <c r="M190" s="458"/>
      <c r="N190" s="458"/>
      <c r="O190" s="457"/>
      <c r="P190" s="454">
        <f>IFERROR(AVERAGE(C190:O190),0)</f>
        <v>0</v>
      </c>
    </row>
    <row r="191" spans="1:16" s="480" customFormat="1" x14ac:dyDescent="0.25">
      <c r="A191" s="481"/>
      <c r="B191" s="481"/>
      <c r="C191" s="481"/>
      <c r="D191" s="481"/>
      <c r="E191" s="481"/>
      <c r="F191" s="481"/>
      <c r="G191" s="481"/>
      <c r="H191" s="481"/>
      <c r="I191" s="481"/>
      <c r="J191" s="481"/>
      <c r="K191" s="481"/>
      <c r="L191" s="481"/>
      <c r="M191" s="481"/>
      <c r="N191" s="481"/>
      <c r="O191" s="481"/>
      <c r="P191" s="481"/>
    </row>
    <row r="192" spans="1:16" ht="15" customHeight="1" x14ac:dyDescent="0.25">
      <c r="A192" s="578" t="s">
        <v>556</v>
      </c>
      <c r="B192" s="452" t="s">
        <v>514</v>
      </c>
      <c r="C192" s="457"/>
      <c r="D192" s="457"/>
      <c r="E192" s="457"/>
      <c r="F192" s="457"/>
      <c r="G192" s="457"/>
      <c r="H192" s="463"/>
      <c r="I192" s="463"/>
      <c r="J192" s="463"/>
      <c r="K192" s="463"/>
      <c r="L192" s="463"/>
      <c r="M192" s="463"/>
      <c r="N192" s="463"/>
      <c r="O192" s="457"/>
      <c r="P192" s="454">
        <f>SUM(C192:O192)</f>
        <v>0</v>
      </c>
    </row>
    <row r="193" spans="1:16" x14ac:dyDescent="0.25">
      <c r="A193" s="578"/>
      <c r="B193" s="455" t="s">
        <v>515</v>
      </c>
      <c r="C193" s="457"/>
      <c r="D193" s="457"/>
      <c r="E193" s="457"/>
      <c r="F193" s="457"/>
      <c r="G193" s="457"/>
      <c r="H193" s="458"/>
      <c r="I193" s="458"/>
      <c r="J193" s="458"/>
      <c r="K193" s="458"/>
      <c r="L193" s="458"/>
      <c r="M193" s="458"/>
      <c r="N193" s="458"/>
      <c r="O193" s="457"/>
      <c r="P193" s="454">
        <f t="shared" ref="P193:P205" si="16">SUM(C193:O193)</f>
        <v>0</v>
      </c>
    </row>
    <row r="194" spans="1:16" x14ac:dyDescent="0.25">
      <c r="A194" s="578"/>
      <c r="B194" s="455" t="s">
        <v>516</v>
      </c>
      <c r="C194" s="457"/>
      <c r="D194" s="457"/>
      <c r="E194" s="457"/>
      <c r="F194" s="457"/>
      <c r="G194" s="457"/>
      <c r="H194" s="463"/>
      <c r="I194" s="463"/>
      <c r="J194" s="463"/>
      <c r="K194" s="463"/>
      <c r="L194" s="463"/>
      <c r="M194" s="463"/>
      <c r="N194" s="463"/>
      <c r="O194" s="457"/>
      <c r="P194" s="454">
        <f t="shared" si="16"/>
        <v>0</v>
      </c>
    </row>
    <row r="195" spans="1:16" x14ac:dyDescent="0.25">
      <c r="A195" s="578"/>
      <c r="B195" s="455" t="s">
        <v>517</v>
      </c>
      <c r="C195" s="457"/>
      <c r="D195" s="457"/>
      <c r="E195" s="457"/>
      <c r="F195" s="457"/>
      <c r="G195" s="457"/>
      <c r="H195" s="458"/>
      <c r="I195" s="458"/>
      <c r="J195" s="458"/>
      <c r="K195" s="458"/>
      <c r="L195" s="458"/>
      <c r="M195" s="458"/>
      <c r="N195" s="458"/>
      <c r="O195" s="457"/>
      <c r="P195" s="454">
        <f t="shared" si="16"/>
        <v>0</v>
      </c>
    </row>
    <row r="196" spans="1:16" x14ac:dyDescent="0.25">
      <c r="A196" s="578"/>
      <c r="B196" s="455" t="s">
        <v>518</v>
      </c>
      <c r="C196" s="457"/>
      <c r="D196" s="457"/>
      <c r="E196" s="457"/>
      <c r="F196" s="457"/>
      <c r="G196" s="457"/>
      <c r="H196" s="463"/>
      <c r="I196" s="463"/>
      <c r="J196" s="463"/>
      <c r="K196" s="463"/>
      <c r="L196" s="463"/>
      <c r="M196" s="463"/>
      <c r="N196" s="463"/>
      <c r="O196" s="457"/>
      <c r="P196" s="454">
        <f t="shared" si="16"/>
        <v>0</v>
      </c>
    </row>
    <row r="197" spans="1:16" x14ac:dyDescent="0.25">
      <c r="A197" s="578"/>
      <c r="B197" s="455" t="s">
        <v>519</v>
      </c>
      <c r="C197" s="457"/>
      <c r="D197" s="457"/>
      <c r="E197" s="457"/>
      <c r="F197" s="457"/>
      <c r="G197" s="457"/>
      <c r="H197" s="458"/>
      <c r="I197" s="458"/>
      <c r="J197" s="458"/>
      <c r="K197" s="458"/>
      <c r="L197" s="458"/>
      <c r="M197" s="458"/>
      <c r="N197" s="458"/>
      <c r="O197" s="457"/>
      <c r="P197" s="454">
        <f t="shared" si="16"/>
        <v>0</v>
      </c>
    </row>
    <row r="198" spans="1:16" x14ac:dyDescent="0.25">
      <c r="A198" s="578"/>
      <c r="B198" s="455" t="s">
        <v>520</v>
      </c>
      <c r="C198" s="457"/>
      <c r="D198" s="457"/>
      <c r="E198" s="457"/>
      <c r="F198" s="457"/>
      <c r="G198" s="457"/>
      <c r="H198" s="463"/>
      <c r="I198" s="463"/>
      <c r="J198" s="463"/>
      <c r="K198" s="463"/>
      <c r="L198" s="463"/>
      <c r="M198" s="463"/>
      <c r="N198" s="463"/>
      <c r="O198" s="457"/>
      <c r="P198" s="454">
        <f t="shared" si="16"/>
        <v>0</v>
      </c>
    </row>
    <row r="199" spans="1:16" x14ac:dyDescent="0.25">
      <c r="A199" s="578"/>
      <c r="B199" s="455" t="s">
        <v>521</v>
      </c>
      <c r="C199" s="457"/>
      <c r="D199" s="457"/>
      <c r="E199" s="457"/>
      <c r="F199" s="457"/>
      <c r="G199" s="457"/>
      <c r="H199" s="458"/>
      <c r="I199" s="458"/>
      <c r="J199" s="458"/>
      <c r="K199" s="458"/>
      <c r="L199" s="458"/>
      <c r="M199" s="458"/>
      <c r="N199" s="458"/>
      <c r="O199" s="457"/>
      <c r="P199" s="454">
        <f t="shared" si="16"/>
        <v>0</v>
      </c>
    </row>
    <row r="200" spans="1:16" x14ac:dyDescent="0.25">
      <c r="A200" s="578"/>
      <c r="B200" s="455" t="s">
        <v>522</v>
      </c>
      <c r="C200" s="457"/>
      <c r="D200" s="457"/>
      <c r="E200" s="457"/>
      <c r="F200" s="457"/>
      <c r="G200" s="457"/>
      <c r="H200" s="463"/>
      <c r="I200" s="463"/>
      <c r="J200" s="463"/>
      <c r="K200" s="463"/>
      <c r="L200" s="463"/>
      <c r="M200" s="463"/>
      <c r="N200" s="463"/>
      <c r="O200" s="457"/>
      <c r="P200" s="454">
        <f t="shared" si="16"/>
        <v>0</v>
      </c>
    </row>
    <row r="201" spans="1:16" x14ac:dyDescent="0.25">
      <c r="A201" s="578"/>
      <c r="B201" s="455" t="s">
        <v>523</v>
      </c>
      <c r="C201" s="457"/>
      <c r="D201" s="457"/>
      <c r="E201" s="457"/>
      <c r="F201" s="457"/>
      <c r="G201" s="457"/>
      <c r="H201" s="458"/>
      <c r="I201" s="458"/>
      <c r="J201" s="458"/>
      <c r="K201" s="458"/>
      <c r="L201" s="458"/>
      <c r="M201" s="458"/>
      <c r="N201" s="458"/>
      <c r="O201" s="457"/>
      <c r="P201" s="454">
        <f t="shared" si="16"/>
        <v>0</v>
      </c>
    </row>
    <row r="202" spans="1:16" x14ac:dyDescent="0.25">
      <c r="A202" s="578"/>
      <c r="B202" s="455" t="s">
        <v>524</v>
      </c>
      <c r="C202" s="457"/>
      <c r="D202" s="457"/>
      <c r="E202" s="457"/>
      <c r="F202" s="457"/>
      <c r="G202" s="457"/>
      <c r="H202" s="463"/>
      <c r="I202" s="463"/>
      <c r="J202" s="463"/>
      <c r="K202" s="463"/>
      <c r="L202" s="463"/>
      <c r="M202" s="463"/>
      <c r="N202" s="463"/>
      <c r="O202" s="457"/>
      <c r="P202" s="454">
        <f t="shared" si="16"/>
        <v>0</v>
      </c>
    </row>
    <row r="203" spans="1:16" x14ac:dyDescent="0.25">
      <c r="A203" s="578"/>
      <c r="B203" s="455" t="s">
        <v>525</v>
      </c>
      <c r="C203" s="457"/>
      <c r="D203" s="457"/>
      <c r="E203" s="457"/>
      <c r="F203" s="457"/>
      <c r="G203" s="457"/>
      <c r="H203" s="458"/>
      <c r="I203" s="458"/>
      <c r="J203" s="458"/>
      <c r="K203" s="458"/>
      <c r="L203" s="458"/>
      <c r="M203" s="458"/>
      <c r="N203" s="458"/>
      <c r="O203" s="457"/>
      <c r="P203" s="454">
        <f t="shared" si="16"/>
        <v>0</v>
      </c>
    </row>
    <row r="204" spans="1:16" x14ac:dyDescent="0.25">
      <c r="A204" s="578"/>
      <c r="B204" s="455" t="s">
        <v>526</v>
      </c>
      <c r="C204" s="457"/>
      <c r="D204" s="457"/>
      <c r="E204" s="457"/>
      <c r="F204" s="457"/>
      <c r="G204" s="457"/>
      <c r="H204" s="463"/>
      <c r="I204" s="463"/>
      <c r="J204" s="463"/>
      <c r="K204" s="463"/>
      <c r="L204" s="463"/>
      <c r="M204" s="463"/>
      <c r="N204" s="463"/>
      <c r="O204" s="457"/>
      <c r="P204" s="454">
        <f t="shared" si="16"/>
        <v>0</v>
      </c>
    </row>
    <row r="205" spans="1:16" x14ac:dyDescent="0.25">
      <c r="A205" s="578"/>
      <c r="B205" s="455" t="s">
        <v>527</v>
      </c>
      <c r="C205" s="457"/>
      <c r="D205" s="457"/>
      <c r="E205" s="457"/>
      <c r="F205" s="457"/>
      <c r="G205" s="457"/>
      <c r="H205" s="463"/>
      <c r="I205" s="463"/>
      <c r="J205" s="463"/>
      <c r="K205" s="463"/>
      <c r="L205" s="463"/>
      <c r="M205" s="463"/>
      <c r="N205" s="463"/>
      <c r="O205" s="457"/>
      <c r="P205" s="454">
        <f t="shared" si="16"/>
        <v>0</v>
      </c>
    </row>
    <row r="206" spans="1:16" x14ac:dyDescent="0.25">
      <c r="A206" s="578"/>
      <c r="B206" s="455" t="s">
        <v>528</v>
      </c>
      <c r="C206" s="457"/>
      <c r="D206" s="457"/>
      <c r="E206" s="457"/>
      <c r="F206" s="457"/>
      <c r="G206" s="457"/>
      <c r="H206" s="458"/>
      <c r="I206" s="458"/>
      <c r="J206" s="458"/>
      <c r="K206" s="458"/>
      <c r="L206" s="458"/>
      <c r="M206" s="458"/>
      <c r="N206" s="458"/>
      <c r="O206" s="457"/>
      <c r="P206" s="454">
        <f>IFERROR(AVERAGE(C206:O206),0)</f>
        <v>0</v>
      </c>
    </row>
    <row r="207" spans="1:16" x14ac:dyDescent="0.25">
      <c r="A207" s="578"/>
      <c r="B207" s="455" t="s">
        <v>529</v>
      </c>
      <c r="C207" s="457"/>
      <c r="D207" s="457"/>
      <c r="E207" s="457"/>
      <c r="F207" s="457"/>
      <c r="G207" s="457"/>
      <c r="H207" s="458"/>
      <c r="I207" s="458"/>
      <c r="J207" s="458"/>
      <c r="K207" s="458"/>
      <c r="L207" s="458"/>
      <c r="M207" s="458"/>
      <c r="N207" s="458"/>
      <c r="O207" s="457"/>
      <c r="P207" s="454">
        <f>IFERROR(AVERAGE(C207:O207),0)</f>
        <v>0</v>
      </c>
    </row>
    <row r="208" spans="1:16" x14ac:dyDescent="0.25">
      <c r="A208" s="578"/>
      <c r="B208" s="455" t="s">
        <v>530</v>
      </c>
      <c r="C208" s="457"/>
      <c r="D208" s="457"/>
      <c r="E208" s="457"/>
      <c r="F208" s="457"/>
      <c r="G208" s="457"/>
      <c r="H208" s="458"/>
      <c r="I208" s="458"/>
      <c r="J208" s="458"/>
      <c r="K208" s="458"/>
      <c r="L208" s="458"/>
      <c r="M208" s="458"/>
      <c r="N208" s="458"/>
      <c r="O208" s="457"/>
      <c r="P208" s="454">
        <f>IFERROR(AVERAGE(C208:O208),0)</f>
        <v>0</v>
      </c>
    </row>
    <row r="209" spans="1:16" x14ac:dyDescent="0.25">
      <c r="A209" s="578"/>
      <c r="B209" s="452" t="s">
        <v>558</v>
      </c>
      <c r="C209" s="457"/>
      <c r="D209" s="457"/>
      <c r="E209" s="457"/>
      <c r="F209" s="457"/>
      <c r="G209" s="457"/>
      <c r="H209" s="458"/>
      <c r="I209" s="458"/>
      <c r="J209" s="458"/>
      <c r="K209" s="458"/>
      <c r="L209" s="458"/>
      <c r="M209" s="458"/>
      <c r="N209" s="458"/>
      <c r="O209" s="457"/>
      <c r="P209" s="454">
        <f>IFERROR(AVERAGE(C209:O209),0)</f>
        <v>0</v>
      </c>
    </row>
    <row r="210" spans="1:16" s="480" customFormat="1" x14ac:dyDescent="0.25">
      <c r="A210" s="481"/>
      <c r="B210" s="481"/>
      <c r="C210" s="481"/>
      <c r="D210" s="481"/>
      <c r="E210" s="481"/>
      <c r="F210" s="481"/>
      <c r="G210" s="481"/>
      <c r="H210" s="481"/>
      <c r="I210" s="481"/>
      <c r="J210" s="481"/>
      <c r="K210" s="481"/>
      <c r="L210" s="481"/>
      <c r="M210" s="481"/>
      <c r="N210" s="481"/>
      <c r="O210" s="481"/>
      <c r="P210" s="481"/>
    </row>
    <row r="211" spans="1:16" ht="15" customHeight="1" x14ac:dyDescent="0.25">
      <c r="A211" s="578" t="s">
        <v>557</v>
      </c>
      <c r="B211" s="452" t="s">
        <v>514</v>
      </c>
      <c r="C211" s="457"/>
      <c r="D211" s="457"/>
      <c r="E211" s="457"/>
      <c r="F211" s="457"/>
      <c r="G211" s="457"/>
      <c r="H211" s="463"/>
      <c r="I211" s="463"/>
      <c r="J211" s="463"/>
      <c r="K211" s="463"/>
      <c r="L211" s="463"/>
      <c r="M211" s="463"/>
      <c r="N211" s="463"/>
      <c r="O211" s="457"/>
      <c r="P211" s="454">
        <f>SUM(C211:O211)</f>
        <v>0</v>
      </c>
    </row>
    <row r="212" spans="1:16" x14ac:dyDescent="0.25">
      <c r="A212" s="578"/>
      <c r="B212" s="455" t="s">
        <v>515</v>
      </c>
      <c r="C212" s="457"/>
      <c r="D212" s="457"/>
      <c r="E212" s="457"/>
      <c r="F212" s="457"/>
      <c r="G212" s="457"/>
      <c r="H212" s="458"/>
      <c r="I212" s="458"/>
      <c r="J212" s="458"/>
      <c r="K212" s="458"/>
      <c r="L212" s="458"/>
      <c r="M212" s="458"/>
      <c r="N212" s="458"/>
      <c r="O212" s="457"/>
      <c r="P212" s="454">
        <f t="shared" ref="P212:P224" si="17">SUM(C212:O212)</f>
        <v>0</v>
      </c>
    </row>
    <row r="213" spans="1:16" x14ac:dyDescent="0.25">
      <c r="A213" s="578"/>
      <c r="B213" s="455" t="s">
        <v>516</v>
      </c>
      <c r="C213" s="457"/>
      <c r="D213" s="457"/>
      <c r="E213" s="457"/>
      <c r="F213" s="457"/>
      <c r="G213" s="457"/>
      <c r="H213" s="463"/>
      <c r="I213" s="463"/>
      <c r="J213" s="463"/>
      <c r="K213" s="463"/>
      <c r="L213" s="463"/>
      <c r="M213" s="463"/>
      <c r="N213" s="463"/>
      <c r="O213" s="457"/>
      <c r="P213" s="454">
        <f t="shared" si="17"/>
        <v>0</v>
      </c>
    </row>
    <row r="214" spans="1:16" x14ac:dyDescent="0.25">
      <c r="A214" s="578"/>
      <c r="B214" s="455" t="s">
        <v>517</v>
      </c>
      <c r="C214" s="457"/>
      <c r="D214" s="457"/>
      <c r="E214" s="457"/>
      <c r="F214" s="457"/>
      <c r="G214" s="457"/>
      <c r="H214" s="458"/>
      <c r="I214" s="458"/>
      <c r="J214" s="458"/>
      <c r="K214" s="458"/>
      <c r="L214" s="458"/>
      <c r="M214" s="458"/>
      <c r="N214" s="458"/>
      <c r="O214" s="457"/>
      <c r="P214" s="454">
        <f t="shared" si="17"/>
        <v>0</v>
      </c>
    </row>
    <row r="215" spans="1:16" x14ac:dyDescent="0.25">
      <c r="A215" s="578"/>
      <c r="B215" s="455" t="s">
        <v>518</v>
      </c>
      <c r="C215" s="457"/>
      <c r="D215" s="457"/>
      <c r="E215" s="457"/>
      <c r="F215" s="457"/>
      <c r="G215" s="457"/>
      <c r="H215" s="463"/>
      <c r="I215" s="463"/>
      <c r="J215" s="463"/>
      <c r="K215" s="463"/>
      <c r="L215" s="463"/>
      <c r="M215" s="463"/>
      <c r="N215" s="463"/>
      <c r="O215" s="457"/>
      <c r="P215" s="454">
        <f t="shared" si="17"/>
        <v>0</v>
      </c>
    </row>
    <row r="216" spans="1:16" x14ac:dyDescent="0.25">
      <c r="A216" s="578"/>
      <c r="B216" s="455" t="s">
        <v>519</v>
      </c>
      <c r="C216" s="457"/>
      <c r="D216" s="457"/>
      <c r="E216" s="457"/>
      <c r="F216" s="457"/>
      <c r="G216" s="457"/>
      <c r="H216" s="458"/>
      <c r="I216" s="458"/>
      <c r="J216" s="458"/>
      <c r="K216" s="458"/>
      <c r="L216" s="458"/>
      <c r="M216" s="458"/>
      <c r="N216" s="458"/>
      <c r="O216" s="457"/>
      <c r="P216" s="454">
        <f t="shared" si="17"/>
        <v>0</v>
      </c>
    </row>
    <row r="217" spans="1:16" x14ac:dyDescent="0.25">
      <c r="A217" s="578"/>
      <c r="B217" s="455" t="s">
        <v>520</v>
      </c>
      <c r="C217" s="457"/>
      <c r="D217" s="457"/>
      <c r="E217" s="457"/>
      <c r="F217" s="457"/>
      <c r="G217" s="457"/>
      <c r="H217" s="463"/>
      <c r="I217" s="463"/>
      <c r="J217" s="463"/>
      <c r="K217" s="463"/>
      <c r="L217" s="463"/>
      <c r="M217" s="463"/>
      <c r="N217" s="463"/>
      <c r="O217" s="457"/>
      <c r="P217" s="454">
        <f t="shared" si="17"/>
        <v>0</v>
      </c>
    </row>
    <row r="218" spans="1:16" x14ac:dyDescent="0.25">
      <c r="A218" s="578"/>
      <c r="B218" s="455" t="s">
        <v>521</v>
      </c>
      <c r="C218" s="457"/>
      <c r="D218" s="457"/>
      <c r="E218" s="457"/>
      <c r="F218" s="457"/>
      <c r="G218" s="457"/>
      <c r="H218" s="458"/>
      <c r="I218" s="458"/>
      <c r="J218" s="458"/>
      <c r="K218" s="458"/>
      <c r="L218" s="458"/>
      <c r="M218" s="458"/>
      <c r="N218" s="458"/>
      <c r="O218" s="457"/>
      <c r="P218" s="454">
        <f t="shared" si="17"/>
        <v>0</v>
      </c>
    </row>
    <row r="219" spans="1:16" x14ac:dyDescent="0.25">
      <c r="A219" s="578"/>
      <c r="B219" s="455" t="s">
        <v>522</v>
      </c>
      <c r="C219" s="457"/>
      <c r="D219" s="457"/>
      <c r="E219" s="457"/>
      <c r="F219" s="457"/>
      <c r="G219" s="457"/>
      <c r="H219" s="463"/>
      <c r="I219" s="463"/>
      <c r="J219" s="463"/>
      <c r="K219" s="463"/>
      <c r="L219" s="463"/>
      <c r="M219" s="463"/>
      <c r="N219" s="463"/>
      <c r="O219" s="457"/>
      <c r="P219" s="454">
        <f t="shared" si="17"/>
        <v>0</v>
      </c>
    </row>
    <row r="220" spans="1:16" x14ac:dyDescent="0.25">
      <c r="A220" s="578"/>
      <c r="B220" s="455" t="s">
        <v>523</v>
      </c>
      <c r="C220" s="457"/>
      <c r="D220" s="457"/>
      <c r="E220" s="457"/>
      <c r="F220" s="457"/>
      <c r="G220" s="457"/>
      <c r="H220" s="458"/>
      <c r="I220" s="458"/>
      <c r="J220" s="458"/>
      <c r="K220" s="458"/>
      <c r="L220" s="458"/>
      <c r="M220" s="458"/>
      <c r="N220" s="458"/>
      <c r="O220" s="457"/>
      <c r="P220" s="454">
        <f t="shared" si="17"/>
        <v>0</v>
      </c>
    </row>
    <row r="221" spans="1:16" x14ac:dyDescent="0.25">
      <c r="A221" s="578"/>
      <c r="B221" s="455" t="s">
        <v>524</v>
      </c>
      <c r="C221" s="457"/>
      <c r="D221" s="457"/>
      <c r="E221" s="457"/>
      <c r="F221" s="457"/>
      <c r="G221" s="457"/>
      <c r="H221" s="463"/>
      <c r="I221" s="463"/>
      <c r="J221" s="463"/>
      <c r="K221" s="463"/>
      <c r="L221" s="463"/>
      <c r="M221" s="463"/>
      <c r="N221" s="463"/>
      <c r="O221" s="457"/>
      <c r="P221" s="454">
        <f t="shared" si="17"/>
        <v>0</v>
      </c>
    </row>
    <row r="222" spans="1:16" x14ac:dyDescent="0.25">
      <c r="A222" s="578"/>
      <c r="B222" s="455" t="s">
        <v>525</v>
      </c>
      <c r="C222" s="457"/>
      <c r="D222" s="457"/>
      <c r="E222" s="457"/>
      <c r="F222" s="457"/>
      <c r="G222" s="457"/>
      <c r="H222" s="458"/>
      <c r="I222" s="458"/>
      <c r="J222" s="458"/>
      <c r="K222" s="458"/>
      <c r="L222" s="458"/>
      <c r="M222" s="458"/>
      <c r="N222" s="458"/>
      <c r="O222" s="457"/>
      <c r="P222" s="454">
        <f t="shared" si="17"/>
        <v>0</v>
      </c>
    </row>
    <row r="223" spans="1:16" x14ac:dyDescent="0.25">
      <c r="A223" s="578"/>
      <c r="B223" s="455" t="s">
        <v>526</v>
      </c>
      <c r="C223" s="457"/>
      <c r="D223" s="457"/>
      <c r="E223" s="457"/>
      <c r="F223" s="457"/>
      <c r="G223" s="457"/>
      <c r="H223" s="463"/>
      <c r="I223" s="463"/>
      <c r="J223" s="463"/>
      <c r="K223" s="463"/>
      <c r="L223" s="463"/>
      <c r="M223" s="463"/>
      <c r="N223" s="463"/>
      <c r="O223" s="457"/>
      <c r="P223" s="454">
        <f t="shared" si="17"/>
        <v>0</v>
      </c>
    </row>
    <row r="224" spans="1:16" x14ac:dyDescent="0.25">
      <c r="A224" s="578"/>
      <c r="B224" s="455" t="s">
        <v>527</v>
      </c>
      <c r="C224" s="457"/>
      <c r="D224" s="457"/>
      <c r="E224" s="457"/>
      <c r="F224" s="457"/>
      <c r="G224" s="457"/>
      <c r="H224" s="463"/>
      <c r="I224" s="463"/>
      <c r="J224" s="463"/>
      <c r="K224" s="463"/>
      <c r="L224" s="463"/>
      <c r="M224" s="463"/>
      <c r="N224" s="463"/>
      <c r="O224" s="457"/>
      <c r="P224" s="454">
        <f t="shared" si="17"/>
        <v>0</v>
      </c>
    </row>
    <row r="225" spans="1:16" x14ac:dyDescent="0.25">
      <c r="A225" s="578"/>
      <c r="B225" s="455" t="s">
        <v>528</v>
      </c>
      <c r="C225" s="457"/>
      <c r="D225" s="457"/>
      <c r="E225" s="457"/>
      <c r="F225" s="457"/>
      <c r="G225" s="457"/>
      <c r="H225" s="458"/>
      <c r="I225" s="458"/>
      <c r="J225" s="458"/>
      <c r="K225" s="458"/>
      <c r="L225" s="458"/>
      <c r="M225" s="458"/>
      <c r="N225" s="458"/>
      <c r="O225" s="457"/>
      <c r="P225" s="454">
        <f>IFERROR(AVERAGE(C225:O225),0)</f>
        <v>0</v>
      </c>
    </row>
    <row r="226" spans="1:16" x14ac:dyDescent="0.25">
      <c r="A226" s="578"/>
      <c r="B226" s="455" t="s">
        <v>529</v>
      </c>
      <c r="C226" s="457"/>
      <c r="D226" s="457"/>
      <c r="E226" s="457"/>
      <c r="F226" s="457"/>
      <c r="G226" s="457"/>
      <c r="H226" s="458"/>
      <c r="I226" s="458"/>
      <c r="J226" s="458"/>
      <c r="K226" s="458"/>
      <c r="L226" s="458"/>
      <c r="M226" s="458"/>
      <c r="N226" s="458"/>
      <c r="O226" s="457"/>
      <c r="P226" s="454">
        <f>IFERROR(AVERAGE(C226:O226),0)</f>
        <v>0</v>
      </c>
    </row>
    <row r="227" spans="1:16" x14ac:dyDescent="0.25">
      <c r="A227" s="578"/>
      <c r="B227" s="455" t="s">
        <v>530</v>
      </c>
      <c r="C227" s="457"/>
      <c r="D227" s="457"/>
      <c r="E227" s="457"/>
      <c r="F227" s="457"/>
      <c r="G227" s="457"/>
      <c r="H227" s="458"/>
      <c r="I227" s="458"/>
      <c r="J227" s="458"/>
      <c r="K227" s="458"/>
      <c r="L227" s="458"/>
      <c r="M227" s="458"/>
      <c r="N227" s="458"/>
      <c r="O227" s="457"/>
      <c r="P227" s="454">
        <f>IFERROR(AVERAGE(C227:O227),0)</f>
        <v>0</v>
      </c>
    </row>
    <row r="228" spans="1:16" x14ac:dyDescent="0.25">
      <c r="A228" s="578"/>
      <c r="B228" s="452" t="s">
        <v>558</v>
      </c>
      <c r="C228" s="457"/>
      <c r="D228" s="457"/>
      <c r="E228" s="457"/>
      <c r="F228" s="457"/>
      <c r="G228" s="457"/>
      <c r="H228" s="458"/>
      <c r="I228" s="458"/>
      <c r="J228" s="458"/>
      <c r="K228" s="458"/>
      <c r="L228" s="458"/>
      <c r="M228" s="458"/>
      <c r="N228" s="458"/>
      <c r="O228" s="457"/>
      <c r="P228" s="454">
        <f>IFERROR(AVERAGE(C228:O228),0)</f>
        <v>0</v>
      </c>
    </row>
  </sheetData>
  <mergeCells count="11">
    <mergeCell ref="A211:A228"/>
    <mergeCell ref="A116:A133"/>
    <mergeCell ref="A135:A152"/>
    <mergeCell ref="A154:A171"/>
    <mergeCell ref="A173:A190"/>
    <mergeCell ref="A192:A209"/>
    <mergeCell ref="A19:A35"/>
    <mergeCell ref="A40:A57"/>
    <mergeCell ref="A59:A76"/>
    <mergeCell ref="A78:A95"/>
    <mergeCell ref="A97:A113"/>
  </mergeCells>
  <dataValidations count="1">
    <dataValidation type="list" allowBlank="1" showInputMessage="1" showErrorMessage="1" sqref="C13:L13" xr:uid="{F85365C7-B6B4-4D94-AFFB-A590329889EA}">
      <formula1>"OD/CC, CA"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9613-F51E-4F24-A61D-3E97248101B2}">
  <sheetPr>
    <tabColor theme="3" tint="-0.499984740745262"/>
  </sheetPr>
  <dimension ref="A1:S45"/>
  <sheetViews>
    <sheetView workbookViewId="0"/>
  </sheetViews>
  <sheetFormatPr defaultColWidth="8.7109375" defaultRowHeight="15" x14ac:dyDescent="0.25"/>
  <cols>
    <col min="1" max="1" width="16.5703125" style="366" customWidth="1"/>
    <col min="2" max="2" width="17.5703125" style="366" bestFit="1" customWidth="1"/>
    <col min="3" max="3" width="16.5703125" style="366" bestFit="1" customWidth="1"/>
    <col min="4" max="4" width="17.5703125" style="366" bestFit="1" customWidth="1"/>
    <col min="5" max="5" width="16.5703125" style="366" bestFit="1" customWidth="1"/>
    <col min="6" max="6" width="18.28515625" style="366" customWidth="1"/>
    <col min="7" max="8" width="15" style="366" bestFit="1" customWidth="1"/>
    <col min="9" max="11" width="14.5703125" style="366" bestFit="1" customWidth="1"/>
    <col min="12" max="19" width="17.140625" style="366" customWidth="1"/>
    <col min="20" max="16384" width="8.7109375" style="366"/>
  </cols>
  <sheetData>
    <row r="1" spans="1:19" ht="15.75" thickBot="1" x14ac:dyDescent="0.3">
      <c r="A1" s="406" t="s">
        <v>488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</row>
    <row r="2" spans="1:19" x14ac:dyDescent="0.25">
      <c r="A2" s="427"/>
      <c r="B2" s="427"/>
    </row>
    <row r="3" spans="1:19" x14ac:dyDescent="0.25">
      <c r="A3" s="428" t="s">
        <v>489</v>
      </c>
    </row>
    <row r="4" spans="1:19" x14ac:dyDescent="0.25">
      <c r="A4" s="384" t="s">
        <v>490</v>
      </c>
      <c r="B4" s="439">
        <v>44287</v>
      </c>
      <c r="C4" s="384"/>
    </row>
    <row r="5" spans="1:19" x14ac:dyDescent="0.25">
      <c r="A5" s="384" t="s">
        <v>491</v>
      </c>
      <c r="B5" s="439">
        <v>44593</v>
      </c>
      <c r="C5" s="429" t="str">
        <f>IF(B5-B4&lt;40,"&lt;--Enter this date atleast two months after start date","")</f>
        <v/>
      </c>
    </row>
    <row r="7" spans="1:19" x14ac:dyDescent="0.25">
      <c r="A7" s="391" t="s">
        <v>492</v>
      </c>
    </row>
    <row r="8" spans="1:19" x14ac:dyDescent="0.25">
      <c r="A8" s="384" t="s">
        <v>493</v>
      </c>
      <c r="B8" s="409">
        <f>IFERROR(F32/D32,0)</f>
        <v>0</v>
      </c>
      <c r="C8" s="384" t="s">
        <v>494</v>
      </c>
    </row>
    <row r="9" spans="1:19" x14ac:dyDescent="0.25">
      <c r="A9" s="384" t="s">
        <v>495</v>
      </c>
      <c r="B9" s="430">
        <f>F32/6</f>
        <v>0</v>
      </c>
      <c r="C9" s="384"/>
    </row>
    <row r="10" spans="1:19" x14ac:dyDescent="0.25">
      <c r="A10" s="384" t="s">
        <v>496</v>
      </c>
      <c r="B10" s="431">
        <f ca="1">(TODAY()-DATE(2018,8,1))/30</f>
        <v>49.233333333333334</v>
      </c>
      <c r="C10" s="384" t="s">
        <v>331</v>
      </c>
      <c r="G10" s="579" t="s">
        <v>497</v>
      </c>
      <c r="H10" s="580"/>
      <c r="I10" s="580"/>
      <c r="J10" s="580"/>
      <c r="K10" s="581"/>
    </row>
    <row r="11" spans="1:19" x14ac:dyDescent="0.25">
      <c r="G11" s="432"/>
      <c r="H11" s="432"/>
      <c r="I11" s="432"/>
      <c r="J11" s="432"/>
      <c r="K11" s="432"/>
      <c r="L11" s="384" t="s">
        <v>498</v>
      </c>
      <c r="M11" s="432"/>
      <c r="N11" s="384" t="s">
        <v>498</v>
      </c>
      <c r="O11" s="432"/>
      <c r="P11" s="384" t="s">
        <v>498</v>
      </c>
      <c r="Q11" s="432"/>
      <c r="R11" s="384" t="s">
        <v>498</v>
      </c>
      <c r="S11" s="432"/>
    </row>
    <row r="12" spans="1:19" x14ac:dyDescent="0.25">
      <c r="A12" s="384" t="s">
        <v>331</v>
      </c>
      <c r="B12" s="384" t="s">
        <v>0</v>
      </c>
      <c r="C12" s="384" t="s">
        <v>262</v>
      </c>
      <c r="D12" s="434" t="s">
        <v>370</v>
      </c>
      <c r="E12" s="384" t="s">
        <v>499</v>
      </c>
      <c r="F12" s="384" t="s">
        <v>500</v>
      </c>
      <c r="G12" s="433" t="s">
        <v>503</v>
      </c>
      <c r="H12" s="433" t="s">
        <v>503</v>
      </c>
      <c r="I12" s="433" t="s">
        <v>503</v>
      </c>
      <c r="J12" s="433" t="s">
        <v>503</v>
      </c>
      <c r="K12" s="433" t="s">
        <v>503</v>
      </c>
      <c r="L12" s="384" t="s">
        <v>0</v>
      </c>
      <c r="M12" s="384" t="s">
        <v>262</v>
      </c>
      <c r="N12" s="384" t="s">
        <v>0</v>
      </c>
      <c r="O12" s="384" t="s">
        <v>262</v>
      </c>
      <c r="P12" s="384" t="s">
        <v>0</v>
      </c>
      <c r="Q12" s="384" t="s">
        <v>262</v>
      </c>
      <c r="R12" s="384" t="s">
        <v>0</v>
      </c>
      <c r="S12" s="384" t="s">
        <v>262</v>
      </c>
    </row>
    <row r="13" spans="1:19" x14ac:dyDescent="0.25">
      <c r="A13" s="435">
        <f t="shared" ref="A13:A28" si="0">EOMONTH(A14,-1)</f>
        <v>44104</v>
      </c>
      <c r="B13" s="436"/>
      <c r="C13" s="436">
        <f t="shared" ref="C13:C30" si="1">M13+O13+Q13+S13</f>
        <v>0</v>
      </c>
      <c r="D13" s="436">
        <f>B13+C13</f>
        <v>0</v>
      </c>
      <c r="E13" s="436">
        <f>G13+H13+I13+K13+J13</f>
        <v>0</v>
      </c>
      <c r="F13" s="436">
        <f>G13+H13+I13+K13+J13</f>
        <v>0</v>
      </c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2"/>
      <c r="R13" s="432"/>
      <c r="S13" s="432"/>
    </row>
    <row r="14" spans="1:19" x14ac:dyDescent="0.25">
      <c r="A14" s="435">
        <f t="shared" si="0"/>
        <v>44135</v>
      </c>
      <c r="B14" s="436">
        <f t="shared" ref="B14:B30" si="2">L14+N14+P14+R14</f>
        <v>0</v>
      </c>
      <c r="C14" s="436">
        <f t="shared" si="1"/>
        <v>0</v>
      </c>
      <c r="D14" s="436">
        <f t="shared" ref="D14:D30" si="3">B14+C14</f>
        <v>0</v>
      </c>
      <c r="E14" s="436">
        <f t="shared" ref="E14:E30" si="4">G14+H14+I14+K14+J14</f>
        <v>0</v>
      </c>
      <c r="F14" s="436">
        <f t="shared" ref="F14:F30" si="5">G14+H14+I14+K14+J14</f>
        <v>0</v>
      </c>
      <c r="G14" s="432"/>
      <c r="H14" s="432"/>
      <c r="I14" s="432"/>
      <c r="J14" s="432"/>
      <c r="K14" s="432"/>
      <c r="L14" s="432"/>
      <c r="M14" s="432"/>
      <c r="N14" s="432"/>
      <c r="O14" s="432"/>
      <c r="P14" s="432"/>
      <c r="Q14" s="432"/>
      <c r="R14" s="432"/>
      <c r="S14" s="432"/>
    </row>
    <row r="15" spans="1:19" x14ac:dyDescent="0.25">
      <c r="A15" s="435">
        <f t="shared" si="0"/>
        <v>44165</v>
      </c>
      <c r="B15" s="436">
        <f t="shared" si="2"/>
        <v>0</v>
      </c>
      <c r="C15" s="436">
        <f t="shared" si="1"/>
        <v>0</v>
      </c>
      <c r="D15" s="436">
        <f t="shared" si="3"/>
        <v>0</v>
      </c>
      <c r="E15" s="436">
        <f t="shared" si="4"/>
        <v>0</v>
      </c>
      <c r="F15" s="436">
        <f t="shared" si="5"/>
        <v>0</v>
      </c>
      <c r="G15" s="432"/>
      <c r="H15" s="432"/>
      <c r="I15" s="432"/>
      <c r="J15" s="432"/>
      <c r="K15" s="432"/>
      <c r="L15" s="432"/>
      <c r="M15" s="432"/>
      <c r="N15" s="432"/>
      <c r="O15" s="432"/>
      <c r="P15" s="432"/>
      <c r="Q15" s="432"/>
      <c r="R15" s="432"/>
      <c r="S15" s="432"/>
    </row>
    <row r="16" spans="1:19" x14ac:dyDescent="0.25">
      <c r="A16" s="435">
        <f t="shared" si="0"/>
        <v>44196</v>
      </c>
      <c r="B16" s="436">
        <f t="shared" si="2"/>
        <v>0</v>
      </c>
      <c r="C16" s="436">
        <f t="shared" si="1"/>
        <v>0</v>
      </c>
      <c r="D16" s="436">
        <f t="shared" si="3"/>
        <v>0</v>
      </c>
      <c r="E16" s="436">
        <f t="shared" si="4"/>
        <v>0</v>
      </c>
      <c r="F16" s="436">
        <f t="shared" si="5"/>
        <v>0</v>
      </c>
      <c r="G16" s="432"/>
      <c r="H16" s="432"/>
      <c r="I16" s="432"/>
      <c r="J16" s="432"/>
      <c r="K16" s="432"/>
      <c r="L16" s="432"/>
      <c r="M16" s="432"/>
      <c r="N16" s="432"/>
      <c r="O16" s="432"/>
      <c r="P16" s="432"/>
      <c r="Q16" s="432"/>
      <c r="R16" s="432"/>
      <c r="S16" s="432"/>
    </row>
    <row r="17" spans="1:19" x14ac:dyDescent="0.25">
      <c r="A17" s="435">
        <f t="shared" si="0"/>
        <v>44227</v>
      </c>
      <c r="B17" s="436">
        <f t="shared" si="2"/>
        <v>0</v>
      </c>
      <c r="C17" s="436">
        <f t="shared" si="1"/>
        <v>0</v>
      </c>
      <c r="D17" s="436">
        <f t="shared" si="3"/>
        <v>0</v>
      </c>
      <c r="E17" s="436">
        <f t="shared" si="4"/>
        <v>0</v>
      </c>
      <c r="F17" s="436">
        <f t="shared" si="5"/>
        <v>0</v>
      </c>
      <c r="G17" s="432"/>
      <c r="H17" s="432"/>
      <c r="I17" s="432"/>
      <c r="J17" s="432"/>
      <c r="K17" s="432"/>
      <c r="L17" s="432"/>
      <c r="M17" s="432"/>
      <c r="N17" s="432"/>
      <c r="O17" s="432"/>
      <c r="P17" s="432"/>
      <c r="Q17" s="432"/>
      <c r="R17" s="432"/>
      <c r="S17" s="432"/>
    </row>
    <row r="18" spans="1:19" x14ac:dyDescent="0.25">
      <c r="A18" s="435">
        <f t="shared" si="0"/>
        <v>44255</v>
      </c>
      <c r="B18" s="436">
        <f t="shared" si="2"/>
        <v>0</v>
      </c>
      <c r="C18" s="436">
        <f t="shared" si="1"/>
        <v>0</v>
      </c>
      <c r="D18" s="436">
        <f t="shared" si="3"/>
        <v>0</v>
      </c>
      <c r="E18" s="436">
        <f t="shared" si="4"/>
        <v>0</v>
      </c>
      <c r="F18" s="436">
        <f>G18+H18+I18+K18+J18</f>
        <v>0</v>
      </c>
      <c r="G18" s="432"/>
      <c r="H18" s="432"/>
      <c r="I18" s="432"/>
      <c r="J18" s="432"/>
      <c r="K18" s="432"/>
      <c r="L18" s="432">
        <v>0</v>
      </c>
      <c r="M18" s="432">
        <v>0</v>
      </c>
      <c r="N18" s="432"/>
      <c r="O18" s="432"/>
      <c r="P18" s="432"/>
      <c r="Q18" s="432"/>
      <c r="R18" s="432"/>
      <c r="S18" s="432"/>
    </row>
    <row r="19" spans="1:19" x14ac:dyDescent="0.25">
      <c r="A19" s="435">
        <f t="shared" si="0"/>
        <v>44286</v>
      </c>
      <c r="B19" s="436">
        <f t="shared" si="2"/>
        <v>0</v>
      </c>
      <c r="C19" s="436">
        <f t="shared" si="1"/>
        <v>0</v>
      </c>
      <c r="D19" s="436">
        <f t="shared" si="3"/>
        <v>0</v>
      </c>
      <c r="E19" s="436">
        <f t="shared" si="4"/>
        <v>0</v>
      </c>
      <c r="F19" s="436">
        <f t="shared" si="5"/>
        <v>0</v>
      </c>
      <c r="G19" s="432"/>
      <c r="H19" s="432"/>
      <c r="I19" s="432"/>
      <c r="J19" s="432"/>
      <c r="K19" s="432"/>
      <c r="L19" s="432">
        <v>0</v>
      </c>
      <c r="M19" s="432">
        <v>0</v>
      </c>
      <c r="N19" s="432"/>
      <c r="O19" s="432"/>
      <c r="P19" s="432"/>
      <c r="Q19" s="432"/>
      <c r="R19" s="432"/>
      <c r="S19" s="432"/>
    </row>
    <row r="20" spans="1:19" x14ac:dyDescent="0.25">
      <c r="A20" s="435">
        <f t="shared" si="0"/>
        <v>44316</v>
      </c>
      <c r="B20" s="436">
        <f t="shared" si="2"/>
        <v>0</v>
      </c>
      <c r="C20" s="436">
        <f t="shared" si="1"/>
        <v>0</v>
      </c>
      <c r="D20" s="436">
        <f t="shared" si="3"/>
        <v>0</v>
      </c>
      <c r="E20" s="436">
        <f t="shared" si="4"/>
        <v>0</v>
      </c>
      <c r="F20" s="436">
        <f t="shared" si="5"/>
        <v>0</v>
      </c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</row>
    <row r="21" spans="1:19" x14ac:dyDescent="0.25">
      <c r="A21" s="435">
        <f t="shared" si="0"/>
        <v>44347</v>
      </c>
      <c r="B21" s="436">
        <f t="shared" si="2"/>
        <v>0</v>
      </c>
      <c r="C21" s="436">
        <f t="shared" si="1"/>
        <v>0</v>
      </c>
      <c r="D21" s="436">
        <f t="shared" si="3"/>
        <v>0</v>
      </c>
      <c r="E21" s="436">
        <f t="shared" si="4"/>
        <v>0</v>
      </c>
      <c r="F21" s="436">
        <f t="shared" si="5"/>
        <v>0</v>
      </c>
      <c r="G21" s="432"/>
      <c r="H21" s="432"/>
      <c r="I21" s="432"/>
      <c r="J21" s="432"/>
      <c r="K21" s="432"/>
      <c r="L21" s="432"/>
      <c r="M21" s="432"/>
      <c r="N21" s="432"/>
      <c r="O21" s="432"/>
      <c r="P21" s="432"/>
      <c r="Q21" s="432"/>
      <c r="R21" s="432"/>
      <c r="S21" s="432"/>
    </row>
    <row r="22" spans="1:19" x14ac:dyDescent="0.25">
      <c r="A22" s="435">
        <f t="shared" si="0"/>
        <v>44377</v>
      </c>
      <c r="B22" s="436">
        <f t="shared" si="2"/>
        <v>0</v>
      </c>
      <c r="C22" s="436">
        <f t="shared" si="1"/>
        <v>0</v>
      </c>
      <c r="D22" s="436">
        <f t="shared" si="3"/>
        <v>0</v>
      </c>
      <c r="E22" s="436">
        <f t="shared" si="4"/>
        <v>0</v>
      </c>
      <c r="F22" s="436">
        <f t="shared" si="5"/>
        <v>0</v>
      </c>
      <c r="G22" s="432"/>
      <c r="H22" s="432"/>
      <c r="I22" s="432"/>
      <c r="J22" s="432"/>
      <c r="K22" s="432"/>
      <c r="L22" s="432"/>
      <c r="M22" s="432"/>
      <c r="N22" s="432"/>
      <c r="O22" s="432"/>
      <c r="P22" s="432"/>
      <c r="Q22" s="432"/>
      <c r="R22" s="432"/>
      <c r="S22" s="432"/>
    </row>
    <row r="23" spans="1:19" x14ac:dyDescent="0.25">
      <c r="A23" s="435">
        <f t="shared" si="0"/>
        <v>44408</v>
      </c>
      <c r="B23" s="436">
        <f t="shared" si="2"/>
        <v>0</v>
      </c>
      <c r="C23" s="436">
        <f t="shared" si="1"/>
        <v>0</v>
      </c>
      <c r="D23" s="436">
        <f t="shared" si="3"/>
        <v>0</v>
      </c>
      <c r="E23" s="436">
        <f t="shared" si="4"/>
        <v>0</v>
      </c>
      <c r="F23" s="436">
        <f t="shared" si="5"/>
        <v>0</v>
      </c>
      <c r="G23" s="432"/>
      <c r="H23" s="432"/>
      <c r="I23" s="432"/>
      <c r="J23" s="432"/>
      <c r="K23" s="432"/>
      <c r="L23" s="432"/>
      <c r="M23" s="432"/>
      <c r="N23" s="432"/>
      <c r="O23" s="432"/>
      <c r="P23" s="432"/>
      <c r="Q23" s="432"/>
      <c r="R23" s="432"/>
      <c r="S23" s="432"/>
    </row>
    <row r="24" spans="1:19" x14ac:dyDescent="0.25">
      <c r="A24" s="435">
        <f t="shared" si="0"/>
        <v>44439</v>
      </c>
      <c r="B24" s="436">
        <f t="shared" si="2"/>
        <v>0</v>
      </c>
      <c r="C24" s="436">
        <f t="shared" si="1"/>
        <v>0</v>
      </c>
      <c r="D24" s="436">
        <f t="shared" si="3"/>
        <v>0</v>
      </c>
      <c r="E24" s="436">
        <f t="shared" si="4"/>
        <v>0</v>
      </c>
      <c r="F24" s="436">
        <f t="shared" si="5"/>
        <v>0</v>
      </c>
      <c r="G24" s="432"/>
      <c r="H24" s="432"/>
      <c r="I24" s="432"/>
      <c r="J24" s="432"/>
      <c r="K24" s="432"/>
      <c r="L24" s="432"/>
      <c r="M24" s="432"/>
      <c r="N24" s="432"/>
      <c r="O24" s="432"/>
      <c r="P24" s="432"/>
      <c r="Q24" s="432"/>
      <c r="R24" s="432"/>
      <c r="S24" s="432"/>
    </row>
    <row r="25" spans="1:19" x14ac:dyDescent="0.25">
      <c r="A25" s="435">
        <f t="shared" si="0"/>
        <v>44469</v>
      </c>
      <c r="B25" s="436">
        <f t="shared" si="2"/>
        <v>0</v>
      </c>
      <c r="C25" s="436">
        <f t="shared" si="1"/>
        <v>0</v>
      </c>
      <c r="D25" s="436">
        <f t="shared" si="3"/>
        <v>0</v>
      </c>
      <c r="E25" s="436">
        <f t="shared" si="4"/>
        <v>0</v>
      </c>
      <c r="F25" s="436">
        <f t="shared" si="5"/>
        <v>0</v>
      </c>
      <c r="G25" s="432"/>
      <c r="H25" s="432"/>
      <c r="I25" s="432"/>
      <c r="J25" s="432"/>
      <c r="K25" s="432"/>
      <c r="L25" s="432"/>
      <c r="M25" s="432"/>
      <c r="N25" s="432"/>
      <c r="O25" s="432"/>
      <c r="P25" s="432"/>
      <c r="Q25" s="432"/>
      <c r="R25" s="432"/>
      <c r="S25" s="432"/>
    </row>
    <row r="26" spans="1:19" x14ac:dyDescent="0.25">
      <c r="A26" s="435">
        <f t="shared" si="0"/>
        <v>44500</v>
      </c>
      <c r="B26" s="436">
        <f t="shared" si="2"/>
        <v>0</v>
      </c>
      <c r="C26" s="436">
        <f t="shared" si="1"/>
        <v>0</v>
      </c>
      <c r="D26" s="436">
        <f t="shared" si="3"/>
        <v>0</v>
      </c>
      <c r="E26" s="436">
        <f t="shared" si="4"/>
        <v>0</v>
      </c>
      <c r="F26" s="436">
        <f t="shared" si="5"/>
        <v>0</v>
      </c>
      <c r="G26" s="432"/>
      <c r="H26" s="432"/>
      <c r="I26" s="432"/>
      <c r="J26" s="432"/>
      <c r="K26" s="432"/>
      <c r="L26" s="432"/>
      <c r="M26" s="432"/>
      <c r="N26" s="432"/>
      <c r="O26" s="432"/>
      <c r="P26" s="432"/>
      <c r="Q26" s="432"/>
      <c r="R26" s="432"/>
      <c r="S26" s="432"/>
    </row>
    <row r="27" spans="1:19" x14ac:dyDescent="0.25">
      <c r="A27" s="435">
        <f t="shared" si="0"/>
        <v>44530</v>
      </c>
      <c r="B27" s="436">
        <f t="shared" si="2"/>
        <v>0</v>
      </c>
      <c r="C27" s="436">
        <f t="shared" si="1"/>
        <v>0</v>
      </c>
      <c r="D27" s="436">
        <f t="shared" si="3"/>
        <v>0</v>
      </c>
      <c r="E27" s="436">
        <f t="shared" si="4"/>
        <v>0</v>
      </c>
      <c r="F27" s="436">
        <f t="shared" si="5"/>
        <v>0</v>
      </c>
      <c r="G27" s="432"/>
      <c r="H27" s="432"/>
      <c r="I27" s="432"/>
      <c r="J27" s="432"/>
      <c r="K27" s="432"/>
      <c r="L27" s="432"/>
      <c r="M27" s="432"/>
      <c r="N27" s="432"/>
      <c r="O27" s="432"/>
      <c r="P27" s="432"/>
      <c r="Q27" s="432"/>
      <c r="R27" s="432"/>
      <c r="S27" s="432"/>
    </row>
    <row r="28" spans="1:19" x14ac:dyDescent="0.25">
      <c r="A28" s="435">
        <f t="shared" si="0"/>
        <v>44561</v>
      </c>
      <c r="B28" s="436">
        <f t="shared" si="2"/>
        <v>0</v>
      </c>
      <c r="C28" s="436">
        <f t="shared" si="1"/>
        <v>0</v>
      </c>
      <c r="D28" s="436">
        <f t="shared" si="3"/>
        <v>0</v>
      </c>
      <c r="E28" s="436">
        <f t="shared" si="4"/>
        <v>0</v>
      </c>
      <c r="F28" s="436">
        <f t="shared" si="5"/>
        <v>0</v>
      </c>
      <c r="G28" s="432"/>
      <c r="H28" s="432"/>
      <c r="I28" s="432"/>
      <c r="J28" s="432"/>
      <c r="K28" s="432"/>
      <c r="L28" s="432"/>
      <c r="M28" s="432"/>
      <c r="N28" s="432"/>
      <c r="O28" s="432"/>
      <c r="P28" s="432"/>
      <c r="Q28" s="432"/>
      <c r="R28" s="432"/>
      <c r="S28" s="432"/>
    </row>
    <row r="29" spans="1:19" x14ac:dyDescent="0.25">
      <c r="A29" s="435">
        <f>EOMONTH(A30,-1)</f>
        <v>44592</v>
      </c>
      <c r="B29" s="436">
        <f t="shared" si="2"/>
        <v>0</v>
      </c>
      <c r="C29" s="436">
        <f t="shared" si="1"/>
        <v>0</v>
      </c>
      <c r="D29" s="436">
        <f t="shared" si="3"/>
        <v>0</v>
      </c>
      <c r="E29" s="436">
        <f t="shared" si="4"/>
        <v>0</v>
      </c>
      <c r="F29" s="436">
        <f t="shared" si="5"/>
        <v>0</v>
      </c>
      <c r="G29" s="432"/>
      <c r="H29" s="432"/>
      <c r="I29" s="432"/>
      <c r="J29" s="432"/>
      <c r="K29" s="432"/>
      <c r="L29" s="432"/>
      <c r="M29" s="432"/>
      <c r="N29" s="432"/>
      <c r="O29" s="432"/>
      <c r="P29" s="432"/>
      <c r="Q29" s="432"/>
      <c r="R29" s="432"/>
      <c r="S29" s="432"/>
    </row>
    <row r="30" spans="1:19" x14ac:dyDescent="0.25">
      <c r="A30" s="435">
        <f>EOMONTH(B5,0)</f>
        <v>44620</v>
      </c>
      <c r="B30" s="436">
        <f t="shared" si="2"/>
        <v>0</v>
      </c>
      <c r="C30" s="436">
        <f t="shared" si="1"/>
        <v>0</v>
      </c>
      <c r="D30" s="436">
        <f t="shared" si="3"/>
        <v>0</v>
      </c>
      <c r="E30" s="436">
        <f t="shared" si="4"/>
        <v>0</v>
      </c>
      <c r="F30" s="436">
        <f t="shared" si="5"/>
        <v>0</v>
      </c>
      <c r="G30" s="432"/>
      <c r="H30" s="432"/>
      <c r="I30" s="432"/>
      <c r="J30" s="432"/>
      <c r="K30" s="432"/>
      <c r="L30" s="432"/>
      <c r="M30" s="432"/>
      <c r="N30" s="432"/>
      <c r="O30" s="432"/>
      <c r="P30" s="432"/>
      <c r="Q30" s="432"/>
      <c r="R30" s="432"/>
      <c r="S30" s="432"/>
    </row>
    <row r="31" spans="1:19" x14ac:dyDescent="0.25">
      <c r="A31" s="384" t="s">
        <v>501</v>
      </c>
      <c r="B31" s="437">
        <f t="shared" ref="B31:E31" si="6">SUM(B19:B30)</f>
        <v>0</v>
      </c>
      <c r="C31" s="437">
        <f t="shared" si="6"/>
        <v>0</v>
      </c>
      <c r="D31" s="437">
        <f t="shared" si="6"/>
        <v>0</v>
      </c>
      <c r="E31" s="437">
        <f t="shared" si="6"/>
        <v>0</v>
      </c>
      <c r="F31" s="437">
        <f>SUM(F19:F30)</f>
        <v>0</v>
      </c>
      <c r="G31" s="437">
        <f>SUM(G19:G30)</f>
        <v>0</v>
      </c>
      <c r="H31" s="437">
        <f t="shared" ref="H31:S31" si="7">SUM(H19:H30)</f>
        <v>0</v>
      </c>
      <c r="I31" s="437">
        <f t="shared" si="7"/>
        <v>0</v>
      </c>
      <c r="J31" s="437">
        <f t="shared" si="7"/>
        <v>0</v>
      </c>
      <c r="K31" s="437">
        <f t="shared" si="7"/>
        <v>0</v>
      </c>
      <c r="L31" s="437">
        <f t="shared" si="7"/>
        <v>0</v>
      </c>
      <c r="M31" s="437">
        <f t="shared" si="7"/>
        <v>0</v>
      </c>
      <c r="N31" s="437">
        <f t="shared" si="7"/>
        <v>0</v>
      </c>
      <c r="O31" s="437">
        <f t="shared" si="7"/>
        <v>0</v>
      </c>
      <c r="P31" s="437">
        <f t="shared" si="7"/>
        <v>0</v>
      </c>
      <c r="Q31" s="437">
        <f t="shared" si="7"/>
        <v>0</v>
      </c>
      <c r="R31" s="437">
        <f t="shared" si="7"/>
        <v>0</v>
      </c>
      <c r="S31" s="437">
        <f t="shared" si="7"/>
        <v>0</v>
      </c>
    </row>
    <row r="32" spans="1:19" x14ac:dyDescent="0.25">
      <c r="A32" s="384" t="s">
        <v>502</v>
      </c>
      <c r="B32" s="437">
        <f t="shared" ref="B32:E32" si="8">SUM(B25:B30)</f>
        <v>0</v>
      </c>
      <c r="C32" s="437">
        <f t="shared" si="8"/>
        <v>0</v>
      </c>
      <c r="D32" s="437">
        <f t="shared" si="8"/>
        <v>0</v>
      </c>
      <c r="E32" s="437">
        <f t="shared" si="8"/>
        <v>0</v>
      </c>
      <c r="F32" s="437">
        <f>SUM(F25:F30)</f>
        <v>0</v>
      </c>
      <c r="G32" s="437">
        <f>SUM(G25:G30)</f>
        <v>0</v>
      </c>
      <c r="H32" s="437">
        <f t="shared" ref="H32:O32" si="9">SUM(H25:H30)</f>
        <v>0</v>
      </c>
      <c r="I32" s="437">
        <f t="shared" si="9"/>
        <v>0</v>
      </c>
      <c r="J32" s="437">
        <f t="shared" si="9"/>
        <v>0</v>
      </c>
      <c r="K32" s="437">
        <f t="shared" si="9"/>
        <v>0</v>
      </c>
      <c r="L32" s="437">
        <f t="shared" si="9"/>
        <v>0</v>
      </c>
      <c r="M32" s="437">
        <f t="shared" si="9"/>
        <v>0</v>
      </c>
      <c r="N32" s="437">
        <f t="shared" si="9"/>
        <v>0</v>
      </c>
      <c r="O32" s="437">
        <f t="shared" si="9"/>
        <v>0</v>
      </c>
      <c r="P32" s="437">
        <f>SUM(P25:P30)</f>
        <v>0</v>
      </c>
      <c r="Q32" s="437">
        <f t="shared" ref="Q32" si="10">SUM(Q25:Q30)</f>
        <v>0</v>
      </c>
      <c r="R32" s="437">
        <f>SUM(R25:R30)</f>
        <v>0</v>
      </c>
      <c r="S32" s="437">
        <f t="shared" ref="S32" si="11">SUM(S25:S30)</f>
        <v>0</v>
      </c>
    </row>
    <row r="34" spans="3:10" x14ac:dyDescent="0.25">
      <c r="I34" s="438"/>
      <c r="J34" s="438"/>
    </row>
    <row r="35" spans="3:10" x14ac:dyDescent="0.25">
      <c r="I35" s="438"/>
      <c r="J35" s="438"/>
    </row>
    <row r="36" spans="3:10" x14ac:dyDescent="0.25">
      <c r="C36" s="438"/>
      <c r="I36" s="438"/>
      <c r="J36" s="438"/>
    </row>
    <row r="37" spans="3:10" x14ac:dyDescent="0.25">
      <c r="I37" s="438"/>
      <c r="J37" s="438"/>
    </row>
    <row r="38" spans="3:10" x14ac:dyDescent="0.25">
      <c r="I38" s="438"/>
      <c r="J38" s="438"/>
    </row>
    <row r="39" spans="3:10" x14ac:dyDescent="0.25">
      <c r="I39" s="438"/>
      <c r="J39" s="438"/>
    </row>
    <row r="40" spans="3:10" x14ac:dyDescent="0.25">
      <c r="I40" s="438"/>
      <c r="J40" s="438"/>
    </row>
    <row r="41" spans="3:10" x14ac:dyDescent="0.25">
      <c r="I41" s="438"/>
      <c r="J41" s="438"/>
    </row>
    <row r="42" spans="3:10" x14ac:dyDescent="0.25">
      <c r="I42" s="438"/>
      <c r="J42" s="438"/>
    </row>
    <row r="43" spans="3:10" x14ac:dyDescent="0.25">
      <c r="I43" s="438"/>
      <c r="J43" s="438"/>
    </row>
    <row r="44" spans="3:10" x14ac:dyDescent="0.25">
      <c r="I44" s="438"/>
      <c r="J44" s="438"/>
    </row>
    <row r="45" spans="3:10" x14ac:dyDescent="0.25">
      <c r="I45" s="438"/>
      <c r="J45" s="438"/>
    </row>
  </sheetData>
  <mergeCells count="1">
    <mergeCell ref="G10:K10"/>
  </mergeCells>
  <dataValidations disablePrompts="1" count="1">
    <dataValidation type="date" operator="greaterThan" allowBlank="1" showInputMessage="1" showErrorMessage="1" sqref="B4:B5" xr:uid="{707A8E5A-4A01-4AEB-A845-CFF70903E6FE}">
      <formula1>DATE(2000,1,1)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816E-E9C5-4F51-A473-CDCBFAF1A9A8}">
  <sheetPr>
    <tabColor theme="3" tint="-0.499984740745262"/>
  </sheetPr>
  <dimension ref="A1:X19"/>
  <sheetViews>
    <sheetView zoomScaleNormal="100" workbookViewId="0">
      <selection activeCell="U13" sqref="U13"/>
    </sheetView>
  </sheetViews>
  <sheetFormatPr defaultRowHeight="15" x14ac:dyDescent="0.25"/>
  <cols>
    <col min="1" max="1" width="8.85546875" style="464"/>
    <col min="16" max="16" width="6.5703125" customWidth="1"/>
    <col min="17" max="17" width="18.85546875" customWidth="1"/>
    <col min="18" max="18" width="12" customWidth="1"/>
    <col min="19" max="19" width="16" customWidth="1"/>
    <col min="21" max="21" width="5.7109375" customWidth="1"/>
    <col min="23" max="23" width="20.7109375" customWidth="1"/>
    <col min="24" max="24" width="13.42578125" customWidth="1"/>
  </cols>
  <sheetData>
    <row r="1" spans="1:24" x14ac:dyDescent="0.25">
      <c r="A1" s="588" t="s">
        <v>550</v>
      </c>
      <c r="B1" s="588"/>
      <c r="C1" s="588"/>
      <c r="D1" s="588"/>
      <c r="E1" s="588"/>
      <c r="F1" s="588"/>
      <c r="G1" s="588"/>
      <c r="H1" s="588"/>
      <c r="I1" s="588"/>
      <c r="J1" s="588"/>
      <c r="K1" s="588"/>
      <c r="L1" s="588"/>
      <c r="M1" s="588"/>
      <c r="N1" s="588"/>
      <c r="P1" s="582" t="s">
        <v>547</v>
      </c>
      <c r="Q1" s="583"/>
      <c r="R1" s="583"/>
      <c r="S1" s="584"/>
      <c r="U1" s="582" t="s">
        <v>548</v>
      </c>
      <c r="V1" s="583"/>
      <c r="W1" s="583"/>
      <c r="X1" s="584"/>
    </row>
    <row r="2" spans="1:24" x14ac:dyDescent="0.25">
      <c r="A2" s="467" t="s">
        <v>533</v>
      </c>
      <c r="B2" s="468" t="s">
        <v>331</v>
      </c>
      <c r="C2" s="468" t="s">
        <v>534</v>
      </c>
      <c r="D2" s="468" t="s">
        <v>535</v>
      </c>
      <c r="E2" s="468" t="s">
        <v>536</v>
      </c>
      <c r="F2" s="468" t="s">
        <v>537</v>
      </c>
      <c r="G2" s="468" t="s">
        <v>538</v>
      </c>
      <c r="H2" s="468" t="s">
        <v>539</v>
      </c>
      <c r="I2" s="468" t="s">
        <v>540</v>
      </c>
      <c r="J2" s="468" t="s">
        <v>541</v>
      </c>
      <c r="K2" s="468" t="s">
        <v>542</v>
      </c>
      <c r="L2" s="468" t="s">
        <v>543</v>
      </c>
      <c r="M2" s="468" t="s">
        <v>544</v>
      </c>
      <c r="N2" s="468" t="s">
        <v>545</v>
      </c>
      <c r="P2" s="469" t="s">
        <v>533</v>
      </c>
      <c r="Q2" s="585" t="s">
        <v>546</v>
      </c>
      <c r="R2" s="585"/>
      <c r="S2" s="470" t="s">
        <v>36</v>
      </c>
      <c r="U2" s="469" t="s">
        <v>533</v>
      </c>
      <c r="V2" s="585" t="s">
        <v>546</v>
      </c>
      <c r="W2" s="585"/>
      <c r="X2" s="470" t="s">
        <v>36</v>
      </c>
    </row>
    <row r="3" spans="1:24" x14ac:dyDescent="0.25">
      <c r="A3" s="465">
        <v>1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P3" s="433"/>
      <c r="Q3" s="586"/>
      <c r="R3" s="587"/>
      <c r="S3" s="433"/>
      <c r="U3" s="433"/>
      <c r="V3" s="586"/>
      <c r="W3" s="587"/>
      <c r="X3" s="433"/>
    </row>
    <row r="4" spans="1:24" x14ac:dyDescent="0.25">
      <c r="A4" s="465">
        <v>2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P4" s="433"/>
      <c r="Q4" s="586"/>
      <c r="R4" s="587"/>
      <c r="S4" s="433"/>
      <c r="U4" s="433"/>
      <c r="V4" s="586"/>
      <c r="W4" s="587"/>
      <c r="X4" s="433"/>
    </row>
    <row r="5" spans="1:24" x14ac:dyDescent="0.25">
      <c r="A5" s="465">
        <v>3</v>
      </c>
      <c r="B5" s="433"/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  <c r="N5" s="433"/>
      <c r="P5" s="433"/>
      <c r="Q5" s="586"/>
      <c r="R5" s="587"/>
      <c r="S5" s="433"/>
      <c r="U5" s="433"/>
      <c r="V5" s="586"/>
      <c r="W5" s="587"/>
      <c r="X5" s="433"/>
    </row>
    <row r="6" spans="1:24" x14ac:dyDescent="0.25">
      <c r="A6" s="465">
        <v>4</v>
      </c>
      <c r="B6" s="433"/>
      <c r="C6" s="433"/>
      <c r="D6" s="433"/>
      <c r="E6" s="433"/>
      <c r="F6" s="433"/>
      <c r="G6" s="433"/>
      <c r="H6" s="433"/>
      <c r="I6" s="433"/>
      <c r="J6" s="433"/>
      <c r="K6" s="433"/>
      <c r="L6" s="433"/>
      <c r="M6" s="433"/>
      <c r="N6" s="433"/>
      <c r="P6" s="433"/>
      <c r="Q6" s="586"/>
      <c r="R6" s="587"/>
      <c r="S6" s="433"/>
      <c r="U6" s="433"/>
      <c r="V6" s="586"/>
      <c r="W6" s="587"/>
      <c r="X6" s="433"/>
    </row>
    <row r="7" spans="1:24" x14ac:dyDescent="0.25">
      <c r="A7" s="465">
        <v>5</v>
      </c>
      <c r="B7" s="433"/>
      <c r="C7" s="433"/>
      <c r="D7" s="433"/>
      <c r="E7" s="433"/>
      <c r="F7" s="433"/>
      <c r="G7" s="433"/>
      <c r="H7" s="433"/>
      <c r="I7" s="433"/>
      <c r="J7" s="433"/>
      <c r="K7" s="433"/>
      <c r="L7" s="433"/>
      <c r="M7" s="433"/>
      <c r="N7" s="433"/>
      <c r="P7" s="433"/>
      <c r="Q7" s="586"/>
      <c r="R7" s="587"/>
      <c r="S7" s="433"/>
      <c r="U7" s="433"/>
      <c r="V7" s="586"/>
      <c r="W7" s="587"/>
      <c r="X7" s="433"/>
    </row>
    <row r="8" spans="1:24" x14ac:dyDescent="0.25">
      <c r="P8" s="433"/>
      <c r="Q8" s="586"/>
      <c r="R8" s="587"/>
      <c r="S8" s="433"/>
      <c r="U8" s="433"/>
      <c r="V8" s="586"/>
      <c r="W8" s="587"/>
      <c r="X8" s="433"/>
    </row>
    <row r="9" spans="1:24" x14ac:dyDescent="0.25">
      <c r="P9" s="433"/>
      <c r="Q9" s="586"/>
      <c r="R9" s="587"/>
      <c r="S9" s="433"/>
      <c r="U9" s="433"/>
      <c r="V9" s="586"/>
      <c r="W9" s="587"/>
      <c r="X9" s="433"/>
    </row>
    <row r="13" spans="1:24" ht="28.15" customHeight="1" x14ac:dyDescent="0.25">
      <c r="A13" s="588" t="s">
        <v>551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8"/>
      <c r="N13" s="588"/>
      <c r="P13" s="589" t="s">
        <v>549</v>
      </c>
      <c r="Q13" s="590"/>
      <c r="R13" s="590"/>
      <c r="S13" s="591"/>
      <c r="U13" s="471"/>
    </row>
    <row r="14" spans="1:24" x14ac:dyDescent="0.25">
      <c r="A14" s="467" t="s">
        <v>533</v>
      </c>
      <c r="B14" s="468" t="s">
        <v>331</v>
      </c>
      <c r="C14" s="468" t="s">
        <v>534</v>
      </c>
      <c r="D14" s="468" t="s">
        <v>535</v>
      </c>
      <c r="E14" s="468" t="s">
        <v>536</v>
      </c>
      <c r="F14" s="468" t="s">
        <v>537</v>
      </c>
      <c r="G14" s="468" t="s">
        <v>538</v>
      </c>
      <c r="H14" s="468" t="s">
        <v>539</v>
      </c>
      <c r="I14" s="468" t="s">
        <v>540</v>
      </c>
      <c r="J14" s="468" t="s">
        <v>541</v>
      </c>
      <c r="K14" s="468" t="s">
        <v>542</v>
      </c>
      <c r="L14" s="468" t="s">
        <v>543</v>
      </c>
      <c r="M14" s="468" t="s">
        <v>544</v>
      </c>
      <c r="N14" s="468" t="s">
        <v>545</v>
      </c>
      <c r="P14" s="469" t="s">
        <v>533</v>
      </c>
      <c r="Q14" s="585" t="s">
        <v>546</v>
      </c>
      <c r="R14" s="585"/>
      <c r="S14" s="470" t="s">
        <v>36</v>
      </c>
    </row>
    <row r="15" spans="1:24" x14ac:dyDescent="0.25">
      <c r="A15" s="465">
        <v>1</v>
      </c>
      <c r="B15" s="433"/>
      <c r="C15" s="433"/>
      <c r="D15" s="433"/>
      <c r="E15" s="433"/>
      <c r="F15" s="433"/>
      <c r="G15" s="433"/>
      <c r="H15" s="433"/>
      <c r="I15" s="433"/>
      <c r="J15" s="433"/>
      <c r="K15" s="433"/>
      <c r="L15" s="433"/>
      <c r="M15" s="433"/>
      <c r="N15" s="433"/>
      <c r="P15" s="466">
        <v>1</v>
      </c>
      <c r="Q15" s="586"/>
      <c r="R15" s="587"/>
      <c r="S15" s="433"/>
    </row>
    <row r="16" spans="1:24" x14ac:dyDescent="0.25">
      <c r="A16" s="465">
        <v>2</v>
      </c>
      <c r="B16" s="433"/>
      <c r="C16" s="433"/>
      <c r="D16" s="433"/>
      <c r="E16" s="433"/>
      <c r="F16" s="433"/>
      <c r="G16" s="433"/>
      <c r="H16" s="433"/>
      <c r="I16" s="433"/>
      <c r="J16" s="433"/>
      <c r="K16" s="433"/>
      <c r="L16" s="433"/>
      <c r="M16" s="433"/>
      <c r="N16" s="433"/>
      <c r="P16" s="466">
        <v>2</v>
      </c>
      <c r="Q16" s="586"/>
      <c r="R16" s="587"/>
      <c r="S16" s="433"/>
    </row>
    <row r="17" spans="1:19" x14ac:dyDescent="0.25">
      <c r="A17" s="465">
        <v>3</v>
      </c>
      <c r="B17" s="433"/>
      <c r="C17" s="433"/>
      <c r="D17" s="433"/>
      <c r="E17" s="433"/>
      <c r="F17" s="433"/>
      <c r="G17" s="433"/>
      <c r="H17" s="433"/>
      <c r="I17" s="433"/>
      <c r="J17" s="433"/>
      <c r="K17" s="433"/>
      <c r="L17" s="433"/>
      <c r="M17" s="433"/>
      <c r="N17" s="433"/>
      <c r="P17" s="466">
        <v>3</v>
      </c>
      <c r="Q17" s="586"/>
      <c r="R17" s="587"/>
      <c r="S17" s="433"/>
    </row>
    <row r="18" spans="1:19" x14ac:dyDescent="0.25">
      <c r="A18" s="465">
        <v>4</v>
      </c>
      <c r="B18" s="433"/>
      <c r="C18" s="433"/>
      <c r="D18" s="433"/>
      <c r="E18" s="433"/>
      <c r="F18" s="433"/>
      <c r="G18" s="433"/>
      <c r="H18" s="433"/>
      <c r="I18" s="433"/>
      <c r="J18" s="433"/>
      <c r="K18" s="433"/>
      <c r="L18" s="433"/>
      <c r="M18" s="433"/>
      <c r="N18" s="433"/>
      <c r="P18" s="466">
        <v>4</v>
      </c>
      <c r="Q18" s="586"/>
      <c r="R18" s="587"/>
      <c r="S18" s="433"/>
    </row>
    <row r="19" spans="1:19" x14ac:dyDescent="0.25">
      <c r="A19" s="465">
        <v>5</v>
      </c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P19" s="466">
        <v>5</v>
      </c>
      <c r="Q19" s="586"/>
      <c r="R19" s="587"/>
      <c r="S19" s="433"/>
    </row>
  </sheetData>
  <mergeCells count="27">
    <mergeCell ref="V7:W7"/>
    <mergeCell ref="Q17:R17"/>
    <mergeCell ref="Q18:R18"/>
    <mergeCell ref="Q19:R19"/>
    <mergeCell ref="V8:W8"/>
    <mergeCell ref="V9:W9"/>
    <mergeCell ref="P13:S13"/>
    <mergeCell ref="Q14:R14"/>
    <mergeCell ref="Q15:R15"/>
    <mergeCell ref="Q16:R16"/>
    <mergeCell ref="Q9:R9"/>
    <mergeCell ref="U1:X1"/>
    <mergeCell ref="V2:W2"/>
    <mergeCell ref="V3:W3"/>
    <mergeCell ref="A1:N1"/>
    <mergeCell ref="A13:N13"/>
    <mergeCell ref="Q2:R2"/>
    <mergeCell ref="Q3:R3"/>
    <mergeCell ref="Q4:R4"/>
    <mergeCell ref="Q5:R5"/>
    <mergeCell ref="Q6:R6"/>
    <mergeCell ref="Q7:R7"/>
    <mergeCell ref="Q8:R8"/>
    <mergeCell ref="P1:S1"/>
    <mergeCell ref="V4:W4"/>
    <mergeCell ref="V5:W5"/>
    <mergeCell ref="V6:W6"/>
  </mergeCells>
  <phoneticPr fontId="7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ABED-5BB8-40C3-820D-A14A24F50948}">
  <sheetPr>
    <tabColor theme="3" tint="-0.499984740745262"/>
  </sheetPr>
  <dimension ref="B1:G7"/>
  <sheetViews>
    <sheetView showGridLines="0" workbookViewId="0"/>
  </sheetViews>
  <sheetFormatPr defaultColWidth="9.140625" defaultRowHeight="12.75" x14ac:dyDescent="0.2"/>
  <cols>
    <col min="1" max="1" width="2.7109375" style="346" customWidth="1"/>
    <col min="2" max="2" width="24.5703125" style="346" bestFit="1" customWidth="1"/>
    <col min="3" max="7" width="21.85546875" style="346" customWidth="1"/>
    <col min="8" max="16384" width="9.140625" style="346"/>
  </cols>
  <sheetData>
    <row r="1" spans="2:7" ht="13.5" thickBot="1" x14ac:dyDescent="0.25"/>
    <row r="2" spans="2:7" ht="16.5" thickBot="1" x14ac:dyDescent="0.25">
      <c r="B2" s="592" t="s">
        <v>365</v>
      </c>
      <c r="C2" s="593"/>
      <c r="D2" s="593"/>
      <c r="E2" s="593"/>
      <c r="F2" s="593"/>
      <c r="G2" s="594"/>
    </row>
    <row r="3" spans="2:7" x14ac:dyDescent="0.2">
      <c r="B3" s="347" t="s">
        <v>366</v>
      </c>
      <c r="C3" s="352" t="s">
        <v>364</v>
      </c>
      <c r="D3" s="352"/>
      <c r="E3" s="352"/>
      <c r="F3" s="352"/>
      <c r="G3" s="348"/>
    </row>
    <row r="4" spans="2:7" x14ac:dyDescent="0.2">
      <c r="B4" s="349" t="s">
        <v>367</v>
      </c>
      <c r="C4" s="353"/>
      <c r="D4" s="353"/>
      <c r="E4" s="353"/>
      <c r="F4" s="353"/>
      <c r="G4" s="350"/>
    </row>
    <row r="5" spans="2:7" x14ac:dyDescent="0.2">
      <c r="B5" s="349" t="s">
        <v>368</v>
      </c>
      <c r="C5" s="353"/>
      <c r="D5" s="353"/>
      <c r="E5" s="353"/>
      <c r="F5" s="353"/>
      <c r="G5" s="350"/>
    </row>
    <row r="6" spans="2:7" x14ac:dyDescent="0.2">
      <c r="B6" s="349" t="s">
        <v>330</v>
      </c>
      <c r="C6" s="353"/>
      <c r="D6" s="353"/>
      <c r="E6" s="353"/>
      <c r="F6" s="353"/>
      <c r="G6" s="350"/>
    </row>
    <row r="7" spans="2:7" ht="13.5" thickBot="1" x14ac:dyDescent="0.25">
      <c r="B7" s="351" t="s">
        <v>290</v>
      </c>
      <c r="C7" s="595"/>
      <c r="D7" s="595"/>
      <c r="E7" s="595"/>
      <c r="F7" s="595"/>
      <c r="G7" s="596"/>
    </row>
  </sheetData>
  <mergeCells count="2">
    <mergeCell ref="B2:G2"/>
    <mergeCell ref="C7:G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833E-3062-4AAA-A505-A2CE20E6F394}">
  <sheetPr codeName="Sheet15">
    <tabColor theme="3" tint="-0.499984740745262"/>
    <pageSetUpPr fitToPage="1"/>
  </sheetPr>
  <dimension ref="A1:O265"/>
  <sheetViews>
    <sheetView zoomScale="95" zoomScaleNormal="95" workbookViewId="0">
      <selection activeCell="H8" sqref="H8"/>
    </sheetView>
  </sheetViews>
  <sheetFormatPr defaultColWidth="9.140625" defaultRowHeight="14.25" outlineLevelRow="2" x14ac:dyDescent="0.2"/>
  <cols>
    <col min="1" max="5" width="2.42578125" style="1" customWidth="1"/>
    <col min="6" max="6" width="45.7109375" style="2" customWidth="1"/>
    <col min="7" max="11" width="15" style="1" customWidth="1"/>
    <col min="12" max="12" width="1.85546875" style="1" customWidth="1"/>
    <col min="13" max="13" width="21.5703125" style="1" customWidth="1"/>
    <col min="14" max="15" width="12.42578125" style="1" bestFit="1" customWidth="1"/>
    <col min="16" max="16384" width="9.140625" style="1"/>
  </cols>
  <sheetData>
    <row r="1" spans="2:12" ht="15" thickBot="1" x14ac:dyDescent="0.25"/>
    <row r="2" spans="2:12" ht="25.5" customHeight="1" x14ac:dyDescent="0.2">
      <c r="B2" s="597" t="s">
        <v>317</v>
      </c>
      <c r="C2" s="598"/>
      <c r="D2" s="598"/>
      <c r="E2" s="598"/>
      <c r="F2" s="598"/>
      <c r="G2" s="598"/>
      <c r="H2" s="598"/>
      <c r="I2" s="598"/>
      <c r="J2" s="598"/>
      <c r="K2" s="598"/>
      <c r="L2" s="599"/>
    </row>
    <row r="3" spans="2:12" s="132" customFormat="1" ht="15" customHeight="1" x14ac:dyDescent="0.2">
      <c r="B3" s="3"/>
      <c r="G3" s="6"/>
      <c r="L3" s="133"/>
    </row>
    <row r="4" spans="2:12" s="312" customFormat="1" ht="15" customHeight="1" thickBot="1" x14ac:dyDescent="0.25">
      <c r="B4" s="3"/>
      <c r="C4" s="760" t="s">
        <v>23</v>
      </c>
      <c r="D4" s="760"/>
      <c r="E4" s="760"/>
      <c r="F4" s="245">
        <f>'Business Profile'!D4</f>
        <v>0</v>
      </c>
      <c r="G4" s="6"/>
      <c r="J4" s="5" t="s">
        <v>272</v>
      </c>
      <c r="K4" s="194" t="s">
        <v>303</v>
      </c>
      <c r="L4" s="311"/>
    </row>
    <row r="5" spans="2:12" ht="20.25" thickBot="1" x14ac:dyDescent="0.25">
      <c r="B5" s="7"/>
      <c r="C5" s="600" t="s">
        <v>24</v>
      </c>
      <c r="D5" s="601"/>
      <c r="E5" s="601"/>
      <c r="F5" s="601"/>
      <c r="G5" s="601"/>
      <c r="H5" s="601"/>
      <c r="I5" s="601"/>
      <c r="J5" s="601"/>
      <c r="K5" s="602"/>
      <c r="L5" s="4"/>
    </row>
    <row r="6" spans="2:12" s="10" customFormat="1" ht="18.75" customHeight="1" thickBot="1" x14ac:dyDescent="0.3">
      <c r="B6" s="8"/>
      <c r="C6" s="620" t="s">
        <v>15</v>
      </c>
      <c r="D6" s="621"/>
      <c r="E6" s="621"/>
      <c r="F6" s="621"/>
      <c r="G6" s="238">
        <f>IFERROR(EDATE(H6,-12),"-")</f>
        <v>42460</v>
      </c>
      <c r="H6" s="238">
        <f>IFERROR(EDATE(I6,-12),"-")</f>
        <v>42825</v>
      </c>
      <c r="I6" s="320">
        <v>43190</v>
      </c>
      <c r="J6" s="238">
        <f>IFERROR(EDATE(I6,12),"-")</f>
        <v>43555</v>
      </c>
      <c r="K6" s="239">
        <f>IFERROR(EDATE(J6,12),"-")</f>
        <v>43921</v>
      </c>
      <c r="L6" s="9"/>
    </row>
    <row r="7" spans="2:12" s="12" customFormat="1" ht="15.75" customHeight="1" x14ac:dyDescent="0.2">
      <c r="B7" s="3"/>
      <c r="C7" s="622" t="s">
        <v>25</v>
      </c>
      <c r="D7" s="623"/>
      <c r="E7" s="623"/>
      <c r="F7" s="624"/>
      <c r="G7" s="246"/>
      <c r="H7" s="317"/>
      <c r="I7" s="317"/>
      <c r="J7" s="246"/>
      <c r="K7" s="247"/>
      <c r="L7" s="11"/>
    </row>
    <row r="8" spans="2:12" s="240" customFormat="1" ht="12.75" x14ac:dyDescent="0.25">
      <c r="B8" s="241"/>
      <c r="C8" s="764" t="s">
        <v>14</v>
      </c>
      <c r="D8" s="765"/>
      <c r="E8" s="765"/>
      <c r="F8" s="766"/>
      <c r="G8" s="249"/>
      <c r="H8" s="318"/>
      <c r="I8" s="318"/>
      <c r="J8" s="250"/>
      <c r="K8" s="251"/>
      <c r="L8" s="242"/>
    </row>
    <row r="9" spans="2:12" s="240" customFormat="1" ht="13.5" thickBot="1" x14ac:dyDescent="0.3">
      <c r="B9" s="241"/>
      <c r="C9" s="761" t="s">
        <v>320</v>
      </c>
      <c r="D9" s="762"/>
      <c r="E9" s="762"/>
      <c r="F9" s="763"/>
      <c r="G9" s="248"/>
      <c r="H9" s="319"/>
      <c r="I9" s="319"/>
      <c r="J9" s="243"/>
      <c r="K9" s="244"/>
      <c r="L9" s="242"/>
    </row>
    <row r="10" spans="2:12" ht="16.5" customHeight="1" x14ac:dyDescent="0.25">
      <c r="B10" s="7"/>
      <c r="C10" s="625" t="s">
        <v>26</v>
      </c>
      <c r="D10" s="626"/>
      <c r="E10" s="626"/>
      <c r="F10" s="626"/>
      <c r="G10" s="160"/>
      <c r="H10" s="160"/>
      <c r="I10" s="160"/>
      <c r="J10" s="160"/>
      <c r="K10" s="161"/>
      <c r="L10" s="4"/>
    </row>
    <row r="11" spans="2:12" ht="16.5" customHeight="1" x14ac:dyDescent="0.2">
      <c r="B11" s="7"/>
      <c r="C11" s="13"/>
      <c r="D11" s="607" t="s">
        <v>27</v>
      </c>
      <c r="E11" s="608"/>
      <c r="F11" s="609"/>
      <c r="G11" s="177">
        <f>SUM(G12,G16,G20)</f>
        <v>0</v>
      </c>
      <c r="H11" s="177">
        <f>SUM(H12,H16,H20)</f>
        <v>0</v>
      </c>
      <c r="I11" s="177">
        <f>SUM(I12,I16,I20)</f>
        <v>0</v>
      </c>
      <c r="J11" s="177">
        <f>SUM(J12,J16,J20)</f>
        <v>0</v>
      </c>
      <c r="K11" s="14">
        <f>SUM(K12,K16,K20)</f>
        <v>0</v>
      </c>
      <c r="L11" s="4"/>
    </row>
    <row r="12" spans="2:12" s="12" customFormat="1" ht="15" customHeight="1" outlineLevel="1" x14ac:dyDescent="0.2">
      <c r="B12" s="15"/>
      <c r="C12" s="627"/>
      <c r="D12" s="16"/>
      <c r="E12" s="629" t="s">
        <v>28</v>
      </c>
      <c r="F12" s="630"/>
      <c r="G12" s="17">
        <f>SUM(G13:G15)</f>
        <v>0</v>
      </c>
      <c r="H12" s="17">
        <f>SUM(H13:H15)</f>
        <v>0</v>
      </c>
      <c r="I12" s="17">
        <f>SUM(I13:I15)</f>
        <v>0</v>
      </c>
      <c r="J12" s="17">
        <f>SUM(J13:J15)</f>
        <v>0</v>
      </c>
      <c r="K12" s="18">
        <f>SUM(K13:K15)</f>
        <v>0</v>
      </c>
      <c r="L12" s="11"/>
    </row>
    <row r="13" spans="2:12" s="24" customFormat="1" ht="13.5" customHeight="1" outlineLevel="2" x14ac:dyDescent="0.2">
      <c r="B13" s="19"/>
      <c r="C13" s="627"/>
      <c r="D13" s="631"/>
      <c r="E13" s="173"/>
      <c r="F13" s="167" t="s">
        <v>29</v>
      </c>
      <c r="G13" s="21"/>
      <c r="H13" s="321"/>
      <c r="I13" s="321"/>
      <c r="J13" s="21"/>
      <c r="K13" s="22"/>
      <c r="L13" s="23"/>
    </row>
    <row r="14" spans="2:12" s="24" customFormat="1" ht="13.5" customHeight="1" outlineLevel="2" x14ac:dyDescent="0.2">
      <c r="B14" s="19"/>
      <c r="C14" s="627"/>
      <c r="D14" s="631"/>
      <c r="E14" s="142"/>
      <c r="F14" s="169" t="s">
        <v>30</v>
      </c>
      <c r="G14" s="143"/>
      <c r="H14" s="143"/>
      <c r="I14" s="143"/>
      <c r="J14" s="143"/>
      <c r="K14" s="26"/>
      <c r="L14" s="23"/>
    </row>
    <row r="15" spans="2:12" s="24" customFormat="1" ht="13.5" customHeight="1" outlineLevel="2" x14ac:dyDescent="0.2">
      <c r="B15" s="19"/>
      <c r="C15" s="627"/>
      <c r="D15" s="631"/>
      <c r="E15" s="142"/>
      <c r="F15" s="169" t="s">
        <v>31</v>
      </c>
      <c r="G15" s="143"/>
      <c r="H15" s="143"/>
      <c r="I15" s="143"/>
      <c r="J15" s="143"/>
      <c r="K15" s="26"/>
      <c r="L15" s="23"/>
    </row>
    <row r="16" spans="2:12" s="12" customFormat="1" ht="15" customHeight="1" outlineLevel="1" x14ac:dyDescent="0.2">
      <c r="B16" s="15"/>
      <c r="C16" s="627"/>
      <c r="D16" s="176"/>
      <c r="E16" s="607" t="s">
        <v>32</v>
      </c>
      <c r="F16" s="609"/>
      <c r="G16" s="141">
        <f>SUM(G17:G19)</f>
        <v>0</v>
      </c>
      <c r="H16" s="141">
        <f>SUM(H17:H19)</f>
        <v>0</v>
      </c>
      <c r="I16" s="141">
        <f>SUM(I17:I19)</f>
        <v>0</v>
      </c>
      <c r="J16" s="141">
        <f>SUM(J17:J19)</f>
        <v>0</v>
      </c>
      <c r="K16" s="28">
        <f>SUM(K17:K19)</f>
        <v>0</v>
      </c>
      <c r="L16" s="11"/>
    </row>
    <row r="17" spans="2:12" s="24" customFormat="1" ht="13.5" customHeight="1" outlineLevel="2" x14ac:dyDescent="0.2">
      <c r="B17" s="19"/>
      <c r="C17" s="627"/>
      <c r="D17" s="631"/>
      <c r="E17" s="173"/>
      <c r="F17" s="167" t="s">
        <v>29</v>
      </c>
      <c r="G17" s="21"/>
      <c r="H17" s="321"/>
      <c r="I17" s="321"/>
      <c r="J17" s="21"/>
      <c r="K17" s="22"/>
      <c r="L17" s="23"/>
    </row>
    <row r="18" spans="2:12" s="24" customFormat="1" ht="13.5" customHeight="1" outlineLevel="2" x14ac:dyDescent="0.2">
      <c r="B18" s="19"/>
      <c r="C18" s="627"/>
      <c r="D18" s="631"/>
      <c r="E18" s="142"/>
      <c r="F18" s="169" t="s">
        <v>30</v>
      </c>
      <c r="G18" s="143"/>
      <c r="H18" s="143"/>
      <c r="I18" s="143"/>
      <c r="J18" s="143"/>
      <c r="K18" s="26"/>
      <c r="L18" s="23"/>
    </row>
    <row r="19" spans="2:12" s="24" customFormat="1" ht="13.5" customHeight="1" outlineLevel="2" x14ac:dyDescent="0.2">
      <c r="B19" s="19"/>
      <c r="C19" s="627"/>
      <c r="D19" s="631"/>
      <c r="E19" s="142"/>
      <c r="F19" s="169" t="s">
        <v>31</v>
      </c>
      <c r="G19" s="143"/>
      <c r="H19" s="143"/>
      <c r="I19" s="143"/>
      <c r="J19" s="143"/>
      <c r="K19" s="26"/>
      <c r="L19" s="23"/>
    </row>
    <row r="20" spans="2:12" s="24" customFormat="1" ht="13.5" customHeight="1" outlineLevel="1" x14ac:dyDescent="0.2">
      <c r="B20" s="19"/>
      <c r="C20" s="627"/>
      <c r="D20" s="142"/>
      <c r="E20" s="607" t="s">
        <v>33</v>
      </c>
      <c r="F20" s="609"/>
      <c r="G20" s="143"/>
      <c r="H20" s="143"/>
      <c r="I20" s="143"/>
      <c r="J20" s="143"/>
      <c r="K20" s="26"/>
      <c r="L20" s="23"/>
    </row>
    <row r="21" spans="2:12" s="12" customFormat="1" ht="15" customHeight="1" x14ac:dyDescent="0.2">
      <c r="B21" s="15"/>
      <c r="C21" s="627"/>
      <c r="D21" s="607" t="s">
        <v>34</v>
      </c>
      <c r="E21" s="608"/>
      <c r="F21" s="609"/>
      <c r="G21" s="178"/>
      <c r="H21" s="178"/>
      <c r="I21" s="178"/>
      <c r="J21" s="178"/>
      <c r="K21" s="30"/>
      <c r="L21" s="11"/>
    </row>
    <row r="22" spans="2:12" s="12" customFormat="1" ht="15" customHeight="1" thickBot="1" x14ac:dyDescent="0.25">
      <c r="B22" s="15"/>
      <c r="C22" s="628"/>
      <c r="D22" s="610" t="s">
        <v>35</v>
      </c>
      <c r="E22" s="611"/>
      <c r="F22" s="612"/>
      <c r="G22" s="31"/>
      <c r="H22" s="31"/>
      <c r="I22" s="31"/>
      <c r="J22" s="31"/>
      <c r="K22" s="32"/>
      <c r="L22" s="11"/>
    </row>
    <row r="23" spans="2:12" ht="16.5" customHeight="1" thickBot="1" x14ac:dyDescent="0.3">
      <c r="B23" s="7"/>
      <c r="C23" s="613" t="s">
        <v>36</v>
      </c>
      <c r="D23" s="614"/>
      <c r="E23" s="614"/>
      <c r="F23" s="614"/>
      <c r="G23" s="33">
        <f>SUM(G11+G21)-G22</f>
        <v>0</v>
      </c>
      <c r="H23" s="33">
        <f>SUM(H11+H21)-H22</f>
        <v>0</v>
      </c>
      <c r="I23" s="33">
        <f>SUM(I11+I21)-I22</f>
        <v>0</v>
      </c>
      <c r="J23" s="33">
        <f>SUM(J11+J22)</f>
        <v>0</v>
      </c>
      <c r="K23" s="34">
        <f>SUM(K11+K22)</f>
        <v>0</v>
      </c>
      <c r="L23" s="4"/>
    </row>
    <row r="24" spans="2:12" ht="7.5" customHeight="1" x14ac:dyDescent="0.2">
      <c r="B24" s="7"/>
      <c r="C24" s="615"/>
      <c r="D24" s="616"/>
      <c r="E24" s="616"/>
      <c r="F24" s="616"/>
      <c r="G24" s="616"/>
      <c r="H24" s="616"/>
      <c r="I24" s="616"/>
      <c r="J24" s="616"/>
      <c r="K24" s="617"/>
      <c r="L24" s="4"/>
    </row>
    <row r="25" spans="2:12" ht="16.5" customHeight="1" x14ac:dyDescent="0.25">
      <c r="B25" s="7"/>
      <c r="C25" s="618" t="s">
        <v>37</v>
      </c>
      <c r="D25" s="619"/>
      <c r="E25" s="619"/>
      <c r="F25" s="619"/>
      <c r="G25" s="142"/>
      <c r="H25" s="142"/>
      <c r="I25" s="142"/>
      <c r="J25" s="142"/>
      <c r="K25" s="23"/>
      <c r="L25" s="23"/>
    </row>
    <row r="26" spans="2:12" ht="16.5" customHeight="1" x14ac:dyDescent="0.25">
      <c r="B26" s="7"/>
      <c r="C26" s="175"/>
      <c r="D26" s="607" t="s">
        <v>38</v>
      </c>
      <c r="E26" s="608"/>
      <c r="F26" s="609"/>
      <c r="G26" s="141">
        <f>G27+G31+G34</f>
        <v>0</v>
      </c>
      <c r="H26" s="141">
        <f>H27+H31+H34</f>
        <v>0</v>
      </c>
      <c r="I26" s="141">
        <f>I27+I31+I34</f>
        <v>0</v>
      </c>
      <c r="J26" s="141">
        <f>J27+J31+J34</f>
        <v>0</v>
      </c>
      <c r="K26" s="28">
        <f>K27+K31+K34</f>
        <v>0</v>
      </c>
      <c r="L26" s="23"/>
    </row>
    <row r="27" spans="2:12" s="12" customFormat="1" ht="15" customHeight="1" outlineLevel="1" x14ac:dyDescent="0.2">
      <c r="B27" s="15"/>
      <c r="C27" s="627"/>
      <c r="D27" s="16"/>
      <c r="E27" s="632" t="s">
        <v>5</v>
      </c>
      <c r="F27" s="633"/>
      <c r="G27" s="17">
        <f>G29+G28-G30</f>
        <v>0</v>
      </c>
      <c r="H27" s="17">
        <f>H29+H28-H30</f>
        <v>0</v>
      </c>
      <c r="I27" s="17">
        <f>I29+I28-I30</f>
        <v>0</v>
      </c>
      <c r="J27" s="17">
        <f>J29+J28-J30</f>
        <v>0</v>
      </c>
      <c r="K27" s="18">
        <f>K29+K28-K30</f>
        <v>0</v>
      </c>
      <c r="L27" s="11"/>
    </row>
    <row r="28" spans="2:12" s="24" customFormat="1" ht="13.5" customHeight="1" outlineLevel="2" x14ac:dyDescent="0.2">
      <c r="B28" s="19"/>
      <c r="C28" s="627"/>
      <c r="D28" s="631"/>
      <c r="E28" s="355"/>
      <c r="F28" s="356" t="s">
        <v>39</v>
      </c>
      <c r="G28" s="21"/>
      <c r="H28" s="21"/>
      <c r="I28" s="21"/>
      <c r="J28" s="127"/>
      <c r="K28" s="22"/>
      <c r="L28" s="23"/>
    </row>
    <row r="29" spans="2:12" s="24" customFormat="1" ht="16.5" customHeight="1" outlineLevel="2" x14ac:dyDescent="0.2">
      <c r="B29" s="19"/>
      <c r="C29" s="627"/>
      <c r="D29" s="631"/>
      <c r="E29" s="357"/>
      <c r="F29" s="358" t="s">
        <v>40</v>
      </c>
      <c r="G29" s="143"/>
      <c r="H29" s="322"/>
      <c r="I29" s="322"/>
      <c r="J29" s="143"/>
      <c r="K29" s="26"/>
      <c r="L29" s="23"/>
    </row>
    <row r="30" spans="2:12" s="24" customFormat="1" ht="16.5" customHeight="1" outlineLevel="2" x14ac:dyDescent="0.2">
      <c r="B30" s="19"/>
      <c r="C30" s="627"/>
      <c r="D30" s="631"/>
      <c r="E30" s="357"/>
      <c r="F30" s="358" t="s">
        <v>41</v>
      </c>
      <c r="G30" s="143"/>
      <c r="H30" s="143"/>
      <c r="I30" s="143"/>
      <c r="J30" s="143"/>
      <c r="K30" s="26"/>
      <c r="L30" s="23"/>
    </row>
    <row r="31" spans="2:12" s="12" customFormat="1" ht="16.5" customHeight="1" outlineLevel="1" x14ac:dyDescent="0.2">
      <c r="B31" s="15"/>
      <c r="C31" s="627"/>
      <c r="D31" s="176"/>
      <c r="E31" s="634" t="s">
        <v>42</v>
      </c>
      <c r="F31" s="635"/>
      <c r="G31" s="141">
        <f>G32-G33</f>
        <v>0</v>
      </c>
      <c r="H31" s="141">
        <f>H32-H33</f>
        <v>0</v>
      </c>
      <c r="I31" s="141">
        <f>I32-I33</f>
        <v>0</v>
      </c>
      <c r="J31" s="141">
        <f>J32-J33</f>
        <v>0</v>
      </c>
      <c r="K31" s="28">
        <f>K32-K33</f>
        <v>0</v>
      </c>
      <c r="L31" s="11"/>
    </row>
    <row r="32" spans="2:12" s="24" customFormat="1" ht="13.5" customHeight="1" outlineLevel="2" x14ac:dyDescent="0.2">
      <c r="B32" s="19"/>
      <c r="C32" s="627"/>
      <c r="D32" s="631"/>
      <c r="E32" s="355"/>
      <c r="F32" s="356" t="s">
        <v>39</v>
      </c>
      <c r="G32" s="21"/>
      <c r="H32" s="321"/>
      <c r="I32" s="321"/>
      <c r="J32" s="21"/>
      <c r="K32" s="22"/>
      <c r="L32" s="23"/>
    </row>
    <row r="33" spans="2:12" s="24" customFormat="1" ht="13.5" customHeight="1" outlineLevel="2" x14ac:dyDescent="0.2">
      <c r="B33" s="19"/>
      <c r="C33" s="627"/>
      <c r="D33" s="631"/>
      <c r="E33" s="357"/>
      <c r="F33" s="358" t="s">
        <v>41</v>
      </c>
      <c r="G33" s="143"/>
      <c r="H33" s="322"/>
      <c r="I33" s="322"/>
      <c r="J33" s="143"/>
      <c r="K33" s="26"/>
      <c r="L33" s="23"/>
    </row>
    <row r="34" spans="2:12" s="12" customFormat="1" ht="15" customHeight="1" outlineLevel="1" x14ac:dyDescent="0.2">
      <c r="B34" s="15"/>
      <c r="C34" s="627"/>
      <c r="D34" s="176"/>
      <c r="E34" s="634" t="s">
        <v>43</v>
      </c>
      <c r="F34" s="635"/>
      <c r="G34" s="141">
        <f>G36+G35-G37</f>
        <v>0</v>
      </c>
      <c r="H34" s="141">
        <f>H36+H35-H37</f>
        <v>0</v>
      </c>
      <c r="I34" s="141">
        <f>I36+I35-I37</f>
        <v>0</v>
      </c>
      <c r="J34" s="141"/>
      <c r="K34" s="28">
        <f>K36+K35-K37</f>
        <v>0</v>
      </c>
      <c r="L34" s="11"/>
    </row>
    <row r="35" spans="2:12" s="24" customFormat="1" ht="13.5" customHeight="1" outlineLevel="1" x14ac:dyDescent="0.2">
      <c r="B35" s="19"/>
      <c r="C35" s="627"/>
      <c r="D35" s="631"/>
      <c r="E35" s="355"/>
      <c r="F35" s="356" t="s">
        <v>39</v>
      </c>
      <c r="G35" s="21"/>
      <c r="H35" s="21"/>
      <c r="I35" s="21"/>
      <c r="J35" s="21"/>
      <c r="K35" s="22"/>
      <c r="L35" s="23"/>
    </row>
    <row r="36" spans="2:12" s="24" customFormat="1" ht="13.5" customHeight="1" outlineLevel="1" x14ac:dyDescent="0.2">
      <c r="B36" s="19"/>
      <c r="C36" s="627"/>
      <c r="D36" s="631"/>
      <c r="E36" s="357"/>
      <c r="F36" s="358" t="s">
        <v>40</v>
      </c>
      <c r="G36" s="143"/>
      <c r="H36" s="322"/>
      <c r="I36" s="322"/>
      <c r="J36" s="143"/>
      <c r="K36" s="26"/>
      <c r="L36" s="23"/>
    </row>
    <row r="37" spans="2:12" s="24" customFormat="1" ht="13.5" customHeight="1" outlineLevel="1" x14ac:dyDescent="0.2">
      <c r="B37" s="19"/>
      <c r="C37" s="627"/>
      <c r="D37" s="631"/>
      <c r="E37" s="357"/>
      <c r="F37" s="358" t="s">
        <v>41</v>
      </c>
      <c r="G37" s="143"/>
      <c r="H37" s="143"/>
      <c r="I37" s="143"/>
      <c r="J37" s="143"/>
      <c r="K37" s="26"/>
      <c r="L37" s="23"/>
    </row>
    <row r="38" spans="2:12" s="24" customFormat="1" ht="13.5" customHeight="1" x14ac:dyDescent="0.2">
      <c r="B38" s="19"/>
      <c r="C38" s="627"/>
      <c r="D38" s="636" t="s">
        <v>44</v>
      </c>
      <c r="E38" s="637"/>
      <c r="F38" s="638"/>
      <c r="G38" s="143">
        <f>SUM(G39:G42)</f>
        <v>0</v>
      </c>
      <c r="H38" s="143">
        <f>SUM(H39:H42)</f>
        <v>0</v>
      </c>
      <c r="I38" s="143">
        <f>SUM(I39:I42)</f>
        <v>0</v>
      </c>
      <c r="J38" s="143">
        <f>SUM(J39:J42)</f>
        <v>0</v>
      </c>
      <c r="K38" s="26">
        <f>SUM(K39:K42)</f>
        <v>0</v>
      </c>
      <c r="L38" s="23"/>
    </row>
    <row r="39" spans="2:12" s="24" customFormat="1" ht="15" customHeight="1" outlineLevel="1" x14ac:dyDescent="0.2">
      <c r="B39" s="19"/>
      <c r="C39" s="627"/>
      <c r="D39" s="355"/>
      <c r="E39" s="603" t="s">
        <v>45</v>
      </c>
      <c r="F39" s="604"/>
      <c r="G39" s="21"/>
      <c r="H39" s="321"/>
      <c r="I39" s="321"/>
      <c r="J39" s="21"/>
      <c r="K39" s="22"/>
      <c r="L39" s="23"/>
    </row>
    <row r="40" spans="2:12" s="24" customFormat="1" ht="15" customHeight="1" outlineLevel="1" x14ac:dyDescent="0.2">
      <c r="B40" s="19"/>
      <c r="C40" s="627"/>
      <c r="D40" s="357"/>
      <c r="E40" s="605" t="s">
        <v>46</v>
      </c>
      <c r="F40" s="606"/>
      <c r="G40" s="143"/>
      <c r="H40" s="322"/>
      <c r="I40" s="322"/>
      <c r="J40" s="143"/>
      <c r="K40" s="26"/>
      <c r="L40" s="23"/>
    </row>
    <row r="41" spans="2:12" s="24" customFormat="1" ht="15" customHeight="1" outlineLevel="1" x14ac:dyDescent="0.2">
      <c r="B41" s="19"/>
      <c r="C41" s="627"/>
      <c r="D41" s="357"/>
      <c r="E41" s="605" t="s">
        <v>47</v>
      </c>
      <c r="F41" s="606"/>
      <c r="G41" s="143"/>
      <c r="H41" s="322"/>
      <c r="I41" s="322"/>
      <c r="J41" s="143"/>
      <c r="K41" s="26"/>
      <c r="L41" s="23"/>
    </row>
    <row r="42" spans="2:12" s="24" customFormat="1" ht="15" customHeight="1" outlineLevel="1" thickBot="1" x14ac:dyDescent="0.25">
      <c r="B42" s="19"/>
      <c r="C42" s="628"/>
      <c r="D42" s="359"/>
      <c r="E42" s="645" t="s">
        <v>48</v>
      </c>
      <c r="F42" s="646"/>
      <c r="G42" s="143"/>
      <c r="H42" s="322"/>
      <c r="I42" s="322"/>
      <c r="J42" s="143"/>
      <c r="K42" s="26"/>
      <c r="L42" s="23"/>
    </row>
    <row r="43" spans="2:12" ht="16.5" customHeight="1" thickBot="1" x14ac:dyDescent="0.3">
      <c r="B43" s="7"/>
      <c r="C43" s="613" t="s">
        <v>49</v>
      </c>
      <c r="D43" s="614"/>
      <c r="E43" s="614"/>
      <c r="F43" s="614" t="s">
        <v>50</v>
      </c>
      <c r="G43" s="33">
        <f>G23-SUM(G26,G38)</f>
        <v>0</v>
      </c>
      <c r="H43" s="33">
        <f>H23-SUM(H26,H38)</f>
        <v>0</v>
      </c>
      <c r="I43" s="33">
        <f>I23-SUM(I26,I38)</f>
        <v>0</v>
      </c>
      <c r="J43" s="33">
        <f>J23-SUM(J26,J38)</f>
        <v>0</v>
      </c>
      <c r="K43" s="34">
        <f>K23-SUM(K26,K38)</f>
        <v>0</v>
      </c>
      <c r="L43" s="4"/>
    </row>
    <row r="44" spans="2:12" ht="7.5" customHeight="1" x14ac:dyDescent="0.2">
      <c r="B44" s="7"/>
      <c r="C44" s="615"/>
      <c r="D44" s="616"/>
      <c r="E44" s="616"/>
      <c r="F44" s="616"/>
      <c r="G44" s="616"/>
      <c r="H44" s="616"/>
      <c r="I44" s="616"/>
      <c r="J44" s="616"/>
      <c r="K44" s="617"/>
      <c r="L44" s="4"/>
    </row>
    <row r="45" spans="2:12" s="12" customFormat="1" ht="15" customHeight="1" x14ac:dyDescent="0.2">
      <c r="B45" s="15"/>
      <c r="C45" s="172"/>
      <c r="D45" s="636" t="s">
        <v>51</v>
      </c>
      <c r="E45" s="637"/>
      <c r="F45" s="638"/>
      <c r="G45" s="177">
        <f>SUM(G46,G47,G48)</f>
        <v>0</v>
      </c>
      <c r="H45" s="177">
        <f>SUM(H46,H47,H48)</f>
        <v>0</v>
      </c>
      <c r="I45" s="177">
        <f>SUM(I46,I47,I48)</f>
        <v>0</v>
      </c>
      <c r="J45" s="177">
        <f>SUM(J46,J47,J48)</f>
        <v>0</v>
      </c>
      <c r="K45" s="14">
        <f>SUM(K46,K47,K48)</f>
        <v>0</v>
      </c>
      <c r="L45" s="11"/>
    </row>
    <row r="46" spans="2:12" s="24" customFormat="1" ht="15" customHeight="1" outlineLevel="1" x14ac:dyDescent="0.2">
      <c r="B46" s="19"/>
      <c r="C46" s="639"/>
      <c r="D46" s="355"/>
      <c r="E46" s="649" t="s">
        <v>52</v>
      </c>
      <c r="F46" s="650"/>
      <c r="G46" s="127"/>
      <c r="H46" s="321"/>
      <c r="I46" s="321"/>
      <c r="J46" s="21"/>
      <c r="K46" s="22"/>
      <c r="L46" s="23"/>
    </row>
    <row r="47" spans="2:12" s="24" customFormat="1" ht="15" customHeight="1" outlineLevel="1" x14ac:dyDescent="0.2">
      <c r="B47" s="19"/>
      <c r="C47" s="639"/>
      <c r="D47" s="360"/>
      <c r="E47" s="605" t="s">
        <v>53</v>
      </c>
      <c r="F47" s="606"/>
      <c r="G47" s="143"/>
      <c r="H47" s="322"/>
      <c r="I47" s="322"/>
      <c r="J47" s="143"/>
      <c r="K47" s="26"/>
      <c r="L47" s="23"/>
    </row>
    <row r="48" spans="2:12" s="24" customFormat="1" ht="15" customHeight="1" outlineLevel="1" x14ac:dyDescent="0.2">
      <c r="B48" s="19"/>
      <c r="C48" s="639"/>
      <c r="D48" s="360"/>
      <c r="E48" s="651" t="s">
        <v>54</v>
      </c>
      <c r="F48" s="652"/>
      <c r="G48" s="179"/>
      <c r="H48" s="323"/>
      <c r="I48" s="322"/>
      <c r="J48" s="143"/>
      <c r="K48" s="26"/>
      <c r="L48" s="23"/>
    </row>
    <row r="49" spans="1:12" s="12" customFormat="1" ht="15" customHeight="1" x14ac:dyDescent="0.2">
      <c r="B49" s="15"/>
      <c r="C49" s="639"/>
      <c r="D49" s="636" t="s">
        <v>55</v>
      </c>
      <c r="E49" s="637"/>
      <c r="F49" s="638"/>
      <c r="G49" s="141">
        <f>SUM(G50:G51)</f>
        <v>0</v>
      </c>
      <c r="H49" s="141">
        <f>SUM(H50:H51)</f>
        <v>0</v>
      </c>
      <c r="I49" s="141">
        <f>SUM(I50:I51)</f>
        <v>0</v>
      </c>
      <c r="J49" s="141">
        <f>SUM(J50:J51)</f>
        <v>0</v>
      </c>
      <c r="K49" s="28">
        <f>SUM(K50:K51)</f>
        <v>0</v>
      </c>
      <c r="L49" s="11"/>
    </row>
    <row r="50" spans="1:12" s="24" customFormat="1" ht="13.5" customHeight="1" outlineLevel="1" x14ac:dyDescent="0.2">
      <c r="B50" s="19"/>
      <c r="C50" s="639"/>
      <c r="D50" s="355"/>
      <c r="E50" s="603" t="s">
        <v>56</v>
      </c>
      <c r="F50" s="604"/>
      <c r="G50" s="21"/>
      <c r="H50" s="321"/>
      <c r="I50" s="321"/>
      <c r="J50" s="21"/>
      <c r="K50" s="22"/>
      <c r="L50" s="23"/>
    </row>
    <row r="51" spans="1:12" s="24" customFormat="1" ht="13.5" customHeight="1" outlineLevel="1" x14ac:dyDescent="0.2">
      <c r="B51" s="19"/>
      <c r="C51" s="639"/>
      <c r="D51" s="357"/>
      <c r="E51" s="605" t="s">
        <v>57</v>
      </c>
      <c r="F51" s="606"/>
      <c r="G51" s="143"/>
      <c r="H51" s="322"/>
      <c r="I51" s="322"/>
      <c r="J51" s="143"/>
      <c r="K51" s="26"/>
      <c r="L51" s="23"/>
    </row>
    <row r="52" spans="1:12" s="12" customFormat="1" ht="15" customHeight="1" x14ac:dyDescent="0.2">
      <c r="A52" s="24"/>
      <c r="B52" s="15"/>
      <c r="C52" s="639"/>
      <c r="D52" s="636" t="s">
        <v>58</v>
      </c>
      <c r="E52" s="637"/>
      <c r="F52" s="638"/>
      <c r="G52" s="141">
        <f>SUM(G53:G54)</f>
        <v>0</v>
      </c>
      <c r="H52" s="141">
        <f>SUM(H53:H54)</f>
        <v>0</v>
      </c>
      <c r="I52" s="141">
        <f>SUM(I53:I54)</f>
        <v>0</v>
      </c>
      <c r="J52" s="141">
        <f>SUM(J53:J54)</f>
        <v>0</v>
      </c>
      <c r="K52" s="28">
        <f>SUM(K53:K54)</f>
        <v>0</v>
      </c>
      <c r="L52" s="11"/>
    </row>
    <row r="53" spans="1:12" s="24" customFormat="1" ht="13.5" customHeight="1" outlineLevel="1" x14ac:dyDescent="0.2">
      <c r="B53" s="19"/>
      <c r="C53" s="639"/>
      <c r="D53" s="355"/>
      <c r="E53" s="603" t="s">
        <v>59</v>
      </c>
      <c r="F53" s="604"/>
      <c r="G53" s="21"/>
      <c r="H53" s="321"/>
      <c r="I53" s="321"/>
      <c r="J53" s="21"/>
      <c r="K53" s="22"/>
      <c r="L53" s="23"/>
    </row>
    <row r="54" spans="1:12" s="24" customFormat="1" ht="13.5" customHeight="1" outlineLevel="1" thickBot="1" x14ac:dyDescent="0.25">
      <c r="B54" s="19"/>
      <c r="C54" s="640"/>
      <c r="D54" s="359"/>
      <c r="E54" s="645" t="s">
        <v>54</v>
      </c>
      <c r="F54" s="646"/>
      <c r="G54" s="38"/>
      <c r="H54" s="38"/>
      <c r="I54" s="38"/>
      <c r="J54" s="143"/>
      <c r="K54" s="39"/>
      <c r="L54" s="23"/>
    </row>
    <row r="55" spans="1:12" ht="16.5" customHeight="1" thickBot="1" x14ac:dyDescent="0.3">
      <c r="A55" s="24"/>
      <c r="B55" s="7"/>
      <c r="C55" s="647" t="s">
        <v>60</v>
      </c>
      <c r="D55" s="648"/>
      <c r="E55" s="648"/>
      <c r="F55" s="648"/>
      <c r="G55" s="40">
        <f>G43-SUM(G45,G49,G52)</f>
        <v>0</v>
      </c>
      <c r="H55" s="40">
        <f>H43-SUM(H45,H49,H52)</f>
        <v>0</v>
      </c>
      <c r="I55" s="40">
        <f>I43-SUM(I45,I49,I52)</f>
        <v>0</v>
      </c>
      <c r="J55" s="40">
        <f>J43-SUM(J45,J49,J52)</f>
        <v>0</v>
      </c>
      <c r="K55" s="41">
        <f>K43-SUM(K45,K49,K52)</f>
        <v>0</v>
      </c>
      <c r="L55" s="4"/>
    </row>
    <row r="56" spans="1:12" ht="7.5" customHeight="1" x14ac:dyDescent="0.2">
      <c r="B56" s="7"/>
      <c r="C56" s="615"/>
      <c r="D56" s="616"/>
      <c r="E56" s="616"/>
      <c r="F56" s="616"/>
      <c r="G56" s="616"/>
      <c r="H56" s="616"/>
      <c r="I56" s="616"/>
      <c r="J56" s="616"/>
      <c r="K56" s="617"/>
      <c r="L56" s="4"/>
    </row>
    <row r="57" spans="1:12" s="12" customFormat="1" ht="15" customHeight="1" x14ac:dyDescent="0.2">
      <c r="A57" s="1"/>
      <c r="B57" s="15"/>
      <c r="C57" s="639"/>
      <c r="D57" s="636" t="s">
        <v>61</v>
      </c>
      <c r="E57" s="637"/>
      <c r="F57" s="638"/>
      <c r="G57" s="178"/>
      <c r="H57" s="324"/>
      <c r="I57" s="324"/>
      <c r="J57" s="178"/>
      <c r="K57" s="30"/>
      <c r="L57" s="11"/>
    </row>
    <row r="58" spans="1:12" s="12" customFormat="1" ht="15" customHeight="1" x14ac:dyDescent="0.2">
      <c r="B58" s="15"/>
      <c r="C58" s="639"/>
      <c r="D58" s="636" t="s">
        <v>62</v>
      </c>
      <c r="E58" s="637"/>
      <c r="F58" s="638"/>
      <c r="G58" s="178">
        <f>SUM(G60:G60)</f>
        <v>0</v>
      </c>
      <c r="H58" s="178">
        <f>SUM(H59:H60)</f>
        <v>0</v>
      </c>
      <c r="I58" s="178">
        <f>SUM(I59:I60)</f>
        <v>0</v>
      </c>
      <c r="J58" s="178">
        <f>SUM(J59:J60)</f>
        <v>0</v>
      </c>
      <c r="K58" s="30">
        <f>SUM(K60:K60)</f>
        <v>0</v>
      </c>
      <c r="L58" s="11"/>
    </row>
    <row r="59" spans="1:12" s="24" customFormat="1" ht="15" customHeight="1" outlineLevel="1" x14ac:dyDescent="0.2">
      <c r="B59" s="19"/>
      <c r="C59" s="639"/>
      <c r="D59" s="355"/>
      <c r="E59" s="603" t="s">
        <v>63</v>
      </c>
      <c r="F59" s="604"/>
      <c r="G59" s="21"/>
      <c r="H59" s="21"/>
      <c r="I59" s="21"/>
      <c r="J59" s="21"/>
      <c r="K59" s="22"/>
      <c r="L59" s="23"/>
    </row>
    <row r="60" spans="1:12" s="24" customFormat="1" ht="15" customHeight="1" outlineLevel="1" x14ac:dyDescent="0.2">
      <c r="B60" s="19"/>
      <c r="C60" s="639"/>
      <c r="D60" s="357"/>
      <c r="E60" s="605" t="s">
        <v>64</v>
      </c>
      <c r="F60" s="606"/>
      <c r="G60" s="143"/>
      <c r="H60" s="143"/>
      <c r="I60" s="143"/>
      <c r="J60" s="143"/>
      <c r="K60" s="26"/>
      <c r="L60" s="23"/>
    </row>
    <row r="61" spans="1:12" s="12" customFormat="1" ht="15" customHeight="1" x14ac:dyDescent="0.2">
      <c r="B61" s="15"/>
      <c r="C61" s="639"/>
      <c r="D61" s="607" t="s">
        <v>65</v>
      </c>
      <c r="E61" s="608"/>
      <c r="F61" s="609"/>
      <c r="G61" s="178">
        <f>SUM(G62:G63)</f>
        <v>0</v>
      </c>
      <c r="H61" s="178">
        <f>SUM(H62:H63)</f>
        <v>0</v>
      </c>
      <c r="I61" s="178">
        <f>SUM(I62:I63)</f>
        <v>0</v>
      </c>
      <c r="J61" s="178">
        <f>SUM(J62:J63)</f>
        <v>0</v>
      </c>
      <c r="K61" s="30">
        <f>SUM(K62:K63)</f>
        <v>0</v>
      </c>
      <c r="L61" s="11"/>
    </row>
    <row r="62" spans="1:12" s="24" customFormat="1" ht="15" customHeight="1" outlineLevel="1" x14ac:dyDescent="0.2">
      <c r="B62" s="19"/>
      <c r="C62" s="639"/>
      <c r="D62" s="166"/>
      <c r="E62" s="641" t="s">
        <v>66</v>
      </c>
      <c r="F62" s="642"/>
      <c r="G62" s="21"/>
      <c r="H62" s="21"/>
      <c r="I62" s="21"/>
      <c r="J62" s="21"/>
      <c r="K62" s="22"/>
      <c r="L62" s="23"/>
    </row>
    <row r="63" spans="1:12" s="24" customFormat="1" ht="15" customHeight="1" outlineLevel="1" x14ac:dyDescent="0.2">
      <c r="B63" s="19"/>
      <c r="C63" s="639"/>
      <c r="D63" s="168"/>
      <c r="E63" s="643" t="s">
        <v>67</v>
      </c>
      <c r="F63" s="644"/>
      <c r="G63" s="143"/>
      <c r="H63" s="143"/>
      <c r="I63" s="143"/>
      <c r="J63" s="143"/>
      <c r="K63" s="26"/>
      <c r="L63" s="23"/>
    </row>
    <row r="64" spans="1:12" s="12" customFormat="1" ht="15" customHeight="1" thickBot="1" x14ac:dyDescent="0.25">
      <c r="B64" s="15"/>
      <c r="C64" s="640"/>
      <c r="D64" s="610" t="s">
        <v>68</v>
      </c>
      <c r="E64" s="611"/>
      <c r="F64" s="612"/>
      <c r="G64" s="31"/>
      <c r="H64" s="143"/>
      <c r="I64" s="143"/>
      <c r="J64" s="31"/>
      <c r="K64" s="32"/>
      <c r="L64" s="11"/>
    </row>
    <row r="65" spans="1:12" ht="16.5" customHeight="1" thickBot="1" x14ac:dyDescent="0.3">
      <c r="A65" s="12"/>
      <c r="B65" s="7"/>
      <c r="C65" s="613" t="s">
        <v>69</v>
      </c>
      <c r="D65" s="614"/>
      <c r="E65" s="614"/>
      <c r="F65" s="614"/>
      <c r="G65" s="33">
        <f>G55-SUM(G57,G58,G61,G64)</f>
        <v>0</v>
      </c>
      <c r="H65" s="33">
        <f>H55-SUM(H57,H58,H61,H64)</f>
        <v>0</v>
      </c>
      <c r="I65" s="33">
        <f>I55-SUM(I57,I58,I61,I64)</f>
        <v>0</v>
      </c>
      <c r="J65" s="33">
        <f>J55-SUM(J57,J58,J61,J64)</f>
        <v>0</v>
      </c>
      <c r="K65" s="34">
        <f>K55-SUM(K57,K58,K61,K64)</f>
        <v>0</v>
      </c>
      <c r="L65" s="4"/>
    </row>
    <row r="66" spans="1:12" ht="7.5" customHeight="1" x14ac:dyDescent="0.2">
      <c r="B66" s="7"/>
      <c r="C66" s="615"/>
      <c r="D66" s="616"/>
      <c r="E66" s="616"/>
      <c r="F66" s="616"/>
      <c r="G66" s="616"/>
      <c r="H66" s="616"/>
      <c r="I66" s="616"/>
      <c r="J66" s="616"/>
      <c r="K66" s="617"/>
      <c r="L66" s="4"/>
    </row>
    <row r="67" spans="1:12" s="12" customFormat="1" ht="15" customHeight="1" x14ac:dyDescent="0.2">
      <c r="A67" s="1"/>
      <c r="B67" s="15"/>
      <c r="C67" s="639"/>
      <c r="D67" s="636" t="s">
        <v>70</v>
      </c>
      <c r="E67" s="637"/>
      <c r="F67" s="638"/>
      <c r="G67" s="180">
        <f>SUM(G68:G72)</f>
        <v>0</v>
      </c>
      <c r="H67" s="141">
        <f t="shared" ref="H67:K67" si="0">SUM(H68:H72)</f>
        <v>0</v>
      </c>
      <c r="I67" s="141">
        <f t="shared" si="0"/>
        <v>0</v>
      </c>
      <c r="J67" s="141">
        <f t="shared" si="0"/>
        <v>0</v>
      </c>
      <c r="K67" s="28">
        <f t="shared" si="0"/>
        <v>0</v>
      </c>
      <c r="L67" s="11"/>
    </row>
    <row r="68" spans="1:12" s="24" customFormat="1" ht="13.5" customHeight="1" outlineLevel="1" x14ac:dyDescent="0.2">
      <c r="A68" s="12"/>
      <c r="B68" s="19"/>
      <c r="C68" s="639"/>
      <c r="D68" s="653"/>
      <c r="E68" s="603" t="s">
        <v>71</v>
      </c>
      <c r="F68" s="604"/>
      <c r="G68" s="42"/>
      <c r="H68" s="21"/>
      <c r="I68" s="21"/>
      <c r="J68" s="21"/>
      <c r="K68" s="22"/>
      <c r="L68" s="23"/>
    </row>
    <row r="69" spans="1:12" s="24" customFormat="1" ht="13.5" customHeight="1" outlineLevel="1" x14ac:dyDescent="0.2">
      <c r="B69" s="19"/>
      <c r="C69" s="639"/>
      <c r="D69" s="654"/>
      <c r="E69" s="605" t="s">
        <v>72</v>
      </c>
      <c r="F69" s="606"/>
      <c r="G69" s="144"/>
      <c r="H69" s="143"/>
      <c r="I69" s="143"/>
      <c r="J69" s="143"/>
      <c r="K69" s="26"/>
      <c r="L69" s="23"/>
    </row>
    <row r="70" spans="1:12" s="24" customFormat="1" ht="13.5" customHeight="1" outlineLevel="1" x14ac:dyDescent="0.2">
      <c r="B70" s="19"/>
      <c r="C70" s="639"/>
      <c r="D70" s="654"/>
      <c r="E70" s="605" t="s">
        <v>73</v>
      </c>
      <c r="F70" s="606"/>
      <c r="G70" s="144"/>
      <c r="H70" s="322"/>
      <c r="I70" s="322"/>
      <c r="J70" s="143"/>
      <c r="K70" s="26"/>
      <c r="L70" s="23"/>
    </row>
    <row r="71" spans="1:12" s="24" customFormat="1" ht="13.5" customHeight="1" outlineLevel="1" x14ac:dyDescent="0.2">
      <c r="B71" s="19"/>
      <c r="C71" s="639"/>
      <c r="D71" s="654"/>
      <c r="E71" s="605" t="s">
        <v>74</v>
      </c>
      <c r="F71" s="606"/>
      <c r="G71" s="144"/>
      <c r="H71" s="322"/>
      <c r="I71" s="322"/>
      <c r="J71" s="143"/>
      <c r="K71" s="26"/>
      <c r="L71" s="23"/>
    </row>
    <row r="72" spans="1:12" s="275" customFormat="1" ht="13.5" customHeight="1" outlineLevel="1" x14ac:dyDescent="0.2">
      <c r="B72" s="19"/>
      <c r="C72" s="639"/>
      <c r="D72" s="361"/>
      <c r="E72" s="658" t="s">
        <v>327</v>
      </c>
      <c r="F72" s="606"/>
      <c r="G72" s="43"/>
      <c r="H72" s="25"/>
      <c r="I72" s="25"/>
      <c r="J72" s="25"/>
      <c r="K72" s="26"/>
      <c r="L72" s="23"/>
    </row>
    <row r="73" spans="1:12" s="12" customFormat="1" ht="15" customHeight="1" x14ac:dyDescent="0.2">
      <c r="A73" s="24"/>
      <c r="B73" s="15"/>
      <c r="C73" s="639"/>
      <c r="D73" s="636" t="s">
        <v>75</v>
      </c>
      <c r="E73" s="637"/>
      <c r="F73" s="638"/>
      <c r="G73" s="141">
        <f>SUM(G74:G80)</f>
        <v>0</v>
      </c>
      <c r="H73" s="141">
        <f>SUM(H74:H80)</f>
        <v>0</v>
      </c>
      <c r="I73" s="141">
        <f>SUM(I74:I80)</f>
        <v>0</v>
      </c>
      <c r="J73" s="141">
        <f>SUM(J74:J80)</f>
        <v>0</v>
      </c>
      <c r="K73" s="28"/>
      <c r="L73" s="11"/>
    </row>
    <row r="74" spans="1:12" s="24" customFormat="1" ht="13.5" customHeight="1" outlineLevel="1" x14ac:dyDescent="0.2">
      <c r="A74" s="12"/>
      <c r="B74" s="19"/>
      <c r="C74" s="639"/>
      <c r="D74" s="653"/>
      <c r="E74" s="649" t="s">
        <v>76</v>
      </c>
      <c r="F74" s="650"/>
      <c r="G74" s="21"/>
      <c r="H74" s="321"/>
      <c r="I74" s="321"/>
      <c r="J74" s="21"/>
      <c r="K74" s="22"/>
      <c r="L74" s="23"/>
    </row>
    <row r="75" spans="1:12" s="24" customFormat="1" ht="13.5" customHeight="1" outlineLevel="1" x14ac:dyDescent="0.2">
      <c r="B75" s="19"/>
      <c r="C75" s="639"/>
      <c r="D75" s="654"/>
      <c r="E75" s="651" t="s">
        <v>77</v>
      </c>
      <c r="F75" s="652"/>
      <c r="G75" s="143"/>
      <c r="H75" s="143"/>
      <c r="I75" s="143"/>
      <c r="J75" s="143"/>
      <c r="K75" s="26"/>
      <c r="L75" s="23"/>
    </row>
    <row r="76" spans="1:12" s="24" customFormat="1" ht="13.5" customHeight="1" outlineLevel="1" x14ac:dyDescent="0.2">
      <c r="B76" s="19"/>
      <c r="C76" s="639"/>
      <c r="D76" s="654"/>
      <c r="E76" s="651" t="s">
        <v>78</v>
      </c>
      <c r="F76" s="652"/>
      <c r="G76" s="143"/>
      <c r="H76" s="143"/>
      <c r="I76" s="143"/>
      <c r="J76" s="143"/>
      <c r="K76" s="26"/>
      <c r="L76" s="23"/>
    </row>
    <row r="77" spans="1:12" s="24" customFormat="1" ht="13.5" customHeight="1" outlineLevel="1" x14ac:dyDescent="0.2">
      <c r="B77" s="19"/>
      <c r="C77" s="639"/>
      <c r="D77" s="654"/>
      <c r="E77" s="651" t="s">
        <v>79</v>
      </c>
      <c r="F77" s="652"/>
      <c r="G77" s="143"/>
      <c r="H77" s="143"/>
      <c r="I77" s="143"/>
      <c r="J77" s="143"/>
      <c r="K77" s="26"/>
      <c r="L77" s="23"/>
    </row>
    <row r="78" spans="1:12" s="24" customFormat="1" ht="13.5" customHeight="1" outlineLevel="1" x14ac:dyDescent="0.2">
      <c r="B78" s="19"/>
      <c r="C78" s="639"/>
      <c r="D78" s="654"/>
      <c r="E78" s="651" t="s">
        <v>80</v>
      </c>
      <c r="F78" s="652"/>
      <c r="G78" s="143"/>
      <c r="H78" s="143"/>
      <c r="I78" s="143"/>
      <c r="J78" s="143"/>
      <c r="K78" s="26"/>
      <c r="L78" s="23"/>
    </row>
    <row r="79" spans="1:12" s="24" customFormat="1" ht="13.5" customHeight="1" outlineLevel="1" x14ac:dyDescent="0.2">
      <c r="B79" s="19"/>
      <c r="C79" s="639"/>
      <c r="D79" s="654"/>
      <c r="E79" s="651" t="s">
        <v>81</v>
      </c>
      <c r="F79" s="652"/>
      <c r="G79" s="143"/>
      <c r="H79" s="143"/>
      <c r="I79" s="143"/>
      <c r="J79" s="143"/>
      <c r="K79" s="26"/>
      <c r="L79" s="23"/>
    </row>
    <row r="80" spans="1:12" s="24" customFormat="1" ht="13.5" customHeight="1" outlineLevel="1" thickBot="1" x14ac:dyDescent="0.25">
      <c r="B80" s="19"/>
      <c r="C80" s="639"/>
      <c r="D80" s="655"/>
      <c r="E80" s="656" t="s">
        <v>54</v>
      </c>
      <c r="F80" s="657"/>
      <c r="G80" s="143"/>
      <c r="H80" s="322"/>
      <c r="I80" s="322"/>
      <c r="J80" s="143"/>
      <c r="K80" s="26"/>
      <c r="L80" s="23"/>
    </row>
    <row r="81" spans="1:12" ht="16.5" customHeight="1" thickBot="1" x14ac:dyDescent="0.3">
      <c r="A81" s="24"/>
      <c r="B81" s="7"/>
      <c r="C81" s="647" t="s">
        <v>82</v>
      </c>
      <c r="D81" s="648"/>
      <c r="E81" s="648"/>
      <c r="F81" s="648"/>
      <c r="G81" s="40">
        <f>G65-G67+G73</f>
        <v>0</v>
      </c>
      <c r="H81" s="40">
        <f>H65-H67+H73</f>
        <v>0</v>
      </c>
      <c r="I81" s="40">
        <f>I65-I67+I73</f>
        <v>0</v>
      </c>
      <c r="J81" s="40">
        <f>J65-J67+J73</f>
        <v>0</v>
      </c>
      <c r="K81" s="41">
        <f>K65-K67+K73</f>
        <v>0</v>
      </c>
      <c r="L81" s="4"/>
    </row>
    <row r="82" spans="1:12" ht="7.5" customHeight="1" x14ac:dyDescent="0.2">
      <c r="B82" s="7"/>
      <c r="C82" s="615"/>
      <c r="D82" s="616"/>
      <c r="E82" s="616"/>
      <c r="F82" s="616"/>
      <c r="G82" s="616"/>
      <c r="H82" s="616"/>
      <c r="I82" s="616"/>
      <c r="J82" s="616"/>
      <c r="K82" s="617"/>
      <c r="L82" s="4"/>
    </row>
    <row r="83" spans="1:12" s="12" customFormat="1" ht="15" customHeight="1" thickBot="1" x14ac:dyDescent="0.25">
      <c r="A83" s="1"/>
      <c r="B83" s="15"/>
      <c r="C83" s="172"/>
      <c r="D83" s="664" t="s">
        <v>274</v>
      </c>
      <c r="E83" s="665"/>
      <c r="F83" s="666"/>
      <c r="G83" s="181"/>
      <c r="H83" s="178"/>
      <c r="I83" s="178"/>
      <c r="J83" s="178"/>
      <c r="K83" s="30"/>
      <c r="L83" s="44"/>
    </row>
    <row r="84" spans="1:12" ht="16.5" customHeight="1" thickBot="1" x14ac:dyDescent="0.3">
      <c r="A84" s="12"/>
      <c r="B84" s="7"/>
      <c r="C84" s="613" t="s">
        <v>84</v>
      </c>
      <c r="D84" s="614"/>
      <c r="E84" s="614"/>
      <c r="F84" s="614"/>
      <c r="G84" s="33">
        <f>G81+G83</f>
        <v>0</v>
      </c>
      <c r="H84" s="33">
        <f>H81+H83</f>
        <v>0</v>
      </c>
      <c r="I84" s="33">
        <f>I81+I83</f>
        <v>0</v>
      </c>
      <c r="J84" s="33">
        <f>J81+J83</f>
        <v>0</v>
      </c>
      <c r="K84" s="34">
        <f>K81+K83</f>
        <v>0</v>
      </c>
      <c r="L84" s="4"/>
    </row>
    <row r="85" spans="1:12" ht="7.5" customHeight="1" x14ac:dyDescent="0.2">
      <c r="B85" s="7"/>
      <c r="C85" s="667"/>
      <c r="D85" s="668"/>
      <c r="E85" s="668"/>
      <c r="F85" s="668"/>
      <c r="G85" s="668"/>
      <c r="H85" s="668"/>
      <c r="I85" s="668"/>
      <c r="J85" s="668"/>
      <c r="K85" s="669"/>
      <c r="L85" s="4"/>
    </row>
    <row r="86" spans="1:12" s="12" customFormat="1" ht="15" customHeight="1" x14ac:dyDescent="0.2">
      <c r="B86" s="15"/>
      <c r="C86" s="172"/>
      <c r="D86" s="670" t="s">
        <v>85</v>
      </c>
      <c r="E86" s="670"/>
      <c r="F86" s="671"/>
      <c r="G86" s="177">
        <f>SUM(G87,G88)</f>
        <v>0</v>
      </c>
      <c r="H86" s="177">
        <f>SUM(H87,H88)</f>
        <v>0</v>
      </c>
      <c r="I86" s="177">
        <f>SUM(I87,I88)</f>
        <v>0</v>
      </c>
      <c r="J86" s="177">
        <f>SUM(J87,J88)</f>
        <v>0</v>
      </c>
      <c r="K86" s="14">
        <f>SUM(K87,K88)</f>
        <v>0</v>
      </c>
      <c r="L86" s="11"/>
    </row>
    <row r="87" spans="1:12" s="24" customFormat="1" ht="15" customHeight="1" outlineLevel="1" x14ac:dyDescent="0.2">
      <c r="B87" s="19"/>
      <c r="C87" s="639"/>
      <c r="D87" s="355"/>
      <c r="E87" s="603" t="s">
        <v>86</v>
      </c>
      <c r="F87" s="604"/>
      <c r="G87" s="21"/>
      <c r="H87" s="321"/>
      <c r="I87" s="321"/>
      <c r="J87" s="21"/>
      <c r="K87" s="22"/>
      <c r="L87" s="23"/>
    </row>
    <row r="88" spans="1:12" s="24" customFormat="1" ht="15" customHeight="1" outlineLevel="1" x14ac:dyDescent="0.2">
      <c r="B88" s="19"/>
      <c r="C88" s="639"/>
      <c r="D88" s="357"/>
      <c r="E88" s="605" t="s">
        <v>87</v>
      </c>
      <c r="F88" s="606"/>
      <c r="G88" s="143"/>
      <c r="H88" s="322"/>
      <c r="I88" s="322"/>
      <c r="J88" s="143"/>
      <c r="K88" s="26"/>
      <c r="L88" s="23"/>
    </row>
    <row r="89" spans="1:12" s="12" customFormat="1" ht="15" customHeight="1" x14ac:dyDescent="0.2">
      <c r="B89" s="15"/>
      <c r="C89" s="639"/>
      <c r="D89" s="607" t="s">
        <v>88</v>
      </c>
      <c r="E89" s="608"/>
      <c r="F89" s="609"/>
      <c r="G89" s="182" t="str">
        <f>IFERROR(G87/G84,"-")</f>
        <v>-</v>
      </c>
      <c r="H89" s="182" t="str">
        <f>IFERROR(H87/H84,"-")</f>
        <v>-</v>
      </c>
      <c r="I89" s="182" t="str">
        <f>IFERROR(I87/I84,"-")</f>
        <v>-</v>
      </c>
      <c r="J89" s="182" t="str">
        <f>IFERROR(J87/J84,"-")</f>
        <v>-</v>
      </c>
      <c r="K89" s="45" t="str">
        <f>IFERROR(K87/K84,"-")</f>
        <v>-</v>
      </c>
      <c r="L89" s="11"/>
    </row>
    <row r="90" spans="1:12" s="122" customFormat="1" ht="12.75" x14ac:dyDescent="0.2">
      <c r="A90" s="118"/>
      <c r="B90" s="119"/>
      <c r="C90" s="659"/>
      <c r="D90" s="660" t="s">
        <v>89</v>
      </c>
      <c r="E90" s="660"/>
      <c r="F90" s="661"/>
      <c r="G90" s="183"/>
      <c r="H90" s="325"/>
      <c r="I90" s="325"/>
      <c r="J90" s="183"/>
      <c r="K90" s="120"/>
      <c r="L90" s="121"/>
    </row>
    <row r="91" spans="1:12" s="49" customFormat="1" ht="12" thickBot="1" x14ac:dyDescent="0.25">
      <c r="B91" s="46"/>
      <c r="C91" s="659"/>
      <c r="D91" s="662" t="s">
        <v>90</v>
      </c>
      <c r="E91" s="662"/>
      <c r="F91" s="663"/>
      <c r="G91" s="184"/>
      <c r="H91" s="185">
        <f>IF((H90-G90)/30&lt;0,"No Data",(H90-G90)/30)</f>
        <v>0</v>
      </c>
      <c r="I91" s="185">
        <f>IF((I90-H90)/30&lt;0,"No Data",(I90-H90)/30)</f>
        <v>0</v>
      </c>
      <c r="J91" s="185">
        <f>IF((J90-I90)/30&lt;0,"No Data",(J90-I90)/30)</f>
        <v>0</v>
      </c>
      <c r="K91" s="50">
        <f>IF((K90-J90)/30&lt;0,"No Data",(K90-J90)/30)</f>
        <v>0</v>
      </c>
      <c r="L91" s="48"/>
    </row>
    <row r="92" spans="1:12" ht="16.5" customHeight="1" thickBot="1" x14ac:dyDescent="0.3">
      <c r="A92" s="49"/>
      <c r="B92" s="7"/>
      <c r="C92" s="687" t="s">
        <v>91</v>
      </c>
      <c r="D92" s="688"/>
      <c r="E92" s="688"/>
      <c r="F92" s="688"/>
      <c r="G92" s="51">
        <f>G84-SUM(G87:G88)</f>
        <v>0</v>
      </c>
      <c r="H92" s="51">
        <f>H84-SUM(H87:H88)</f>
        <v>0</v>
      </c>
      <c r="I92" s="51">
        <f>I84-SUM(I87:I88)</f>
        <v>0</v>
      </c>
      <c r="J92" s="51">
        <f>J84-SUM(J87:J88)</f>
        <v>0</v>
      </c>
      <c r="K92" s="52">
        <f>K84-SUM(K87:K88)</f>
        <v>0</v>
      </c>
      <c r="L92" s="4"/>
    </row>
    <row r="93" spans="1:12" ht="7.5" customHeight="1" x14ac:dyDescent="0.2">
      <c r="B93" s="7"/>
      <c r="C93" s="615"/>
      <c r="D93" s="616"/>
      <c r="E93" s="616"/>
      <c r="F93" s="616"/>
      <c r="G93" s="616"/>
      <c r="H93" s="616"/>
      <c r="I93" s="616"/>
      <c r="J93" s="616"/>
      <c r="K93" s="617"/>
      <c r="L93" s="4"/>
    </row>
    <row r="94" spans="1:12" s="156" customFormat="1" ht="14.25" customHeight="1" thickBot="1" x14ac:dyDescent="0.25">
      <c r="B94" s="155"/>
      <c r="C94" s="155"/>
      <c r="D94" s="607" t="s">
        <v>276</v>
      </c>
      <c r="E94" s="608"/>
      <c r="F94" s="609"/>
      <c r="G94" s="141"/>
      <c r="H94" s="141"/>
      <c r="I94" s="141"/>
      <c r="J94" s="141"/>
      <c r="K94" s="28"/>
      <c r="L94" s="157"/>
    </row>
    <row r="95" spans="1:12" s="156" customFormat="1" ht="16.5" customHeight="1" thickBot="1" x14ac:dyDescent="0.3">
      <c r="A95" s="49"/>
      <c r="B95" s="155"/>
      <c r="C95" s="687" t="s">
        <v>277</v>
      </c>
      <c r="D95" s="688"/>
      <c r="E95" s="688"/>
      <c r="F95" s="688"/>
      <c r="G95" s="51">
        <f>G92+G94</f>
        <v>0</v>
      </c>
      <c r="H95" s="51">
        <f>H92+H94</f>
        <v>0</v>
      </c>
      <c r="I95" s="51">
        <f>I92+I94</f>
        <v>0</v>
      </c>
      <c r="J95" s="51">
        <f>J92+J94</f>
        <v>0</v>
      </c>
      <c r="K95" s="52">
        <f>K92+K94</f>
        <v>0</v>
      </c>
      <c r="L95" s="157"/>
    </row>
    <row r="96" spans="1:12" ht="15" customHeight="1" x14ac:dyDescent="0.2">
      <c r="B96" s="7"/>
      <c r="C96" s="155"/>
      <c r="D96" s="607" t="s">
        <v>92</v>
      </c>
      <c r="E96" s="608"/>
      <c r="F96" s="609"/>
      <c r="G96" s="141">
        <f>G97+G98</f>
        <v>0</v>
      </c>
      <c r="H96" s="141">
        <f>H97+H98</f>
        <v>0</v>
      </c>
      <c r="I96" s="141">
        <f>I97+I98</f>
        <v>0</v>
      </c>
      <c r="J96" s="141">
        <f>J97+J98</f>
        <v>0</v>
      </c>
      <c r="K96" s="28">
        <f>K97+K98</f>
        <v>0</v>
      </c>
      <c r="L96" s="4"/>
    </row>
    <row r="97" spans="1:12" s="24" customFormat="1" ht="15" customHeight="1" outlineLevel="1" x14ac:dyDescent="0.2">
      <c r="B97" s="19"/>
      <c r="C97" s="19"/>
      <c r="D97" s="173"/>
      <c r="E97" s="641" t="s">
        <v>93</v>
      </c>
      <c r="F97" s="642"/>
      <c r="G97" s="21"/>
      <c r="H97" s="21"/>
      <c r="I97" s="21"/>
      <c r="J97" s="21"/>
      <c r="K97" s="22"/>
      <c r="L97" s="23"/>
    </row>
    <row r="98" spans="1:12" s="24" customFormat="1" ht="15" customHeight="1" outlineLevel="1" x14ac:dyDescent="0.2">
      <c r="B98" s="19"/>
      <c r="C98" s="19"/>
      <c r="D98" s="142"/>
      <c r="E98" s="689" t="s">
        <v>94</v>
      </c>
      <c r="F98" s="690"/>
      <c r="G98" s="143"/>
      <c r="H98" s="143"/>
      <c r="I98" s="143"/>
      <c r="J98" s="143"/>
      <c r="K98" s="26"/>
      <c r="L98" s="23"/>
    </row>
    <row r="99" spans="1:12" s="12" customFormat="1" ht="15" customHeight="1" x14ac:dyDescent="0.2">
      <c r="A99" s="1"/>
      <c r="B99" s="15"/>
      <c r="C99" s="672" t="s">
        <v>95</v>
      </c>
      <c r="D99" s="673"/>
      <c r="E99" s="673"/>
      <c r="F99" s="674"/>
      <c r="G99" s="186">
        <f>G92-G96</f>
        <v>0</v>
      </c>
      <c r="H99" s="186">
        <f>H92-H96</f>
        <v>0</v>
      </c>
      <c r="I99" s="186">
        <f>I92-I96</f>
        <v>0</v>
      </c>
      <c r="J99" s="186">
        <f>J92-J96</f>
        <v>0</v>
      </c>
      <c r="K99" s="53">
        <f>K92-K96</f>
        <v>0</v>
      </c>
      <c r="L99" s="11"/>
    </row>
    <row r="100" spans="1:12" s="12" customFormat="1" ht="15" customHeight="1" x14ac:dyDescent="0.2">
      <c r="B100" s="15"/>
      <c r="C100" s="672" t="s">
        <v>96</v>
      </c>
      <c r="D100" s="673"/>
      <c r="E100" s="673"/>
      <c r="F100" s="674"/>
      <c r="G100" s="186">
        <f>G92+G57+G58+G63+G49</f>
        <v>0</v>
      </c>
      <c r="H100" s="186">
        <f>H92+H57+H58+H63+H49</f>
        <v>0</v>
      </c>
      <c r="I100" s="186">
        <f>I92+I57+I58+I63+I49</f>
        <v>0</v>
      </c>
      <c r="J100" s="186">
        <f>J92+J57+J58+J63+J49</f>
        <v>0</v>
      </c>
      <c r="K100" s="53">
        <f>K92+K57+K58+K63+K49</f>
        <v>0</v>
      </c>
      <c r="L100" s="11"/>
    </row>
    <row r="101" spans="1:12" ht="13.5" customHeight="1" thickBot="1" x14ac:dyDescent="0.25">
      <c r="A101" s="12"/>
      <c r="B101" s="7"/>
      <c r="C101" s="163"/>
      <c r="D101" s="55"/>
      <c r="E101" s="55"/>
      <c r="F101" s="171"/>
      <c r="G101" s="56"/>
      <c r="H101" s="57"/>
      <c r="I101" s="57"/>
      <c r="J101" s="57"/>
      <c r="K101" s="58"/>
      <c r="L101" s="4"/>
    </row>
    <row r="102" spans="1:12" ht="20.25" thickBot="1" x14ac:dyDescent="0.25">
      <c r="B102" s="7"/>
      <c r="C102" s="675" t="s">
        <v>97</v>
      </c>
      <c r="D102" s="676"/>
      <c r="E102" s="676"/>
      <c r="F102" s="676"/>
      <c r="G102" s="676"/>
      <c r="H102" s="676"/>
      <c r="I102" s="676"/>
      <c r="J102" s="676"/>
      <c r="K102" s="677"/>
      <c r="L102" s="4"/>
    </row>
    <row r="103" spans="1:12" ht="16.5" customHeight="1" thickBot="1" x14ac:dyDescent="0.25">
      <c r="B103" s="7"/>
      <c r="C103" s="678" t="s">
        <v>15</v>
      </c>
      <c r="D103" s="679"/>
      <c r="E103" s="679"/>
      <c r="F103" s="680" t="s">
        <v>97</v>
      </c>
      <c r="G103" s="59">
        <f>G6</f>
        <v>42460</v>
      </c>
      <c r="H103" s="59">
        <f>H6</f>
        <v>42825</v>
      </c>
      <c r="I103" s="59">
        <f>I6</f>
        <v>43190</v>
      </c>
      <c r="J103" s="59">
        <f>J6</f>
        <v>43555</v>
      </c>
      <c r="K103" s="60">
        <f>K6</f>
        <v>43921</v>
      </c>
      <c r="L103" s="4"/>
    </row>
    <row r="104" spans="1:12" ht="15" thickBot="1" x14ac:dyDescent="0.25">
      <c r="B104" s="7"/>
      <c r="C104" s="667"/>
      <c r="D104" s="681"/>
      <c r="E104" s="681"/>
      <c r="F104" s="681"/>
      <c r="G104" s="681"/>
      <c r="H104" s="681"/>
      <c r="I104" s="681"/>
      <c r="J104" s="681"/>
      <c r="K104" s="669"/>
      <c r="L104" s="4"/>
    </row>
    <row r="105" spans="1:12" ht="18" x14ac:dyDescent="0.25">
      <c r="B105" s="7"/>
      <c r="C105" s="682" t="s">
        <v>98</v>
      </c>
      <c r="D105" s="683"/>
      <c r="E105" s="683"/>
      <c r="F105" s="683"/>
      <c r="G105" s="683"/>
      <c r="H105" s="683"/>
      <c r="I105" s="683"/>
      <c r="J105" s="683"/>
      <c r="K105" s="684"/>
      <c r="L105" s="4"/>
    </row>
    <row r="106" spans="1:12" ht="16.5" customHeight="1" x14ac:dyDescent="0.25">
      <c r="B106" s="7"/>
      <c r="C106" s="685" t="s">
        <v>99</v>
      </c>
      <c r="D106" s="686"/>
      <c r="E106" s="686"/>
      <c r="F106" s="686"/>
      <c r="G106" s="149"/>
      <c r="H106" s="150"/>
      <c r="I106" s="150"/>
      <c r="J106" s="150"/>
      <c r="K106" s="63"/>
      <c r="L106" s="4"/>
    </row>
    <row r="107" spans="1:12" ht="16.5" customHeight="1" x14ac:dyDescent="0.25">
      <c r="B107" s="7"/>
      <c r="C107" s="162"/>
      <c r="D107" s="695" t="s">
        <v>100</v>
      </c>
      <c r="E107" s="695"/>
      <c r="F107" s="696"/>
      <c r="G107" s="141">
        <f>SUM(G108:G112)</f>
        <v>0</v>
      </c>
      <c r="H107" s="141">
        <f>SUM(H108:H112)</f>
        <v>0</v>
      </c>
      <c r="I107" s="141">
        <f>SUM(I108:I112)</f>
        <v>0</v>
      </c>
      <c r="J107" s="141">
        <f>SUM(J108:J112)</f>
        <v>0</v>
      </c>
      <c r="K107" s="28">
        <f>SUM(K108:K112)</f>
        <v>0</v>
      </c>
      <c r="L107" s="4"/>
    </row>
    <row r="108" spans="1:12" s="24" customFormat="1" ht="15" customHeight="1" outlineLevel="1" x14ac:dyDescent="0.2">
      <c r="B108" s="19"/>
      <c r="C108" s="639"/>
      <c r="D108" s="173"/>
      <c r="E108" s="697" t="s">
        <v>101</v>
      </c>
      <c r="F108" s="698"/>
      <c r="G108" s="21"/>
      <c r="H108" s="321"/>
      <c r="I108" s="326"/>
      <c r="J108" s="21"/>
      <c r="K108" s="22"/>
      <c r="L108" s="23"/>
    </row>
    <row r="109" spans="1:12" s="24" customFormat="1" ht="15" customHeight="1" outlineLevel="1" x14ac:dyDescent="0.2">
      <c r="B109" s="19"/>
      <c r="C109" s="639"/>
      <c r="D109" s="142"/>
      <c r="E109" s="689" t="s">
        <v>102</v>
      </c>
      <c r="F109" s="690"/>
      <c r="G109" s="144"/>
      <c r="H109" s="144"/>
      <c r="I109" s="144"/>
      <c r="J109" s="143"/>
      <c r="K109" s="26"/>
      <c r="L109" s="23"/>
    </row>
    <row r="110" spans="1:12" s="24" customFormat="1" ht="15" customHeight="1" outlineLevel="1" x14ac:dyDescent="0.2">
      <c r="B110" s="19"/>
      <c r="C110" s="639"/>
      <c r="D110" s="142"/>
      <c r="E110" s="689" t="s">
        <v>103</v>
      </c>
      <c r="F110" s="690"/>
      <c r="G110" s="144"/>
      <c r="H110" s="144"/>
      <c r="I110" s="144"/>
      <c r="J110" s="143"/>
      <c r="K110" s="26"/>
      <c r="L110" s="23"/>
    </row>
    <row r="111" spans="1:12" s="24" customFormat="1" ht="15" customHeight="1" outlineLevel="1" x14ac:dyDescent="0.2">
      <c r="B111" s="19"/>
      <c r="C111" s="639"/>
      <c r="D111" s="142"/>
      <c r="E111" s="689" t="s">
        <v>104</v>
      </c>
      <c r="F111" s="690"/>
      <c r="G111" s="144"/>
      <c r="H111" s="144"/>
      <c r="I111" s="144"/>
      <c r="J111" s="143"/>
      <c r="K111" s="26"/>
      <c r="L111" s="23"/>
    </row>
    <row r="112" spans="1:12" s="170" customFormat="1" ht="15" customHeight="1" outlineLevel="1" x14ac:dyDescent="0.2">
      <c r="B112" s="19"/>
      <c r="C112" s="639"/>
      <c r="D112" s="142"/>
      <c r="E112" s="689" t="s">
        <v>275</v>
      </c>
      <c r="F112" s="690"/>
      <c r="G112" s="144"/>
      <c r="H112" s="144"/>
      <c r="I112" s="144"/>
      <c r="J112" s="143"/>
      <c r="K112" s="26"/>
      <c r="L112" s="23"/>
    </row>
    <row r="113" spans="1:13" s="12" customFormat="1" ht="15" customHeight="1" x14ac:dyDescent="0.2">
      <c r="B113" s="15"/>
      <c r="C113" s="639"/>
      <c r="D113" s="607" t="s">
        <v>105</v>
      </c>
      <c r="E113" s="608"/>
      <c r="F113" s="609"/>
      <c r="G113" s="141">
        <f>SUM(G114:G118)</f>
        <v>0</v>
      </c>
      <c r="H113" s="141">
        <f>SUM(H114:H118)</f>
        <v>0</v>
      </c>
      <c r="I113" s="141">
        <f>SUM(I114:I118)</f>
        <v>0</v>
      </c>
      <c r="J113" s="141">
        <f>SUM(J114:J118)</f>
        <v>0</v>
      </c>
      <c r="K113" s="28">
        <f>SUM(K114:K118)</f>
        <v>0</v>
      </c>
      <c r="L113" s="11"/>
    </row>
    <row r="114" spans="1:13" s="24" customFormat="1" ht="15" customHeight="1" outlineLevel="1" x14ac:dyDescent="0.2">
      <c r="B114" s="19"/>
      <c r="C114" s="639"/>
      <c r="D114" s="173"/>
      <c r="E114" s="641" t="s">
        <v>106</v>
      </c>
      <c r="F114" s="642"/>
      <c r="G114" s="42"/>
      <c r="H114" s="327"/>
      <c r="I114" s="327"/>
      <c r="J114" s="21"/>
      <c r="K114" s="22"/>
      <c r="L114" s="23"/>
      <c r="M114" s="128"/>
    </row>
    <row r="115" spans="1:13" s="24" customFormat="1" ht="15" customHeight="1" outlineLevel="1" x14ac:dyDescent="0.2">
      <c r="B115" s="19"/>
      <c r="C115" s="639"/>
      <c r="D115" s="142"/>
      <c r="E115" s="689" t="s">
        <v>107</v>
      </c>
      <c r="F115" s="690"/>
      <c r="G115" s="144"/>
      <c r="H115" s="144"/>
      <c r="I115" s="144"/>
      <c r="J115" s="143"/>
      <c r="K115" s="26"/>
      <c r="L115" s="23"/>
    </row>
    <row r="116" spans="1:13" s="24" customFormat="1" ht="15" customHeight="1" outlineLevel="1" x14ac:dyDescent="0.2">
      <c r="B116" s="19"/>
      <c r="C116" s="639"/>
      <c r="D116" s="142"/>
      <c r="E116" s="643" t="s">
        <v>10</v>
      </c>
      <c r="F116" s="644"/>
      <c r="G116" s="168"/>
      <c r="H116" s="144"/>
      <c r="I116" s="144"/>
      <c r="J116" s="143"/>
      <c r="K116" s="26"/>
      <c r="L116" s="23"/>
    </row>
    <row r="117" spans="1:13" s="24" customFormat="1" ht="15" customHeight="1" outlineLevel="1" x14ac:dyDescent="0.2">
      <c r="B117" s="19"/>
      <c r="C117" s="639"/>
      <c r="D117" s="142"/>
      <c r="E117" s="643" t="s">
        <v>108</v>
      </c>
      <c r="F117" s="644"/>
      <c r="G117" s="144"/>
      <c r="H117" s="144"/>
      <c r="I117" s="144"/>
      <c r="J117" s="143"/>
      <c r="K117" s="26"/>
      <c r="L117" s="23"/>
    </row>
    <row r="118" spans="1:13" s="24" customFormat="1" ht="15" customHeight="1" outlineLevel="1" thickBot="1" x14ac:dyDescent="0.25">
      <c r="B118" s="19"/>
      <c r="C118" s="640"/>
      <c r="D118" s="174"/>
      <c r="E118" s="691" t="s">
        <v>109</v>
      </c>
      <c r="F118" s="692"/>
      <c r="G118" s="64"/>
      <c r="H118" s="38"/>
      <c r="I118" s="38"/>
      <c r="J118" s="38"/>
      <c r="K118" s="39"/>
      <c r="L118" s="23"/>
    </row>
    <row r="119" spans="1:13" ht="16.5" customHeight="1" thickBot="1" x14ac:dyDescent="0.3">
      <c r="A119" s="12"/>
      <c r="B119" s="7"/>
      <c r="C119" s="613" t="s">
        <v>11</v>
      </c>
      <c r="D119" s="614"/>
      <c r="E119" s="614"/>
      <c r="F119" s="614"/>
      <c r="G119" s="33">
        <f>SUM(G107,G113)</f>
        <v>0</v>
      </c>
      <c r="H119" s="33">
        <f>SUM(H107,H113)</f>
        <v>0</v>
      </c>
      <c r="I119" s="33">
        <f>SUM(I107,I113)</f>
        <v>0</v>
      </c>
      <c r="J119" s="33">
        <f>SUM(J107,J113)</f>
        <v>0</v>
      </c>
      <c r="K119" s="34">
        <f>SUM(K107,K113)</f>
        <v>0</v>
      </c>
      <c r="L119" s="4"/>
    </row>
    <row r="120" spans="1:13" s="12" customFormat="1" ht="7.5" customHeight="1" thickBot="1" x14ac:dyDescent="0.25">
      <c r="A120" s="1"/>
      <c r="B120" s="15"/>
      <c r="C120" s="639"/>
      <c r="D120" s="693"/>
      <c r="E120" s="693"/>
      <c r="F120" s="693"/>
      <c r="G120" s="693"/>
      <c r="H120" s="693"/>
      <c r="I120" s="693"/>
      <c r="J120" s="693"/>
      <c r="K120" s="694"/>
      <c r="L120" s="11"/>
    </row>
    <row r="121" spans="1:13" ht="16.5" customHeight="1" thickBot="1" x14ac:dyDescent="0.3">
      <c r="A121" s="65"/>
      <c r="B121" s="7"/>
      <c r="C121" s="613" t="s">
        <v>110</v>
      </c>
      <c r="D121" s="614"/>
      <c r="E121" s="614"/>
      <c r="F121" s="614" t="s">
        <v>111</v>
      </c>
      <c r="G121" s="33">
        <f>G119-G116+G129+G149-G160-G180-G201</f>
        <v>0</v>
      </c>
      <c r="H121" s="33">
        <f>H119-H116+H129+H149-H160-H180-H201</f>
        <v>0</v>
      </c>
      <c r="I121" s="33">
        <f>I119-I116+I129+I149-I160-I180-I201</f>
        <v>0</v>
      </c>
      <c r="J121" s="33">
        <f>J119-J116+J129+J149-J160-J180-J201</f>
        <v>0</v>
      </c>
      <c r="K121" s="34">
        <f>K119-K116+K129+K149-K160-K180-K201</f>
        <v>0</v>
      </c>
      <c r="L121" s="4"/>
    </row>
    <row r="122" spans="1:13" ht="7.5" customHeight="1" x14ac:dyDescent="0.2">
      <c r="B122" s="7"/>
      <c r="C122" s="615"/>
      <c r="D122" s="616"/>
      <c r="E122" s="616"/>
      <c r="F122" s="616"/>
      <c r="G122" s="616"/>
      <c r="H122" s="616"/>
      <c r="I122" s="616"/>
      <c r="J122" s="616"/>
      <c r="K122" s="617"/>
      <c r="L122" s="4"/>
    </row>
    <row r="123" spans="1:13" ht="16.5" customHeight="1" x14ac:dyDescent="0.25">
      <c r="B123" s="7"/>
      <c r="C123" s="685" t="s">
        <v>112</v>
      </c>
      <c r="D123" s="705"/>
      <c r="E123" s="705"/>
      <c r="F123" s="705"/>
      <c r="G123" s="61"/>
      <c r="H123" s="62"/>
      <c r="I123" s="62"/>
      <c r="J123" s="62"/>
      <c r="K123" s="63"/>
      <c r="L123" s="4"/>
    </row>
    <row r="124" spans="1:13" ht="16.5" customHeight="1" x14ac:dyDescent="0.25">
      <c r="B124" s="7"/>
      <c r="C124" s="685" t="s">
        <v>113</v>
      </c>
      <c r="D124" s="705"/>
      <c r="E124" s="705"/>
      <c r="F124" s="705"/>
      <c r="G124" s="61"/>
      <c r="H124" s="62"/>
      <c r="I124" s="62"/>
      <c r="J124" s="62"/>
      <c r="K124" s="63"/>
      <c r="L124" s="4"/>
    </row>
    <row r="125" spans="1:13" s="12" customFormat="1" ht="15" customHeight="1" x14ac:dyDescent="0.2">
      <c r="A125" s="1"/>
      <c r="B125" s="15"/>
      <c r="C125" s="234"/>
      <c r="D125" s="700" t="s">
        <v>114</v>
      </c>
      <c r="E125" s="701"/>
      <c r="F125" s="609"/>
      <c r="G125" s="27">
        <f>SUM(G126:G132)</f>
        <v>0</v>
      </c>
      <c r="H125" s="27">
        <f>SUM(H126:H132)</f>
        <v>0</v>
      </c>
      <c r="I125" s="27">
        <f>SUM(I126:I132)</f>
        <v>0</v>
      </c>
      <c r="J125" s="27">
        <f>SUM(J126:J132)</f>
        <v>0</v>
      </c>
      <c r="K125" s="28">
        <f>SUM(K126:K132)</f>
        <v>0</v>
      </c>
      <c r="L125" s="11"/>
    </row>
    <row r="126" spans="1:13" s="24" customFormat="1" ht="13.5" customHeight="1" outlineLevel="1" x14ac:dyDescent="0.2">
      <c r="A126" s="12"/>
      <c r="B126" s="19"/>
      <c r="C126" s="234"/>
      <c r="D126" s="20"/>
      <c r="E126" s="697" t="s">
        <v>115</v>
      </c>
      <c r="F126" s="698"/>
      <c r="G126" s="42"/>
      <c r="H126" s="321"/>
      <c r="I126" s="321"/>
      <c r="J126" s="21"/>
      <c r="K126" s="22"/>
      <c r="L126" s="23"/>
    </row>
    <row r="127" spans="1:13" s="24" customFormat="1" ht="13.5" customHeight="1" outlineLevel="1" x14ac:dyDescent="0.2">
      <c r="B127" s="19"/>
      <c r="C127" s="234"/>
      <c r="E127" s="699" t="s">
        <v>116</v>
      </c>
      <c r="F127" s="644"/>
      <c r="G127" s="25"/>
      <c r="H127" s="322"/>
      <c r="I127" s="322"/>
      <c r="J127" s="25"/>
      <c r="K127" s="26"/>
      <c r="L127" s="23"/>
    </row>
    <row r="128" spans="1:13" s="24" customFormat="1" ht="13.5" customHeight="1" outlineLevel="1" x14ac:dyDescent="0.2">
      <c r="B128" s="19"/>
      <c r="C128" s="234"/>
      <c r="E128" s="699" t="s">
        <v>253</v>
      </c>
      <c r="F128" s="644"/>
      <c r="G128" s="25"/>
      <c r="H128" s="322"/>
      <c r="I128" s="322"/>
      <c r="J128" s="25"/>
      <c r="K128" s="26"/>
      <c r="L128" s="23"/>
    </row>
    <row r="129" spans="1:13" s="12" customFormat="1" ht="15" customHeight="1" outlineLevel="1" x14ac:dyDescent="0.2">
      <c r="B129" s="66"/>
      <c r="C129" s="15"/>
      <c r="E129" s="699" t="s">
        <v>118</v>
      </c>
      <c r="F129" s="644"/>
      <c r="G129" s="25"/>
      <c r="H129" s="322"/>
      <c r="I129" s="322"/>
      <c r="J129" s="25"/>
      <c r="K129" s="26"/>
      <c r="L129" s="11"/>
    </row>
    <row r="130" spans="1:13" s="24" customFormat="1" ht="13.5" customHeight="1" outlineLevel="1" x14ac:dyDescent="0.2">
      <c r="B130" s="19"/>
      <c r="C130" s="234"/>
      <c r="E130" s="699" t="s">
        <v>119</v>
      </c>
      <c r="F130" s="644"/>
      <c r="G130" s="25"/>
      <c r="H130" s="25"/>
      <c r="I130" s="25"/>
      <c r="J130" s="25"/>
      <c r="K130" s="26"/>
      <c r="L130" s="23"/>
      <c r="M130" s="12"/>
    </row>
    <row r="131" spans="1:13" s="24" customFormat="1" ht="13.5" customHeight="1" outlineLevel="1" x14ac:dyDescent="0.2">
      <c r="B131" s="19"/>
      <c r="C131" s="234"/>
      <c r="E131" s="699" t="s">
        <v>254</v>
      </c>
      <c r="F131" s="644"/>
      <c r="G131" s="25"/>
      <c r="H131" s="25"/>
      <c r="I131" s="25"/>
      <c r="J131" s="25"/>
      <c r="K131" s="26"/>
      <c r="L131" s="23"/>
      <c r="M131" s="12"/>
    </row>
    <row r="132" spans="1:13" s="12" customFormat="1" ht="15" customHeight="1" outlineLevel="1" x14ac:dyDescent="0.2">
      <c r="B132" s="15"/>
      <c r="C132" s="234"/>
      <c r="E132" s="699" t="s">
        <v>120</v>
      </c>
      <c r="F132" s="644"/>
      <c r="G132" s="25"/>
      <c r="H132" s="25"/>
      <c r="I132" s="25"/>
      <c r="J132" s="25"/>
      <c r="K132" s="26"/>
      <c r="L132" s="11"/>
    </row>
    <row r="133" spans="1:13" s="12" customFormat="1" ht="15" customHeight="1" x14ac:dyDescent="0.2">
      <c r="A133" s="24"/>
      <c r="B133" s="15"/>
      <c r="C133" s="234"/>
      <c r="D133" s="700" t="s">
        <v>121</v>
      </c>
      <c r="E133" s="701"/>
      <c r="F133" s="609"/>
      <c r="G133" s="25"/>
      <c r="H133" s="324"/>
      <c r="I133" s="324"/>
      <c r="J133" s="29"/>
      <c r="K133" s="30"/>
      <c r="L133" s="11"/>
    </row>
    <row r="134" spans="1:13" s="12" customFormat="1" ht="15" customHeight="1" x14ac:dyDescent="0.2">
      <c r="B134" s="15"/>
      <c r="C134" s="234"/>
      <c r="D134" s="702" t="s">
        <v>122</v>
      </c>
      <c r="E134" s="703"/>
      <c r="F134" s="704"/>
      <c r="G134" s="130">
        <f>SUM(G135:G136)</f>
        <v>0</v>
      </c>
      <c r="H134" s="130">
        <f>SUM(H135:H136)</f>
        <v>0</v>
      </c>
      <c r="I134" s="130">
        <f>SUM(I135:I136)</f>
        <v>0</v>
      </c>
      <c r="J134" s="130">
        <f>SUM(J135:J136)</f>
        <v>0</v>
      </c>
      <c r="K134" s="131">
        <f>SUM(K135:K136)</f>
        <v>0</v>
      </c>
      <c r="L134" s="11"/>
    </row>
    <row r="135" spans="1:13" s="12" customFormat="1" ht="15" customHeight="1" x14ac:dyDescent="0.2">
      <c r="B135" s="15"/>
      <c r="C135" s="234"/>
      <c r="D135" s="235"/>
      <c r="E135" s="699" t="s">
        <v>270</v>
      </c>
      <c r="F135" s="644"/>
      <c r="G135" s="42"/>
      <c r="H135" s="21"/>
      <c r="I135" s="21"/>
      <c r="J135" s="29"/>
      <c r="K135" s="30"/>
      <c r="L135" s="11"/>
    </row>
    <row r="136" spans="1:13" s="12" customFormat="1" ht="15.75" customHeight="1" x14ac:dyDescent="0.2">
      <c r="B136" s="15"/>
      <c r="C136" s="234"/>
      <c r="D136" s="235"/>
      <c r="E136" s="699" t="s">
        <v>54</v>
      </c>
      <c r="F136" s="644"/>
      <c r="G136" s="25"/>
      <c r="H136" s="29"/>
      <c r="I136" s="29"/>
      <c r="J136" s="29"/>
      <c r="K136" s="30"/>
      <c r="L136" s="11"/>
    </row>
    <row r="137" spans="1:13" s="12" customFormat="1" ht="15" customHeight="1" x14ac:dyDescent="0.2">
      <c r="B137" s="15"/>
      <c r="C137" s="234"/>
      <c r="D137" s="700" t="s">
        <v>271</v>
      </c>
      <c r="E137" s="701"/>
      <c r="F137" s="609"/>
      <c r="G137" s="29">
        <f>SUM(G138:G139)</f>
        <v>0</v>
      </c>
      <c r="H137" s="29">
        <f t="shared" ref="H137:K137" si="1">SUM(H138:H139)</f>
        <v>0</v>
      </c>
      <c r="I137" s="27">
        <f t="shared" si="1"/>
        <v>0</v>
      </c>
      <c r="J137" s="29">
        <f t="shared" si="1"/>
        <v>0</v>
      </c>
      <c r="K137" s="30">
        <f t="shared" si="1"/>
        <v>0</v>
      </c>
      <c r="L137" s="11"/>
    </row>
    <row r="138" spans="1:13" s="273" customFormat="1" ht="15" customHeight="1" outlineLevel="1" x14ac:dyDescent="0.2">
      <c r="B138" s="271"/>
      <c r="C138" s="234"/>
      <c r="D138" s="272"/>
      <c r="E138" s="697" t="s">
        <v>149</v>
      </c>
      <c r="F138" s="698"/>
      <c r="G138" s="42"/>
      <c r="H138" s="21"/>
      <c r="I138" s="21"/>
      <c r="J138" s="21"/>
      <c r="K138" s="22"/>
      <c r="L138" s="274"/>
    </row>
    <row r="139" spans="1:13" s="275" customFormat="1" ht="13.5" customHeight="1" outlineLevel="1" x14ac:dyDescent="0.2">
      <c r="B139" s="19"/>
      <c r="C139" s="234"/>
      <c r="E139" s="699" t="s">
        <v>54</v>
      </c>
      <c r="F139" s="644"/>
      <c r="G139" s="25"/>
      <c r="H139" s="25"/>
      <c r="I139" s="25"/>
      <c r="J139" s="25"/>
      <c r="K139" s="26"/>
      <c r="L139" s="23"/>
    </row>
    <row r="140" spans="1:13" s="12" customFormat="1" ht="15" customHeight="1" thickBot="1" x14ac:dyDescent="0.25">
      <c r="B140" s="15"/>
      <c r="C140" s="236"/>
      <c r="D140" s="610" t="s">
        <v>123</v>
      </c>
      <c r="E140" s="611"/>
      <c r="F140" s="612"/>
      <c r="G140" s="129"/>
      <c r="H140" s="31"/>
      <c r="I140" s="31"/>
      <c r="J140" s="31"/>
      <c r="K140" s="32"/>
      <c r="L140" s="11"/>
    </row>
    <row r="141" spans="1:13" ht="16.5" customHeight="1" thickBot="1" x14ac:dyDescent="0.3">
      <c r="A141" s="12"/>
      <c r="B141" s="7"/>
      <c r="C141" s="647" t="s">
        <v>124</v>
      </c>
      <c r="D141" s="648"/>
      <c r="E141" s="648"/>
      <c r="F141" s="648"/>
      <c r="G141" s="40">
        <f>G125+G133+G134+G137+G140</f>
        <v>0</v>
      </c>
      <c r="H141" s="40">
        <f>H125+H133+H134+H137+H140</f>
        <v>0</v>
      </c>
      <c r="I141" s="40">
        <f>I125+I133+I134+I137+I140</f>
        <v>0</v>
      </c>
      <c r="J141" s="40">
        <f>SUM(J133,J134,J137,J140,J125)</f>
        <v>0</v>
      </c>
      <c r="K141" s="41">
        <f>SUM(K133:K140,K125)</f>
        <v>0</v>
      </c>
      <c r="L141" s="4"/>
    </row>
    <row r="142" spans="1:13" ht="7.5" customHeight="1" x14ac:dyDescent="0.2">
      <c r="B142" s="7"/>
      <c r="C142" s="615"/>
      <c r="D142" s="616"/>
      <c r="E142" s="616"/>
      <c r="F142" s="616"/>
      <c r="G142" s="616"/>
      <c r="H142" s="616"/>
      <c r="I142" s="616"/>
      <c r="J142" s="616"/>
      <c r="K142" s="617"/>
      <c r="L142" s="4"/>
    </row>
    <row r="143" spans="1:13" ht="16.5" customHeight="1" x14ac:dyDescent="0.25">
      <c r="B143" s="7"/>
      <c r="C143" s="685" t="s">
        <v>125</v>
      </c>
      <c r="D143" s="705"/>
      <c r="E143" s="705"/>
      <c r="F143" s="705"/>
      <c r="G143" s="61"/>
      <c r="H143" s="62"/>
      <c r="I143" s="62"/>
      <c r="J143" s="62"/>
      <c r="K143" s="63"/>
      <c r="L143" s="4"/>
    </row>
    <row r="144" spans="1:13" s="12" customFormat="1" ht="15" customHeight="1" x14ac:dyDescent="0.2">
      <c r="A144" s="1"/>
      <c r="B144" s="15"/>
      <c r="C144" s="685"/>
      <c r="D144" s="700" t="s">
        <v>126</v>
      </c>
      <c r="E144" s="701"/>
      <c r="F144" s="609"/>
      <c r="G144" s="27">
        <f>SUM(G145:G151)</f>
        <v>0</v>
      </c>
      <c r="H144" s="27">
        <f>SUM(H145:H151)</f>
        <v>0</v>
      </c>
      <c r="I144" s="27">
        <f>SUM(I145:I151)</f>
        <v>0</v>
      </c>
      <c r="J144" s="27">
        <f>SUM(J145:J151)</f>
        <v>0</v>
      </c>
      <c r="K144" s="28">
        <f>SUM(K145:K151)</f>
        <v>0</v>
      </c>
      <c r="L144" s="11"/>
    </row>
    <row r="145" spans="1:12" s="24" customFormat="1" ht="13.5" customHeight="1" outlineLevel="1" x14ac:dyDescent="0.2">
      <c r="B145" s="19"/>
      <c r="C145" s="685"/>
      <c r="D145" s="20"/>
      <c r="E145" s="697" t="s">
        <v>127</v>
      </c>
      <c r="F145" s="707"/>
      <c r="G145" s="42"/>
      <c r="H145" s="321"/>
      <c r="I145" s="321"/>
      <c r="J145" s="21"/>
      <c r="K145" s="22"/>
      <c r="L145" s="23"/>
    </row>
    <row r="146" spans="1:12" s="275" customFormat="1" ht="15" customHeight="1" outlineLevel="1" x14ac:dyDescent="0.2">
      <c r="B146" s="67"/>
      <c r="C146" s="685"/>
      <c r="E146" s="699" t="s">
        <v>328</v>
      </c>
      <c r="F146" s="644"/>
      <c r="G146" s="43"/>
      <c r="H146" s="43"/>
      <c r="I146" s="43"/>
      <c r="J146" s="43"/>
      <c r="K146" s="68"/>
      <c r="L146" s="23"/>
    </row>
    <row r="147" spans="1:12" s="24" customFormat="1" ht="15" customHeight="1" outlineLevel="1" x14ac:dyDescent="0.2">
      <c r="B147" s="67"/>
      <c r="C147" s="685"/>
      <c r="E147" s="699" t="s">
        <v>128</v>
      </c>
      <c r="F147" s="644"/>
      <c r="G147" s="43"/>
      <c r="H147" s="43"/>
      <c r="I147" s="43"/>
      <c r="J147" s="43"/>
      <c r="K147" s="68"/>
      <c r="L147" s="23"/>
    </row>
    <row r="148" spans="1:12" s="24" customFormat="1" ht="15" customHeight="1" outlineLevel="1" x14ac:dyDescent="0.2">
      <c r="B148" s="67"/>
      <c r="C148" s="685"/>
      <c r="E148" s="699" t="s">
        <v>253</v>
      </c>
      <c r="F148" s="644"/>
      <c r="G148" s="43"/>
      <c r="H148" s="43"/>
      <c r="I148" s="43"/>
      <c r="J148" s="43"/>
      <c r="K148" s="68"/>
      <c r="L148" s="23"/>
    </row>
    <row r="149" spans="1:12" s="24" customFormat="1" ht="13.5" customHeight="1" outlineLevel="1" x14ac:dyDescent="0.2">
      <c r="B149" s="19"/>
      <c r="C149" s="685"/>
      <c r="E149" s="708" t="s">
        <v>118</v>
      </c>
      <c r="F149" s="690"/>
      <c r="G149" s="43"/>
      <c r="H149" s="25"/>
      <c r="I149" s="25"/>
      <c r="J149" s="25"/>
      <c r="K149" s="26"/>
      <c r="L149" s="23"/>
    </row>
    <row r="150" spans="1:12" s="24" customFormat="1" ht="13.5" customHeight="1" outlineLevel="1" x14ac:dyDescent="0.2">
      <c r="B150" s="19"/>
      <c r="C150" s="685"/>
      <c r="E150" s="699" t="s">
        <v>119</v>
      </c>
      <c r="F150" s="644"/>
      <c r="G150" s="43"/>
      <c r="H150" s="25"/>
      <c r="I150" s="25"/>
      <c r="J150" s="25"/>
      <c r="K150" s="26"/>
      <c r="L150" s="23"/>
    </row>
    <row r="151" spans="1:12" s="24" customFormat="1" ht="13.5" customHeight="1" outlineLevel="1" x14ac:dyDescent="0.2">
      <c r="B151" s="19"/>
      <c r="C151" s="685"/>
      <c r="E151" s="699" t="s">
        <v>54</v>
      </c>
      <c r="F151" s="644"/>
      <c r="G151" s="43"/>
      <c r="H151" s="43"/>
      <c r="I151" s="25"/>
      <c r="J151" s="25"/>
      <c r="K151" s="26"/>
      <c r="L151" s="23"/>
    </row>
    <row r="152" spans="1:12" s="12" customFormat="1" ht="15" customHeight="1" x14ac:dyDescent="0.2">
      <c r="A152" s="24"/>
      <c r="B152" s="15"/>
      <c r="C152" s="685"/>
      <c r="D152" s="700" t="s">
        <v>129</v>
      </c>
      <c r="E152" s="701"/>
      <c r="F152" s="609"/>
      <c r="G152" s="27">
        <f>SUM(G153:G156)</f>
        <v>0</v>
      </c>
      <c r="H152" s="27">
        <f>SUM(H153:H156)</f>
        <v>0</v>
      </c>
      <c r="I152" s="27">
        <f>SUM(I153:I156)</f>
        <v>0</v>
      </c>
      <c r="J152" s="27">
        <f>SUM(J153:J156)</f>
        <v>0</v>
      </c>
      <c r="K152" s="28">
        <f>SUM(K153:K156)</f>
        <v>0</v>
      </c>
      <c r="L152" s="11"/>
    </row>
    <row r="153" spans="1:12" s="24" customFormat="1" ht="15" customHeight="1" outlineLevel="1" x14ac:dyDescent="0.2">
      <c r="B153" s="19"/>
      <c r="C153" s="685"/>
      <c r="D153" s="35"/>
      <c r="E153" s="697" t="s">
        <v>130</v>
      </c>
      <c r="F153" s="707"/>
      <c r="G153" s="42"/>
      <c r="H153" s="321"/>
      <c r="I153" s="321"/>
      <c r="J153" s="21"/>
      <c r="K153" s="22"/>
      <c r="L153" s="23"/>
    </row>
    <row r="154" spans="1:12" s="24" customFormat="1" ht="15" customHeight="1" outlineLevel="1" x14ac:dyDescent="0.2">
      <c r="B154" s="19"/>
      <c r="C154" s="685"/>
      <c r="E154" s="713" t="s">
        <v>131</v>
      </c>
      <c r="F154" s="714"/>
      <c r="G154" s="25"/>
      <c r="H154" s="322"/>
      <c r="I154" s="322"/>
      <c r="J154" s="25"/>
      <c r="K154" s="26"/>
      <c r="L154" s="23"/>
    </row>
    <row r="155" spans="1:12" s="275" customFormat="1" ht="15" customHeight="1" outlineLevel="1" x14ac:dyDescent="0.2">
      <c r="B155" s="19"/>
      <c r="C155" s="685"/>
      <c r="E155" s="711" t="s">
        <v>149</v>
      </c>
      <c r="F155" s="712"/>
      <c r="G155" s="25"/>
      <c r="H155" s="322"/>
      <c r="I155" s="328"/>
      <c r="J155" s="25"/>
      <c r="K155" s="26"/>
      <c r="L155" s="23"/>
    </row>
    <row r="156" spans="1:12" s="24" customFormat="1" ht="15" customHeight="1" outlineLevel="1" x14ac:dyDescent="0.2">
      <c r="B156" s="19"/>
      <c r="C156" s="685"/>
      <c r="E156" s="711" t="s">
        <v>54</v>
      </c>
      <c r="F156" s="712"/>
      <c r="G156" s="25"/>
      <c r="H156" s="324"/>
      <c r="I156" s="329"/>
      <c r="J156" s="25"/>
      <c r="K156" s="26"/>
      <c r="L156" s="23"/>
    </row>
    <row r="157" spans="1:12" s="12" customFormat="1" ht="15" customHeight="1" x14ac:dyDescent="0.2">
      <c r="B157" s="15"/>
      <c r="C157" s="685"/>
      <c r="D157" s="700" t="s">
        <v>132</v>
      </c>
      <c r="E157" s="701"/>
      <c r="F157" s="609"/>
      <c r="G157" s="29"/>
      <c r="H157" s="29"/>
      <c r="I157" s="27"/>
      <c r="J157" s="29"/>
      <c r="K157" s="30"/>
      <c r="L157" s="11"/>
    </row>
    <row r="158" spans="1:12" s="12" customFormat="1" ht="15" customHeight="1" x14ac:dyDescent="0.2">
      <c r="B158" s="15"/>
      <c r="C158" s="685"/>
      <c r="D158" s="700" t="s">
        <v>12</v>
      </c>
      <c r="E158" s="701"/>
      <c r="F158" s="609"/>
      <c r="G158" s="27">
        <f>SUM(G159:G161)</f>
        <v>0</v>
      </c>
      <c r="H158" s="27">
        <f>SUM(H159:H161)</f>
        <v>0</v>
      </c>
      <c r="I158" s="27">
        <f>SUM(I159:I161)</f>
        <v>0</v>
      </c>
      <c r="J158" s="27">
        <f>SUM(J159:J161)</f>
        <v>0</v>
      </c>
      <c r="K158" s="28">
        <f>SUM(K159:K161)</f>
        <v>0</v>
      </c>
      <c r="L158" s="11"/>
    </row>
    <row r="159" spans="1:12" s="24" customFormat="1" ht="15" customHeight="1" outlineLevel="1" x14ac:dyDescent="0.2">
      <c r="B159" s="19"/>
      <c r="C159" s="685"/>
      <c r="D159" s="35"/>
      <c r="E159" s="697" t="s">
        <v>133</v>
      </c>
      <c r="F159" s="707"/>
      <c r="G159" s="42"/>
      <c r="H159" s="321"/>
      <c r="I159" s="321"/>
      <c r="J159" s="21"/>
      <c r="K159" s="22"/>
      <c r="L159" s="23"/>
    </row>
    <row r="160" spans="1:12" s="24" customFormat="1" ht="15" customHeight="1" outlineLevel="1" x14ac:dyDescent="0.2">
      <c r="B160" s="19"/>
      <c r="C160" s="685"/>
      <c r="D160" s="36"/>
      <c r="E160" s="699" t="s">
        <v>134</v>
      </c>
      <c r="F160" s="644"/>
      <c r="G160" s="43"/>
      <c r="H160" s="322"/>
      <c r="I160" s="322"/>
      <c r="J160" s="25"/>
      <c r="K160" s="26"/>
      <c r="L160" s="23"/>
    </row>
    <row r="161" spans="1:15" s="24" customFormat="1" ht="15" customHeight="1" outlineLevel="1" thickBot="1" x14ac:dyDescent="0.25">
      <c r="B161" s="19"/>
      <c r="C161" s="706"/>
      <c r="D161" s="37"/>
      <c r="E161" s="709" t="s">
        <v>54</v>
      </c>
      <c r="F161" s="710"/>
      <c r="G161" s="64"/>
      <c r="H161" s="330"/>
      <c r="I161" s="330"/>
      <c r="J161" s="38"/>
      <c r="K161" s="39"/>
      <c r="L161" s="23"/>
    </row>
    <row r="162" spans="1:15" ht="16.5" customHeight="1" thickBot="1" x14ac:dyDescent="0.3">
      <c r="A162" s="12"/>
      <c r="B162" s="7"/>
      <c r="C162" s="613" t="s">
        <v>135</v>
      </c>
      <c r="D162" s="614"/>
      <c r="E162" s="614"/>
      <c r="F162" s="614" t="s">
        <v>136</v>
      </c>
      <c r="G162" s="33">
        <f>G144+G152+G157+G158</f>
        <v>0</v>
      </c>
      <c r="H162" s="33">
        <f>H144+H152+H157+H158</f>
        <v>0</v>
      </c>
      <c r="I162" s="33">
        <f>I144+I152+I157+I158</f>
        <v>0</v>
      </c>
      <c r="J162" s="33">
        <f>SUM(J144,J152,J157,J158)</f>
        <v>0</v>
      </c>
      <c r="K162" s="34">
        <f>SUM(K144,K152,K157,K158)</f>
        <v>0</v>
      </c>
      <c r="L162" s="4"/>
    </row>
    <row r="163" spans="1:15" ht="16.5" customHeight="1" thickBot="1" x14ac:dyDescent="0.3">
      <c r="A163" s="12"/>
      <c r="B163" s="7"/>
      <c r="C163" s="727" t="s">
        <v>136</v>
      </c>
      <c r="D163" s="728"/>
      <c r="E163" s="728"/>
      <c r="F163" s="728"/>
      <c r="G163" s="69">
        <f>G119+G141+G162</f>
        <v>0</v>
      </c>
      <c r="H163" s="69">
        <f>H119+H141+H162</f>
        <v>0</v>
      </c>
      <c r="I163" s="69">
        <f>I119+I141+I162</f>
        <v>0</v>
      </c>
      <c r="J163" s="69">
        <f>J119+J141+J162</f>
        <v>0</v>
      </c>
      <c r="K163" s="70">
        <f>K119+K141+K162</f>
        <v>0</v>
      </c>
      <c r="L163" s="4"/>
    </row>
    <row r="164" spans="1:15" ht="16.5" customHeight="1" thickBot="1" x14ac:dyDescent="0.25">
      <c r="B164" s="7"/>
      <c r="C164" s="615"/>
      <c r="D164" s="616"/>
      <c r="E164" s="616"/>
      <c r="F164" s="616"/>
      <c r="G164" s="616"/>
      <c r="H164" s="616"/>
      <c r="I164" s="616"/>
      <c r="J164" s="616"/>
      <c r="K164" s="617"/>
      <c r="L164" s="4"/>
    </row>
    <row r="165" spans="1:15" ht="18.75" thickBot="1" x14ac:dyDescent="0.3">
      <c r="B165" s="7"/>
      <c r="C165" s="729" t="s">
        <v>4</v>
      </c>
      <c r="D165" s="730"/>
      <c r="E165" s="730"/>
      <c r="F165" s="730" t="s">
        <v>4</v>
      </c>
      <c r="G165" s="730"/>
      <c r="H165" s="730"/>
      <c r="I165" s="730"/>
      <c r="J165" s="730"/>
      <c r="K165" s="731"/>
      <c r="L165" s="4"/>
      <c r="M165" s="25"/>
      <c r="N165" s="25"/>
      <c r="O165" s="25"/>
    </row>
    <row r="166" spans="1:15" ht="16.5" customHeight="1" x14ac:dyDescent="0.25">
      <c r="B166" s="7"/>
      <c r="C166" s="625" t="s">
        <v>137</v>
      </c>
      <c r="D166" s="626"/>
      <c r="E166" s="626"/>
      <c r="F166" s="626"/>
      <c r="G166" s="71"/>
      <c r="H166" s="72"/>
      <c r="I166" s="72"/>
      <c r="J166" s="72"/>
      <c r="K166" s="73"/>
      <c r="L166" s="4"/>
    </row>
    <row r="167" spans="1:15" s="12" customFormat="1" ht="15" customHeight="1" x14ac:dyDescent="0.2">
      <c r="A167" s="1"/>
      <c r="B167" s="15"/>
      <c r="C167" s="685"/>
      <c r="D167" s="607" t="s">
        <v>138</v>
      </c>
      <c r="E167" s="608"/>
      <c r="F167" s="609"/>
      <c r="G167" s="141">
        <f>G168-G172+G173-G174+G175+G176</f>
        <v>0</v>
      </c>
      <c r="H167" s="141">
        <f>H168-H172+H173-H174+H175+H176</f>
        <v>0</v>
      </c>
      <c r="I167" s="141">
        <f>I168-I172+I173-I174+I175+I176</f>
        <v>0</v>
      </c>
      <c r="J167" s="141">
        <f>J168-J172+J173-J174+J175+J176</f>
        <v>0</v>
      </c>
      <c r="K167" s="28">
        <f>K168-K172+K173-K174+K175+K176</f>
        <v>0</v>
      </c>
      <c r="L167" s="11"/>
    </row>
    <row r="168" spans="1:15" s="188" customFormat="1" ht="12.75" outlineLevel="1" x14ac:dyDescent="0.2">
      <c r="B168" s="187"/>
      <c r="C168" s="685"/>
      <c r="D168" s="16"/>
      <c r="E168" s="732" t="s">
        <v>139</v>
      </c>
      <c r="F168" s="733"/>
      <c r="G168" s="17">
        <f>SUM(G169:G171)</f>
        <v>0</v>
      </c>
      <c r="H168" s="17">
        <f>SUM(H169:H171)</f>
        <v>0</v>
      </c>
      <c r="I168" s="17">
        <f>SUM(I169:I171)</f>
        <v>0</v>
      </c>
      <c r="J168" s="17">
        <f>SUM(J169:J171)</f>
        <v>0</v>
      </c>
      <c r="K168" s="18">
        <f>SUM(K169:K171)</f>
        <v>0</v>
      </c>
      <c r="L168" s="189"/>
    </row>
    <row r="169" spans="1:15" s="24" customFormat="1" ht="13.5" customHeight="1" outlineLevel="1" x14ac:dyDescent="0.2">
      <c r="B169" s="19"/>
      <c r="C169" s="685"/>
      <c r="D169" s="142"/>
      <c r="E169" s="166"/>
      <c r="F169" s="167" t="s">
        <v>251</v>
      </c>
      <c r="G169" s="42"/>
      <c r="H169" s="321"/>
      <c r="I169" s="326"/>
      <c r="J169" s="21"/>
      <c r="K169" s="22"/>
      <c r="L169" s="23"/>
    </row>
    <row r="170" spans="1:15" s="24" customFormat="1" ht="13.5" customHeight="1" outlineLevel="1" x14ac:dyDescent="0.2">
      <c r="B170" s="19"/>
      <c r="C170" s="685"/>
      <c r="D170" s="142"/>
      <c r="E170" s="168"/>
      <c r="F170" s="169" t="s">
        <v>252</v>
      </c>
      <c r="G170" s="143"/>
      <c r="H170" s="322"/>
      <c r="I170" s="322"/>
      <c r="J170" s="143"/>
      <c r="K170" s="26"/>
      <c r="L170" s="23"/>
    </row>
    <row r="171" spans="1:15" s="24" customFormat="1" ht="13.5" customHeight="1" outlineLevel="1" x14ac:dyDescent="0.2">
      <c r="B171" s="19"/>
      <c r="C171" s="685"/>
      <c r="D171" s="142"/>
      <c r="E171" s="168"/>
      <c r="F171" s="169" t="s">
        <v>48</v>
      </c>
      <c r="G171" s="143"/>
      <c r="H171" s="322"/>
      <c r="I171" s="331"/>
      <c r="J171" s="143"/>
      <c r="K171" s="26"/>
      <c r="L171" s="23"/>
    </row>
    <row r="172" spans="1:15" s="24" customFormat="1" ht="15" customHeight="1" outlineLevel="1" x14ac:dyDescent="0.2">
      <c r="B172" s="19"/>
      <c r="C172" s="685"/>
      <c r="D172" s="142"/>
      <c r="E172" s="643" t="s">
        <v>140</v>
      </c>
      <c r="F172" s="644"/>
      <c r="G172" s="144"/>
      <c r="H172" s="322"/>
      <c r="I172" s="322"/>
      <c r="J172" s="143"/>
      <c r="K172" s="26"/>
      <c r="L172" s="23"/>
      <c r="M172" s="128"/>
    </row>
    <row r="173" spans="1:15" s="24" customFormat="1" ht="13.5" customHeight="1" outlineLevel="1" x14ac:dyDescent="0.2">
      <c r="B173" s="19"/>
      <c r="C173" s="685"/>
      <c r="D173" s="142"/>
      <c r="E173" s="643" t="s">
        <v>141</v>
      </c>
      <c r="F173" s="644"/>
      <c r="G173" s="143"/>
      <c r="H173" s="322"/>
      <c r="I173" s="322"/>
      <c r="J173" s="143"/>
      <c r="K173" s="26"/>
      <c r="L173" s="23"/>
    </row>
    <row r="174" spans="1:15" s="24" customFormat="1" ht="13.5" customHeight="1" outlineLevel="1" x14ac:dyDescent="0.2">
      <c r="B174" s="19"/>
      <c r="C174" s="685"/>
      <c r="D174" s="142"/>
      <c r="E174" s="643" t="s">
        <v>140</v>
      </c>
      <c r="F174" s="644"/>
      <c r="G174" s="143"/>
      <c r="H174" s="322"/>
      <c r="I174" s="322"/>
      <c r="J174" s="143"/>
      <c r="K174" s="26"/>
      <c r="L174" s="23"/>
    </row>
    <row r="175" spans="1:15" s="24" customFormat="1" ht="13.5" customHeight="1" outlineLevel="1" x14ac:dyDescent="0.2">
      <c r="B175" s="19"/>
      <c r="C175" s="685"/>
      <c r="D175" s="142"/>
      <c r="E175" s="643" t="s">
        <v>142</v>
      </c>
      <c r="F175" s="644"/>
      <c r="G175" s="144"/>
      <c r="H175" s="143"/>
      <c r="I175" s="143"/>
      <c r="J175" s="143"/>
      <c r="K175" s="26"/>
      <c r="L175" s="23"/>
    </row>
    <row r="176" spans="1:15" s="24" customFormat="1" ht="13.5" customHeight="1" outlineLevel="1" x14ac:dyDescent="0.2">
      <c r="B176" s="19"/>
      <c r="C176" s="685"/>
      <c r="D176" s="142"/>
      <c r="E176" s="643" t="s">
        <v>143</v>
      </c>
      <c r="F176" s="644"/>
      <c r="G176" s="144"/>
      <c r="H176" s="143"/>
      <c r="I176" s="143"/>
      <c r="J176" s="143"/>
      <c r="K176" s="26"/>
      <c r="L176" s="23"/>
    </row>
    <row r="177" spans="1:12" s="12" customFormat="1" ht="15" customHeight="1" x14ac:dyDescent="0.2">
      <c r="A177" s="24"/>
      <c r="B177" s="15"/>
      <c r="C177" s="685"/>
      <c r="D177" s="607" t="s">
        <v>144</v>
      </c>
      <c r="E177" s="608"/>
      <c r="F177" s="609"/>
      <c r="G177" s="141">
        <f>SUM(G178:G181)</f>
        <v>0</v>
      </c>
      <c r="H177" s="141">
        <f>SUM(H178:H181)</f>
        <v>0</v>
      </c>
      <c r="I177" s="141">
        <f>SUM(I178:I181)</f>
        <v>0</v>
      </c>
      <c r="J177" s="141">
        <f>SUM(J178:J181)</f>
        <v>0</v>
      </c>
      <c r="K177" s="28">
        <f>SUM(K178:K181)</f>
        <v>0</v>
      </c>
      <c r="L177" s="11"/>
    </row>
    <row r="178" spans="1:12" s="24" customFormat="1" ht="13.5" customHeight="1" outlineLevel="1" x14ac:dyDescent="0.2">
      <c r="B178" s="19"/>
      <c r="C178" s="685"/>
      <c r="D178" s="173"/>
      <c r="E178" s="715" t="s">
        <v>145</v>
      </c>
      <c r="F178" s="716"/>
      <c r="G178" s="21"/>
      <c r="H178" s="21"/>
      <c r="I178" s="21"/>
      <c r="J178" s="21"/>
      <c r="K178" s="22"/>
      <c r="L178" s="23"/>
    </row>
    <row r="179" spans="1:12" s="275" customFormat="1" ht="13.5" customHeight="1" outlineLevel="1" x14ac:dyDescent="0.2">
      <c r="B179" s="19"/>
      <c r="C179" s="685"/>
      <c r="E179" s="738" t="s">
        <v>329</v>
      </c>
      <c r="F179" s="718"/>
      <c r="G179" s="25"/>
      <c r="H179" s="25"/>
      <c r="I179" s="25"/>
      <c r="J179" s="25"/>
      <c r="K179" s="26"/>
      <c r="L179" s="23"/>
    </row>
    <row r="180" spans="1:12" s="24" customFormat="1" ht="13.5" customHeight="1" outlineLevel="1" x14ac:dyDescent="0.2">
      <c r="B180" s="19"/>
      <c r="C180" s="685"/>
      <c r="D180" s="142"/>
      <c r="E180" s="717" t="s">
        <v>146</v>
      </c>
      <c r="F180" s="718"/>
      <c r="G180" s="143"/>
      <c r="H180" s="143"/>
      <c r="I180" s="143"/>
      <c r="J180" s="143"/>
      <c r="K180" s="26"/>
      <c r="L180" s="23"/>
    </row>
    <row r="181" spans="1:12" s="24" customFormat="1" ht="13.5" customHeight="1" outlineLevel="1" x14ac:dyDescent="0.2">
      <c r="B181" s="19"/>
      <c r="C181" s="685"/>
      <c r="D181" s="142"/>
      <c r="E181" s="717" t="s">
        <v>147</v>
      </c>
      <c r="F181" s="718"/>
      <c r="G181" s="143"/>
      <c r="H181" s="143"/>
      <c r="I181" s="143"/>
      <c r="J181" s="143"/>
      <c r="K181" s="26"/>
      <c r="L181" s="23"/>
    </row>
    <row r="182" spans="1:12" s="12" customFormat="1" ht="15" customHeight="1" x14ac:dyDescent="0.2">
      <c r="A182" s="24"/>
      <c r="B182" s="15"/>
      <c r="C182" s="685"/>
      <c r="D182" s="607" t="s">
        <v>148</v>
      </c>
      <c r="E182" s="608"/>
      <c r="F182" s="609"/>
      <c r="G182" s="141">
        <f>SUM(G183,G187)</f>
        <v>0</v>
      </c>
      <c r="H182" s="141">
        <f>SUM(H183,H187)</f>
        <v>0</v>
      </c>
      <c r="I182" s="141">
        <f>SUM(I183,I187)</f>
        <v>0</v>
      </c>
      <c r="J182" s="141"/>
      <c r="K182" s="28">
        <f>SUM(K183,K187)</f>
        <v>0</v>
      </c>
      <c r="L182" s="11"/>
    </row>
    <row r="183" spans="1:12" s="24" customFormat="1" ht="13.5" customHeight="1" outlineLevel="1" x14ac:dyDescent="0.2">
      <c r="B183" s="19"/>
      <c r="C183" s="685"/>
      <c r="D183" s="173"/>
      <c r="E183" s="725" t="s">
        <v>149</v>
      </c>
      <c r="F183" s="726"/>
      <c r="G183" s="74">
        <f>SUM(G184:G186)</f>
        <v>0</v>
      </c>
      <c r="H183" s="74">
        <f>SUM(H184:H186)</f>
        <v>0</v>
      </c>
      <c r="I183" s="74">
        <f>SUM(I184:I186)</f>
        <v>0</v>
      </c>
      <c r="J183" s="74">
        <f>SUM(J184:J186)</f>
        <v>0</v>
      </c>
      <c r="K183" s="75">
        <f>SUM(K184:K186)</f>
        <v>0</v>
      </c>
      <c r="L183" s="23"/>
    </row>
    <row r="184" spans="1:12" s="24" customFormat="1" ht="13.5" customHeight="1" outlineLevel="1" x14ac:dyDescent="0.2">
      <c r="B184" s="19"/>
      <c r="C184" s="685"/>
      <c r="D184" s="142"/>
      <c r="E184" s="164"/>
      <c r="F184" s="165" t="s">
        <v>250</v>
      </c>
      <c r="G184" s="74"/>
      <c r="H184" s="74"/>
      <c r="I184" s="74"/>
      <c r="J184" s="74"/>
      <c r="K184" s="75"/>
      <c r="L184" s="23"/>
    </row>
    <row r="185" spans="1:12" s="24" customFormat="1" ht="13.5" customHeight="1" outlineLevel="1" x14ac:dyDescent="0.2">
      <c r="B185" s="19"/>
      <c r="C185" s="685"/>
      <c r="D185" s="142"/>
      <c r="E185" s="158"/>
      <c r="F185" s="159" t="s">
        <v>249</v>
      </c>
      <c r="G185" s="146"/>
      <c r="H185" s="146"/>
      <c r="I185" s="146"/>
      <c r="J185" s="146"/>
      <c r="K185" s="125"/>
      <c r="L185" s="23"/>
    </row>
    <row r="186" spans="1:12" s="24" customFormat="1" ht="13.5" customHeight="1" outlineLevel="1" x14ac:dyDescent="0.2">
      <c r="B186" s="19"/>
      <c r="C186" s="685"/>
      <c r="D186" s="142"/>
      <c r="E186" s="158"/>
      <c r="F186" s="159" t="s">
        <v>256</v>
      </c>
      <c r="G186" s="146"/>
      <c r="H186" s="146"/>
      <c r="I186" s="146"/>
      <c r="J186" s="146"/>
      <c r="K186" s="125"/>
      <c r="L186" s="23"/>
    </row>
    <row r="187" spans="1:12" s="24" customFormat="1" ht="13.5" customHeight="1" outlineLevel="1" x14ac:dyDescent="0.2">
      <c r="B187" s="19"/>
      <c r="C187" s="685"/>
      <c r="D187" s="142"/>
      <c r="E187" s="734" t="s">
        <v>54</v>
      </c>
      <c r="F187" s="735"/>
      <c r="G187" s="143"/>
      <c r="H187" s="322"/>
      <c r="I187" s="322"/>
      <c r="J187" s="143"/>
      <c r="K187" s="26"/>
      <c r="L187" s="23"/>
    </row>
    <row r="188" spans="1:12" s="12" customFormat="1" ht="15" customHeight="1" x14ac:dyDescent="0.2">
      <c r="A188" s="24"/>
      <c r="B188" s="15"/>
      <c r="C188" s="685"/>
      <c r="D188" s="719" t="s">
        <v>150</v>
      </c>
      <c r="E188" s="719"/>
      <c r="F188" s="720"/>
      <c r="G188" s="147"/>
      <c r="H188" s="147"/>
      <c r="I188" s="147"/>
      <c r="J188" s="147"/>
      <c r="K188" s="76"/>
      <c r="L188" s="11"/>
    </row>
    <row r="189" spans="1:12" s="12" customFormat="1" ht="15" customHeight="1" x14ac:dyDescent="0.2">
      <c r="A189" s="24"/>
      <c r="B189" s="15"/>
      <c r="C189" s="685"/>
      <c r="D189" s="719" t="s">
        <v>151</v>
      </c>
      <c r="E189" s="719"/>
      <c r="F189" s="720"/>
      <c r="G189" s="147">
        <f>SUM(G190:G192)</f>
        <v>0</v>
      </c>
      <c r="H189" s="147">
        <f>SUM(H190:H192)</f>
        <v>0</v>
      </c>
      <c r="I189" s="147">
        <f>SUM(I190:I192)</f>
        <v>0</v>
      </c>
      <c r="J189" s="147">
        <f>SUM(J190:J192)</f>
        <v>0</v>
      </c>
      <c r="K189" s="76">
        <f>SUM(K190:K192)</f>
        <v>0</v>
      </c>
      <c r="L189" s="11"/>
    </row>
    <row r="190" spans="1:12" s="24" customFormat="1" ht="15" customHeight="1" outlineLevel="1" x14ac:dyDescent="0.2">
      <c r="B190" s="19"/>
      <c r="C190" s="685"/>
      <c r="D190" s="164"/>
      <c r="E190" s="736" t="s">
        <v>152</v>
      </c>
      <c r="F190" s="737"/>
      <c r="G190" s="77"/>
      <c r="H190" s="77"/>
      <c r="I190" s="77"/>
      <c r="J190" s="77"/>
      <c r="K190" s="78"/>
      <c r="L190" s="23"/>
    </row>
    <row r="191" spans="1:12" s="24" customFormat="1" ht="15" customHeight="1" outlineLevel="1" x14ac:dyDescent="0.2">
      <c r="B191" s="19"/>
      <c r="C191" s="685"/>
      <c r="D191" s="158"/>
      <c r="E191" s="721" t="s">
        <v>153</v>
      </c>
      <c r="F191" s="722"/>
      <c r="G191" s="148"/>
      <c r="H191" s="148"/>
      <c r="I191" s="148"/>
      <c r="J191" s="148"/>
      <c r="K191" s="79"/>
      <c r="L191" s="23"/>
    </row>
    <row r="192" spans="1:12" s="24" customFormat="1" ht="15" customHeight="1" outlineLevel="1" thickBot="1" x14ac:dyDescent="0.25">
      <c r="B192" s="19"/>
      <c r="C192" s="706"/>
      <c r="D192" s="80"/>
      <c r="E192" s="723" t="s">
        <v>54</v>
      </c>
      <c r="F192" s="724"/>
      <c r="G192" s="237"/>
      <c r="H192" s="83"/>
      <c r="I192" s="83"/>
      <c r="J192" s="237"/>
      <c r="K192" s="32"/>
      <c r="L192" s="23"/>
    </row>
    <row r="193" spans="1:12" ht="16.5" customHeight="1" thickBot="1" x14ac:dyDescent="0.3">
      <c r="A193" s="12"/>
      <c r="B193" s="7"/>
      <c r="C193" s="613" t="s">
        <v>154</v>
      </c>
      <c r="D193" s="614"/>
      <c r="E193" s="614"/>
      <c r="F193" s="614" t="s">
        <v>155</v>
      </c>
      <c r="G193" s="33">
        <f>SUM(G167,G177,G182,G188,G189)</f>
        <v>0</v>
      </c>
      <c r="H193" s="33">
        <f>SUM(H167,H177,H182,H188,H189)</f>
        <v>0</v>
      </c>
      <c r="I193" s="33">
        <f>SUM(I167,I177,I182,I188,I189)</f>
        <v>0</v>
      </c>
      <c r="J193" s="33">
        <f>SUM(J167,J177,J182,J188,J189)</f>
        <v>0</v>
      </c>
      <c r="K193" s="34">
        <f>SUM(K167,K177,K182,K188,K189)</f>
        <v>0</v>
      </c>
      <c r="L193" s="4"/>
    </row>
    <row r="194" spans="1:12" ht="7.5" customHeight="1" x14ac:dyDescent="0.2">
      <c r="B194" s="7"/>
      <c r="C194" s="615"/>
      <c r="D194" s="616"/>
      <c r="E194" s="616"/>
      <c r="F194" s="616"/>
      <c r="G194" s="616"/>
      <c r="H194" s="616"/>
      <c r="I194" s="616"/>
      <c r="J194" s="616"/>
      <c r="K194" s="617"/>
      <c r="L194" s="4"/>
    </row>
    <row r="195" spans="1:12" ht="16.5" customHeight="1" x14ac:dyDescent="0.25">
      <c r="B195" s="7"/>
      <c r="C195" s="685" t="s">
        <v>156</v>
      </c>
      <c r="D195" s="686"/>
      <c r="E195" s="686"/>
      <c r="F195" s="686"/>
      <c r="G195" s="149"/>
      <c r="H195" s="150"/>
      <c r="I195" s="150"/>
      <c r="J195" s="150"/>
      <c r="K195" s="63"/>
      <c r="L195" s="4"/>
    </row>
    <row r="196" spans="1:12" s="12" customFormat="1" ht="15" customHeight="1" x14ac:dyDescent="0.2">
      <c r="A196" s="1"/>
      <c r="B196" s="15"/>
      <c r="C196" s="667"/>
      <c r="D196" s="607" t="s">
        <v>157</v>
      </c>
      <c r="E196" s="608"/>
      <c r="F196" s="609"/>
      <c r="G196" s="141">
        <f>SUM(G197,G200,G201,G202)</f>
        <v>0</v>
      </c>
      <c r="H196" s="141">
        <f>SUM(H197,H200,H201,H202)</f>
        <v>0</v>
      </c>
      <c r="I196" s="141">
        <f>SUM(I197,I200,I201,I202)</f>
        <v>0</v>
      </c>
      <c r="J196" s="141">
        <f>SUM(J197,J200,J201,J202)</f>
        <v>0</v>
      </c>
      <c r="K196" s="28">
        <f>SUM(K197,K200,K201,K202)</f>
        <v>0</v>
      </c>
      <c r="L196" s="11"/>
    </row>
    <row r="197" spans="1:12" s="24" customFormat="1" ht="13.5" customHeight="1" outlineLevel="1" x14ac:dyDescent="0.2">
      <c r="B197" s="19"/>
      <c r="C197" s="667"/>
      <c r="D197" s="135"/>
      <c r="E197" s="715" t="s">
        <v>145</v>
      </c>
      <c r="F197" s="716"/>
      <c r="G197" s="21">
        <f>SUM(G198:G199)</f>
        <v>0</v>
      </c>
      <c r="H197" s="21">
        <f>SUM(H198:H199)</f>
        <v>0</v>
      </c>
      <c r="I197" s="21">
        <f>SUM(I198:I199)</f>
        <v>0</v>
      </c>
      <c r="J197" s="21">
        <f>SUM(J198:J199)</f>
        <v>0</v>
      </c>
      <c r="K197" s="22">
        <f>SUM(K198:K199)</f>
        <v>0</v>
      </c>
      <c r="L197" s="23"/>
    </row>
    <row r="198" spans="1:12" s="24" customFormat="1" ht="13.5" customHeight="1" outlineLevel="2" x14ac:dyDescent="0.2">
      <c r="B198" s="19"/>
      <c r="C198" s="667"/>
      <c r="D198" s="142"/>
      <c r="E198" s="136"/>
      <c r="F198" s="137" t="s">
        <v>158</v>
      </c>
      <c r="G198" s="21"/>
      <c r="H198" s="21"/>
      <c r="I198" s="21"/>
      <c r="J198" s="21"/>
      <c r="K198" s="22"/>
      <c r="L198" s="23"/>
    </row>
    <row r="199" spans="1:12" s="24" customFormat="1" ht="13.5" customHeight="1" outlineLevel="2" x14ac:dyDescent="0.2">
      <c r="B199" s="19"/>
      <c r="C199" s="667"/>
      <c r="D199" s="142"/>
      <c r="E199" s="151"/>
      <c r="F199" s="134" t="s">
        <v>159</v>
      </c>
      <c r="G199" s="143"/>
      <c r="H199" s="143"/>
      <c r="I199" s="143"/>
      <c r="J199" s="143"/>
      <c r="K199" s="26"/>
      <c r="L199" s="23"/>
    </row>
    <row r="200" spans="1:12" s="275" customFormat="1" ht="13.5" customHeight="1" outlineLevel="1" x14ac:dyDescent="0.2">
      <c r="B200" s="19"/>
      <c r="C200" s="667"/>
      <c r="E200" s="738" t="s">
        <v>329</v>
      </c>
      <c r="F200" s="718"/>
      <c r="G200" s="25"/>
      <c r="H200" s="25"/>
      <c r="I200" s="25"/>
      <c r="J200" s="25"/>
      <c r="K200" s="26"/>
      <c r="L200" s="23"/>
    </row>
    <row r="201" spans="1:12" s="24" customFormat="1" ht="13.5" customHeight="1" outlineLevel="1" x14ac:dyDescent="0.2">
      <c r="B201" s="19"/>
      <c r="C201" s="667"/>
      <c r="D201" s="142"/>
      <c r="E201" s="717" t="s">
        <v>146</v>
      </c>
      <c r="F201" s="718"/>
      <c r="G201" s="143"/>
      <c r="H201" s="143"/>
      <c r="I201" s="143"/>
      <c r="J201" s="143"/>
      <c r="K201" s="26"/>
      <c r="L201" s="23"/>
    </row>
    <row r="202" spans="1:12" s="24" customFormat="1" ht="13.5" customHeight="1" outlineLevel="1" x14ac:dyDescent="0.2">
      <c r="B202" s="19"/>
      <c r="C202" s="667"/>
      <c r="D202" s="142"/>
      <c r="E202" s="717" t="s">
        <v>147</v>
      </c>
      <c r="F202" s="718"/>
      <c r="G202" s="143"/>
      <c r="H202" s="143"/>
      <c r="I202" s="143"/>
      <c r="J202" s="143"/>
      <c r="K202" s="26"/>
      <c r="L202" s="23"/>
    </row>
    <row r="203" spans="1:12" s="12" customFormat="1" ht="15" customHeight="1" x14ac:dyDescent="0.2">
      <c r="A203" s="24"/>
      <c r="B203" s="15"/>
      <c r="C203" s="667"/>
      <c r="D203" s="719" t="s">
        <v>160</v>
      </c>
      <c r="E203" s="719"/>
      <c r="F203" s="720"/>
      <c r="G203" s="147">
        <f>SUM(G204:G207)</f>
        <v>0</v>
      </c>
      <c r="H203" s="147">
        <f>SUM(H204:H207)</f>
        <v>0</v>
      </c>
      <c r="I203" s="147">
        <f>SUM(I204:I207)</f>
        <v>0</v>
      </c>
      <c r="J203" s="147">
        <f>SUM(J204:J207)</f>
        <v>0</v>
      </c>
      <c r="K203" s="76">
        <f>SUM(K204:K207)</f>
        <v>0</v>
      </c>
      <c r="L203" s="11"/>
    </row>
    <row r="204" spans="1:12" s="24" customFormat="1" ht="15" customHeight="1" outlineLevel="1" x14ac:dyDescent="0.2">
      <c r="B204" s="19"/>
      <c r="C204" s="667"/>
      <c r="D204" s="138"/>
      <c r="E204" s="742" t="s">
        <v>161</v>
      </c>
      <c r="F204" s="743"/>
      <c r="G204" s="77"/>
      <c r="H204" s="332"/>
      <c r="I204" s="332"/>
      <c r="J204" s="77"/>
      <c r="K204" s="78"/>
      <c r="L204" s="23"/>
    </row>
    <row r="205" spans="1:12" s="24" customFormat="1" ht="15" customHeight="1" outlineLevel="1" x14ac:dyDescent="0.2">
      <c r="B205" s="19"/>
      <c r="C205" s="667"/>
      <c r="D205" s="145"/>
      <c r="E205" s="740" t="s">
        <v>162</v>
      </c>
      <c r="F205" s="741"/>
      <c r="G205" s="148"/>
      <c r="H205" s="333"/>
      <c r="I205" s="333"/>
      <c r="J205" s="148"/>
      <c r="K205" s="79"/>
      <c r="L205" s="23"/>
    </row>
    <row r="206" spans="1:12" s="24" customFormat="1" ht="15" customHeight="1" outlineLevel="1" x14ac:dyDescent="0.2">
      <c r="B206" s="19"/>
      <c r="C206" s="667"/>
      <c r="D206" s="145"/>
      <c r="E206" s="740" t="s">
        <v>6</v>
      </c>
      <c r="F206" s="741"/>
      <c r="G206" s="148"/>
      <c r="H206" s="333"/>
      <c r="I206" s="333"/>
      <c r="J206" s="148"/>
      <c r="K206" s="79"/>
      <c r="L206" s="23"/>
    </row>
    <row r="207" spans="1:12" s="24" customFormat="1" ht="15" customHeight="1" outlineLevel="1" x14ac:dyDescent="0.2">
      <c r="B207" s="19"/>
      <c r="C207" s="667"/>
      <c r="D207" s="145"/>
      <c r="E207" s="740" t="s">
        <v>163</v>
      </c>
      <c r="F207" s="741"/>
      <c r="G207" s="148"/>
      <c r="H207" s="148"/>
      <c r="I207" s="148"/>
      <c r="J207" s="148"/>
      <c r="K207" s="79"/>
      <c r="L207" s="23"/>
    </row>
    <row r="208" spans="1:12" s="12" customFormat="1" ht="15" customHeight="1" x14ac:dyDescent="0.2">
      <c r="B208" s="15"/>
      <c r="C208" s="667"/>
      <c r="D208" s="607" t="s">
        <v>164</v>
      </c>
      <c r="E208" s="608"/>
      <c r="F208" s="609"/>
      <c r="G208" s="141">
        <f>SUM(G209:G210)-G212</f>
        <v>0</v>
      </c>
      <c r="H208" s="130">
        <f>SUM(H209:H210)-H212</f>
        <v>0</v>
      </c>
      <c r="I208" s="130">
        <f>SUM(I209:I210)-I212</f>
        <v>0</v>
      </c>
      <c r="J208" s="141">
        <f>SUM(J209:J210)-J212</f>
        <v>0</v>
      </c>
      <c r="K208" s="28">
        <f>SUM(K209:K210)-K212</f>
        <v>0</v>
      </c>
      <c r="L208" s="11"/>
    </row>
    <row r="209" spans="1:12" s="24" customFormat="1" ht="13.5" customHeight="1" outlineLevel="1" x14ac:dyDescent="0.2">
      <c r="B209" s="19"/>
      <c r="C209" s="667"/>
      <c r="D209" s="135"/>
      <c r="E209" s="725" t="s">
        <v>318</v>
      </c>
      <c r="F209" s="726"/>
      <c r="G209" s="77"/>
      <c r="H209" s="333"/>
      <c r="I209" s="333"/>
      <c r="J209" s="77"/>
      <c r="K209" s="78"/>
      <c r="L209" s="23"/>
    </row>
    <row r="210" spans="1:12" s="24" customFormat="1" ht="13.5" customHeight="1" outlineLevel="1" x14ac:dyDescent="0.2">
      <c r="B210" s="19"/>
      <c r="C210" s="667"/>
      <c r="D210" s="142"/>
      <c r="E210" s="734" t="s">
        <v>319</v>
      </c>
      <c r="F210" s="735"/>
      <c r="G210" s="148"/>
      <c r="H210" s="313"/>
      <c r="I210" s="313"/>
      <c r="J210" s="148"/>
      <c r="K210" s="79"/>
      <c r="L210" s="23"/>
    </row>
    <row r="211" spans="1:12" s="275" customFormat="1" ht="13.5" customHeight="1" outlineLevel="1" x14ac:dyDescent="0.2">
      <c r="B211" s="19"/>
      <c r="C211" s="667"/>
      <c r="E211" s="744" t="s">
        <v>149</v>
      </c>
      <c r="F211" s="735"/>
      <c r="G211" s="276"/>
      <c r="H211" s="333"/>
      <c r="I211" s="333"/>
      <c r="J211" s="276"/>
      <c r="K211" s="79"/>
      <c r="L211" s="23"/>
    </row>
    <row r="212" spans="1:12" s="24" customFormat="1" ht="13.5" customHeight="1" outlineLevel="1" x14ac:dyDescent="0.2">
      <c r="B212" s="19"/>
      <c r="C212" s="667"/>
      <c r="D212" s="142"/>
      <c r="E212" s="721" t="s">
        <v>165</v>
      </c>
      <c r="F212" s="722"/>
      <c r="G212" s="148"/>
      <c r="H212" s="148"/>
      <c r="I212" s="148"/>
      <c r="J212" s="148"/>
      <c r="K212" s="79"/>
      <c r="L212" s="23"/>
    </row>
    <row r="213" spans="1:12" s="12" customFormat="1" ht="15" customHeight="1" x14ac:dyDescent="0.2">
      <c r="A213" s="24"/>
      <c r="B213" s="15"/>
      <c r="C213" s="667"/>
      <c r="D213" s="607" t="s">
        <v>166</v>
      </c>
      <c r="E213" s="608"/>
      <c r="F213" s="609"/>
      <c r="G213" s="147"/>
      <c r="H213" s="334"/>
      <c r="I213" s="334"/>
      <c r="J213" s="147"/>
      <c r="K213" s="76"/>
      <c r="L213" s="11"/>
    </row>
    <row r="214" spans="1:12" s="12" customFormat="1" ht="15" customHeight="1" x14ac:dyDescent="0.2">
      <c r="B214" s="15"/>
      <c r="C214" s="667"/>
      <c r="D214" s="607" t="s">
        <v>167</v>
      </c>
      <c r="E214" s="608"/>
      <c r="F214" s="609"/>
      <c r="G214" s="141">
        <f>SUM(G215,G219)</f>
        <v>0</v>
      </c>
      <c r="H214" s="141">
        <f>SUM(H215,H219)</f>
        <v>0</v>
      </c>
      <c r="I214" s="141">
        <f>SUM(I215,I219)</f>
        <v>0</v>
      </c>
      <c r="J214" s="141">
        <f>SUM(J215,J219)</f>
        <v>0</v>
      </c>
      <c r="K214" s="28">
        <f>SUM(K215,K219)</f>
        <v>0</v>
      </c>
      <c r="L214" s="11"/>
    </row>
    <row r="215" spans="1:12" s="24" customFormat="1" ht="13.5" customHeight="1" outlineLevel="1" x14ac:dyDescent="0.2">
      <c r="A215" s="12"/>
      <c r="B215" s="19"/>
      <c r="C215" s="667"/>
      <c r="D215" s="135"/>
      <c r="E215" s="725" t="s">
        <v>149</v>
      </c>
      <c r="F215" s="726"/>
      <c r="G215" s="81">
        <f>SUM(G216:G218)</f>
        <v>0</v>
      </c>
      <c r="H215" s="81">
        <f>SUM(H216:H218)</f>
        <v>0</v>
      </c>
      <c r="I215" s="81">
        <f>SUM(I216:I218)</f>
        <v>0</v>
      </c>
      <c r="J215" s="81">
        <f>SUM(J216:J218)</f>
        <v>0</v>
      </c>
      <c r="K215" s="82">
        <f>SUM(K216:K218)</f>
        <v>0</v>
      </c>
      <c r="L215" s="23"/>
    </row>
    <row r="216" spans="1:12" s="24" customFormat="1" ht="13.5" customHeight="1" outlineLevel="1" x14ac:dyDescent="0.2">
      <c r="A216" s="12"/>
      <c r="B216" s="19"/>
      <c r="C216" s="667"/>
      <c r="D216" s="142"/>
      <c r="E216" s="138"/>
      <c r="F216" s="139" t="s">
        <v>250</v>
      </c>
      <c r="G216" s="81"/>
      <c r="H216" s="81"/>
      <c r="I216" s="81"/>
      <c r="J216" s="81"/>
      <c r="K216" s="82"/>
      <c r="L216" s="23"/>
    </row>
    <row r="217" spans="1:12" s="24" customFormat="1" ht="13.5" customHeight="1" outlineLevel="1" x14ac:dyDescent="0.2">
      <c r="A217" s="12"/>
      <c r="B217" s="19"/>
      <c r="C217" s="667"/>
      <c r="D217" s="142"/>
      <c r="E217" s="145"/>
      <c r="F217" s="140" t="s">
        <v>249</v>
      </c>
      <c r="G217" s="152"/>
      <c r="H217" s="322"/>
      <c r="I217" s="322"/>
      <c r="J217" s="152"/>
      <c r="K217" s="126"/>
      <c r="L217" s="23"/>
    </row>
    <row r="218" spans="1:12" s="24" customFormat="1" ht="13.5" customHeight="1" outlineLevel="1" x14ac:dyDescent="0.2">
      <c r="A218" s="12"/>
      <c r="B218" s="19"/>
      <c r="C218" s="667"/>
      <c r="D218" s="142"/>
      <c r="E218" s="145"/>
      <c r="F218" s="140" t="s">
        <v>256</v>
      </c>
      <c r="G218" s="152"/>
      <c r="H218" s="322"/>
      <c r="I218" s="322"/>
      <c r="J218" s="152"/>
      <c r="K218" s="126"/>
      <c r="L218" s="23"/>
    </row>
    <row r="219" spans="1:12" s="24" customFormat="1" ht="13.5" customHeight="1" outlineLevel="1" x14ac:dyDescent="0.2">
      <c r="B219" s="19"/>
      <c r="C219" s="667"/>
      <c r="D219" s="142"/>
      <c r="E219" s="734" t="s">
        <v>54</v>
      </c>
      <c r="F219" s="735"/>
      <c r="G219" s="143"/>
      <c r="H219" s="322"/>
      <c r="I219" s="322"/>
      <c r="J219" s="143"/>
      <c r="K219" s="26"/>
      <c r="L219" s="23"/>
    </row>
    <row r="220" spans="1:12" s="12" customFormat="1" ht="15" customHeight="1" thickBot="1" x14ac:dyDescent="0.25">
      <c r="A220" s="24"/>
      <c r="B220" s="15"/>
      <c r="C220" s="739"/>
      <c r="D220" s="607" t="s">
        <v>8</v>
      </c>
      <c r="E220" s="608"/>
      <c r="F220" s="609"/>
      <c r="G220" s="83"/>
      <c r="H220" s="335"/>
      <c r="I220" s="335"/>
      <c r="J220" s="83"/>
      <c r="K220" s="84"/>
      <c r="L220" s="11"/>
    </row>
    <row r="221" spans="1:12" ht="16.5" customHeight="1" thickBot="1" x14ac:dyDescent="0.3">
      <c r="A221" s="12"/>
      <c r="B221" s="7"/>
      <c r="C221" s="687" t="s">
        <v>168</v>
      </c>
      <c r="D221" s="688"/>
      <c r="E221" s="688"/>
      <c r="F221" s="745" t="s">
        <v>155</v>
      </c>
      <c r="G221" s="33">
        <f>SUM(G196,G203,G208,G213:G214,G220)</f>
        <v>0</v>
      </c>
      <c r="H221" s="33">
        <f>SUM(H196,H203,H208,H213:H214,H220)</f>
        <v>0</v>
      </c>
      <c r="I221" s="33">
        <f>SUM(I196,I203,I208,I213:I214,I220)</f>
        <v>0</v>
      </c>
      <c r="J221" s="33">
        <f>SUM(J196,J203,J208,J213:J214,J220)</f>
        <v>0</v>
      </c>
      <c r="K221" s="34">
        <f>SUM(K196,K203,K208,K213:K214,K220)</f>
        <v>0</v>
      </c>
      <c r="L221" s="4"/>
    </row>
    <row r="222" spans="1:12" ht="16.5" customHeight="1" thickBot="1" x14ac:dyDescent="0.3">
      <c r="A222" s="12"/>
      <c r="B222" s="7"/>
      <c r="C222" s="727" t="s">
        <v>9</v>
      </c>
      <c r="D222" s="728"/>
      <c r="E222" s="728"/>
      <c r="F222" s="728" t="s">
        <v>9</v>
      </c>
      <c r="G222" s="69">
        <f>SUM(G193,G221)</f>
        <v>0</v>
      </c>
      <c r="H222" s="69">
        <f>SUM(H193,H221)</f>
        <v>0</v>
      </c>
      <c r="I222" s="69">
        <f>SUM(I193,I221)</f>
        <v>0</v>
      </c>
      <c r="J222" s="69">
        <f>SUM(J193,J221)</f>
        <v>0</v>
      </c>
      <c r="K222" s="70">
        <f>SUM(K193,K221)</f>
        <v>0</v>
      </c>
      <c r="L222" s="4"/>
    </row>
    <row r="223" spans="1:12" ht="13.5" customHeight="1" x14ac:dyDescent="0.2">
      <c r="B223" s="7"/>
      <c r="F223" s="85"/>
      <c r="G223" s="86"/>
      <c r="H223" s="47"/>
      <c r="I223" s="47"/>
      <c r="J223" s="47"/>
      <c r="K223" s="47"/>
      <c r="L223" s="4"/>
    </row>
    <row r="224" spans="1:12" s="24" customFormat="1" ht="15" customHeight="1" x14ac:dyDescent="0.2">
      <c r="B224" s="19"/>
      <c r="C224" s="749" t="s">
        <v>169</v>
      </c>
      <c r="D224" s="750"/>
      <c r="E224" s="750"/>
      <c r="F224" s="750"/>
      <c r="G224" s="123">
        <f>G163-G222</f>
        <v>0</v>
      </c>
      <c r="H224" s="123">
        <f>H163-H222</f>
        <v>0</v>
      </c>
      <c r="I224" s="123">
        <f>I163-I222</f>
        <v>0</v>
      </c>
      <c r="J224" s="123">
        <f>J163-J222</f>
        <v>0</v>
      </c>
      <c r="K224" s="124">
        <f>K163-K222</f>
        <v>0</v>
      </c>
      <c r="L224" s="23"/>
    </row>
    <row r="225" spans="1:12" s="65" customFormat="1" ht="13.5" customHeight="1" thickBot="1" x14ac:dyDescent="0.25">
      <c r="A225" s="12"/>
      <c r="B225" s="7"/>
      <c r="C225" s="1"/>
      <c r="D225" s="1"/>
      <c r="E225" s="1"/>
      <c r="F225" s="87"/>
      <c r="G225" s="88"/>
      <c r="H225" s="89"/>
      <c r="I225" s="89"/>
      <c r="J225" s="89"/>
      <c r="K225" s="89"/>
      <c r="L225" s="4"/>
    </row>
    <row r="226" spans="1:12" s="65" customFormat="1" ht="20.25" thickBot="1" x14ac:dyDescent="0.25">
      <c r="A226" s="1"/>
      <c r="B226" s="7"/>
      <c r="C226" s="675" t="s">
        <v>170</v>
      </c>
      <c r="D226" s="676"/>
      <c r="E226" s="676"/>
      <c r="F226" s="676"/>
      <c r="G226" s="676"/>
      <c r="H226" s="676"/>
      <c r="I226" s="676"/>
      <c r="J226" s="676"/>
      <c r="K226" s="677"/>
      <c r="L226" s="4"/>
    </row>
    <row r="227" spans="1:12" s="65" customFormat="1" ht="16.5" customHeight="1" thickBot="1" x14ac:dyDescent="0.25">
      <c r="A227" s="1"/>
      <c r="B227" s="7"/>
      <c r="C227" s="678" t="s">
        <v>15</v>
      </c>
      <c r="D227" s="679"/>
      <c r="E227" s="679"/>
      <c r="F227" s="680" t="s">
        <v>97</v>
      </c>
      <c r="G227" s="59">
        <f>G6</f>
        <v>42460</v>
      </c>
      <c r="H227" s="59">
        <f>H6</f>
        <v>42825</v>
      </c>
      <c r="I227" s="59">
        <f>I6</f>
        <v>43190</v>
      </c>
      <c r="J227" s="59">
        <f>J6</f>
        <v>43555</v>
      </c>
      <c r="K227" s="60">
        <f>K6</f>
        <v>43921</v>
      </c>
      <c r="L227" s="4"/>
    </row>
    <row r="228" spans="1:12" s="93" customFormat="1" ht="16.5" x14ac:dyDescent="0.25">
      <c r="A228" s="1"/>
      <c r="B228" s="90"/>
      <c r="C228" s="751" t="s">
        <v>171</v>
      </c>
      <c r="D228" s="752"/>
      <c r="E228" s="752"/>
      <c r="F228" s="752"/>
      <c r="G228" s="752"/>
      <c r="H228" s="752"/>
      <c r="I228" s="752"/>
      <c r="J228" s="752"/>
      <c r="K228" s="753"/>
      <c r="L228" s="91"/>
    </row>
    <row r="229" spans="1:12" s="65" customFormat="1" ht="15" customHeight="1" x14ac:dyDescent="0.25">
      <c r="A229" s="92"/>
      <c r="B229" s="15"/>
      <c r="C229" s="746" t="s">
        <v>172</v>
      </c>
      <c r="D229" s="747"/>
      <c r="E229" s="747"/>
      <c r="F229" s="748"/>
      <c r="G229" s="94"/>
      <c r="H229" s="95" t="str">
        <f>IFERROR((H23-G23)/G23,"-")</f>
        <v>-</v>
      </c>
      <c r="I229" s="95" t="str">
        <f>IFERROR((I23-H23)/H23,"-")</f>
        <v>-</v>
      </c>
      <c r="J229" s="95" t="str">
        <f>IFERROR((J23-I23)/I23,"-")</f>
        <v>-</v>
      </c>
      <c r="K229" s="96" t="str">
        <f>IFERROR((K23-J23)/J23,"-")</f>
        <v>-</v>
      </c>
      <c r="L229" s="11"/>
    </row>
    <row r="230" spans="1:12" s="65" customFormat="1" ht="15" customHeight="1" x14ac:dyDescent="0.2">
      <c r="A230" s="12"/>
      <c r="B230" s="15"/>
      <c r="C230" s="746" t="s">
        <v>173</v>
      </c>
      <c r="D230" s="747"/>
      <c r="E230" s="747"/>
      <c r="F230" s="748"/>
      <c r="G230" s="94"/>
      <c r="H230" s="95" t="str">
        <f>IFERROR(H55/G55-1,"-")</f>
        <v>-</v>
      </c>
      <c r="I230" s="95" t="str">
        <f>IFERROR(I55/H55-1,"-")</f>
        <v>-</v>
      </c>
      <c r="J230" s="95" t="str">
        <f>IFERROR(J55/I55-1,"-")</f>
        <v>-</v>
      </c>
      <c r="K230" s="96" t="str">
        <f>IFERROR(K55/J55-1,"-")</f>
        <v>-</v>
      </c>
      <c r="L230" s="11"/>
    </row>
    <row r="231" spans="1:12" s="65" customFormat="1" ht="15" customHeight="1" x14ac:dyDescent="0.2">
      <c r="A231" s="12"/>
      <c r="B231" s="15"/>
      <c r="C231" s="746" t="s">
        <v>174</v>
      </c>
      <c r="D231" s="747"/>
      <c r="E231" s="747"/>
      <c r="F231" s="748"/>
      <c r="G231" s="94"/>
      <c r="H231" s="95" t="str">
        <f>IFERROR((H92-G92)/G92,"-")</f>
        <v>-</v>
      </c>
      <c r="I231" s="95" t="str">
        <f>IFERROR((I92-H92)/H92,"-")</f>
        <v>-</v>
      </c>
      <c r="J231" s="95" t="str">
        <f>IFERROR((J92-I92)/I92,"-")</f>
        <v>-</v>
      </c>
      <c r="K231" s="96" t="str">
        <f>IFERROR((K92-J92)/J92,"-")</f>
        <v>-</v>
      </c>
      <c r="L231" s="11"/>
    </row>
    <row r="232" spans="1:12" ht="7.5" customHeight="1" thickBot="1" x14ac:dyDescent="0.25">
      <c r="A232" s="12"/>
      <c r="B232" s="7"/>
      <c r="C232" s="667"/>
      <c r="D232" s="681"/>
      <c r="E232" s="681"/>
      <c r="F232" s="681"/>
      <c r="G232" s="681"/>
      <c r="H232" s="681"/>
      <c r="I232" s="681"/>
      <c r="J232" s="681"/>
      <c r="K232" s="669"/>
      <c r="L232" s="4"/>
    </row>
    <row r="233" spans="1:12" s="93" customFormat="1" ht="16.5" x14ac:dyDescent="0.25">
      <c r="A233" s="1"/>
      <c r="B233" s="90"/>
      <c r="C233" s="751" t="s">
        <v>175</v>
      </c>
      <c r="D233" s="752"/>
      <c r="E233" s="752"/>
      <c r="F233" s="752"/>
      <c r="G233" s="752"/>
      <c r="H233" s="752"/>
      <c r="I233" s="752"/>
      <c r="J233" s="752"/>
      <c r="K233" s="753"/>
      <c r="L233" s="91"/>
    </row>
    <row r="234" spans="1:12" s="65" customFormat="1" ht="15" customHeight="1" x14ac:dyDescent="0.25">
      <c r="A234" s="92"/>
      <c r="B234" s="15"/>
      <c r="C234" s="754" t="s">
        <v>176</v>
      </c>
      <c r="D234" s="755"/>
      <c r="E234" s="755"/>
      <c r="F234" s="756"/>
      <c r="G234" s="95" t="str">
        <f>IFERROR(G55/G23,"-")</f>
        <v>-</v>
      </c>
      <c r="H234" s="95" t="str">
        <f>IFERROR(H55/H23,"-")</f>
        <v>-</v>
      </c>
      <c r="I234" s="95" t="str">
        <f>IFERROR(I55/I23,"-")</f>
        <v>-</v>
      </c>
      <c r="J234" s="95" t="str">
        <f>IFERROR(J55/J23,"-")</f>
        <v>-</v>
      </c>
      <c r="K234" s="96" t="str">
        <f>IFERROR(K55/K23,"-")</f>
        <v>-</v>
      </c>
      <c r="L234" s="11"/>
    </row>
    <row r="235" spans="1:12" s="65" customFormat="1" ht="15" customHeight="1" x14ac:dyDescent="0.2">
      <c r="A235" s="12"/>
      <c r="B235" s="15"/>
      <c r="C235" s="757" t="s">
        <v>177</v>
      </c>
      <c r="D235" s="758"/>
      <c r="E235" s="758"/>
      <c r="F235" s="759"/>
      <c r="G235" s="95" t="str">
        <f>IFERROR((G92-G73)/G23,"-")</f>
        <v>-</v>
      </c>
      <c r="H235" s="95" t="str">
        <f>IFERROR((H92-H73)/H23,"-")</f>
        <v>-</v>
      </c>
      <c r="I235" s="95" t="str">
        <f>IFERROR((I92-I73)/I23,"-")</f>
        <v>-</v>
      </c>
      <c r="J235" s="95" t="str">
        <f>IFERROR((J92-J73)/J23,"-")</f>
        <v>-</v>
      </c>
      <c r="K235" s="96" t="str">
        <f>IFERROR((K92-K73)/K23,"-")</f>
        <v>-</v>
      </c>
      <c r="L235" s="11"/>
    </row>
    <row r="236" spans="1:12" s="65" customFormat="1" ht="15" customHeight="1" x14ac:dyDescent="0.2">
      <c r="A236" s="12"/>
      <c r="B236" s="15"/>
      <c r="C236" s="754" t="s">
        <v>178</v>
      </c>
      <c r="D236" s="755"/>
      <c r="E236" s="755"/>
      <c r="F236" s="756"/>
      <c r="G236" s="95" t="str">
        <f>IFERROR((G100-G73)/G23,"-")</f>
        <v>-</v>
      </c>
      <c r="H236" s="95" t="str">
        <f>IFERROR((H100-H73)/H23,"-")</f>
        <v>-</v>
      </c>
      <c r="I236" s="95" t="str">
        <f>IFERROR((I100-I73)/I23,"-")</f>
        <v>-</v>
      </c>
      <c r="J236" s="95" t="str">
        <f>IFERROR((J100-J73)/J23,"-")</f>
        <v>-</v>
      </c>
      <c r="K236" s="96" t="str">
        <f>IFERROR((K100-K73)/K23,"-")</f>
        <v>-</v>
      </c>
      <c r="L236" s="11"/>
    </row>
    <row r="237" spans="1:12" s="65" customFormat="1" ht="15" customHeight="1" x14ac:dyDescent="0.2">
      <c r="A237" s="12"/>
      <c r="B237" s="15"/>
      <c r="C237" s="754" t="s">
        <v>179</v>
      </c>
      <c r="D237" s="755"/>
      <c r="E237" s="755"/>
      <c r="F237" s="756"/>
      <c r="G237" s="95" t="str">
        <f>IFERROR(G65/(G222-G162),"-")</f>
        <v>-</v>
      </c>
      <c r="H237" s="95" t="str">
        <f>IFERROR(H65/(H222-H162),"-")</f>
        <v>-</v>
      </c>
      <c r="I237" s="95" t="str">
        <f>IFERROR(I65/(I222-I162),"-")</f>
        <v>-</v>
      </c>
      <c r="J237" s="95" t="str">
        <f>IFERROR(J65/(J222-J162),"-")</f>
        <v>-</v>
      </c>
      <c r="K237" s="96" t="str">
        <f>IFERROR(K65/(K222-K162),"-")</f>
        <v>-</v>
      </c>
      <c r="L237" s="11"/>
    </row>
    <row r="238" spans="1:12" s="65" customFormat="1" ht="15" customHeight="1" x14ac:dyDescent="0.2">
      <c r="A238" s="12"/>
      <c r="B238" s="15"/>
      <c r="C238" s="754" t="s">
        <v>180</v>
      </c>
      <c r="D238" s="755"/>
      <c r="E238" s="755"/>
      <c r="F238" s="756"/>
      <c r="G238" s="95" t="str">
        <f>IFERROR(G92/G119,"-")</f>
        <v>-</v>
      </c>
      <c r="H238" s="95" t="str">
        <f>IFERROR(H92/H119,"-")</f>
        <v>-</v>
      </c>
      <c r="I238" s="95" t="str">
        <f>IFERROR(I92/I119,"-")</f>
        <v>-</v>
      </c>
      <c r="J238" s="95" t="str">
        <f>IFERROR(J92/J119,"-")</f>
        <v>-</v>
      </c>
      <c r="K238" s="96" t="str">
        <f>IFERROR(K92/K119,"-")</f>
        <v>-</v>
      </c>
      <c r="L238" s="11"/>
    </row>
    <row r="239" spans="1:12" s="65" customFormat="1" ht="15" customHeight="1" x14ac:dyDescent="0.2">
      <c r="A239" s="12"/>
      <c r="B239" s="15"/>
      <c r="C239" s="754" t="s">
        <v>181</v>
      </c>
      <c r="D239" s="755"/>
      <c r="E239" s="755"/>
      <c r="F239" s="756"/>
      <c r="G239" s="95" t="str">
        <f>IFERROR(G92/G222,"-")</f>
        <v>-</v>
      </c>
      <c r="H239" s="95" t="str">
        <f>IFERROR(H92/H222,"-")</f>
        <v>-</v>
      </c>
      <c r="I239" s="95" t="str">
        <f>IFERROR(I92/I222,"-")</f>
        <v>-</v>
      </c>
      <c r="J239" s="95" t="str">
        <f>IFERROR(J92/J222,"-")</f>
        <v>-</v>
      </c>
      <c r="K239" s="96" t="str">
        <f>IFERROR(K92/K222,"-")</f>
        <v>-</v>
      </c>
      <c r="L239" s="11"/>
    </row>
    <row r="240" spans="1:12" ht="7.5" customHeight="1" thickBot="1" x14ac:dyDescent="0.25">
      <c r="A240" s="12"/>
      <c r="B240" s="7"/>
      <c r="C240" s="667"/>
      <c r="D240" s="681"/>
      <c r="E240" s="681"/>
      <c r="F240" s="681"/>
      <c r="G240" s="681"/>
      <c r="H240" s="681"/>
      <c r="I240" s="681"/>
      <c r="J240" s="681"/>
      <c r="K240" s="669"/>
      <c r="L240" s="4"/>
    </row>
    <row r="241" spans="1:12" s="93" customFormat="1" ht="16.5" x14ac:dyDescent="0.25">
      <c r="A241" s="1"/>
      <c r="B241" s="90"/>
      <c r="C241" s="751" t="s">
        <v>182</v>
      </c>
      <c r="D241" s="752"/>
      <c r="E241" s="752"/>
      <c r="F241" s="752"/>
      <c r="G241" s="752"/>
      <c r="H241" s="752"/>
      <c r="I241" s="752"/>
      <c r="J241" s="752"/>
      <c r="K241" s="753"/>
      <c r="L241" s="91"/>
    </row>
    <row r="242" spans="1:12" s="65" customFormat="1" ht="15" customHeight="1" x14ac:dyDescent="0.25">
      <c r="A242" s="92"/>
      <c r="B242" s="15"/>
      <c r="C242" s="754" t="s">
        <v>183</v>
      </c>
      <c r="D242" s="755"/>
      <c r="E242" s="755"/>
      <c r="F242" s="756"/>
      <c r="G242" s="97" t="str">
        <f>IFERROR(G221/G162,"-")</f>
        <v>-</v>
      </c>
      <c r="H242" s="97" t="str">
        <f>IFERROR(H221/H162,"-")</f>
        <v>-</v>
      </c>
      <c r="I242" s="97" t="str">
        <f>IFERROR(I221/I162,"-")</f>
        <v>-</v>
      </c>
      <c r="J242" s="97" t="str">
        <f>IFERROR(J221/J162,"-")</f>
        <v>-</v>
      </c>
      <c r="K242" s="98" t="str">
        <f>IFERROR(K221/K162,"-")</f>
        <v>-</v>
      </c>
      <c r="L242" s="11"/>
    </row>
    <row r="243" spans="1:12" s="65" customFormat="1" ht="15" customHeight="1" x14ac:dyDescent="0.2">
      <c r="A243" s="12"/>
      <c r="B243" s="15"/>
      <c r="C243" s="754" t="s">
        <v>184</v>
      </c>
      <c r="D243" s="755"/>
      <c r="E243" s="755"/>
      <c r="F243" s="756"/>
      <c r="G243" s="97">
        <f>G221-G162</f>
        <v>0</v>
      </c>
      <c r="H243" s="97">
        <f>H221-H162</f>
        <v>0</v>
      </c>
      <c r="I243" s="97">
        <f>I221-I162</f>
        <v>0</v>
      </c>
      <c r="J243" s="97">
        <f>J221-J162</f>
        <v>0</v>
      </c>
      <c r="K243" s="98">
        <f>K221-K162</f>
        <v>0</v>
      </c>
      <c r="L243" s="11"/>
    </row>
    <row r="244" spans="1:12" s="65" customFormat="1" ht="15" customHeight="1" x14ac:dyDescent="0.2">
      <c r="A244" s="12"/>
      <c r="B244" s="15"/>
      <c r="C244" s="754" t="s">
        <v>185</v>
      </c>
      <c r="D244" s="755"/>
      <c r="E244" s="755"/>
      <c r="F244" s="756"/>
      <c r="G244" s="97" t="str">
        <f>IFERROR((G23/G243),"-")</f>
        <v>-</v>
      </c>
      <c r="H244" s="97" t="str">
        <f>IFERROR((H23/H243),"-")</f>
        <v>-</v>
      </c>
      <c r="I244" s="97" t="str">
        <f>IFERROR((I23/I243),"-")</f>
        <v>-</v>
      </c>
      <c r="J244" s="97" t="str">
        <f>IFERROR((J23/J243),"-")</f>
        <v>-</v>
      </c>
      <c r="K244" s="98" t="str">
        <f>IFERROR((K23/K243),"-")</f>
        <v>-</v>
      </c>
      <c r="L244" s="11"/>
    </row>
    <row r="245" spans="1:12" s="65" customFormat="1" ht="15" customHeight="1" x14ac:dyDescent="0.2">
      <c r="A245" s="12"/>
      <c r="B245" s="15"/>
      <c r="C245" s="754" t="s">
        <v>186</v>
      </c>
      <c r="D245" s="755"/>
      <c r="E245" s="755"/>
      <c r="F245" s="756"/>
      <c r="G245" s="97" t="str">
        <f>IFERROR((G221-G220-G203)/G162,"-")</f>
        <v>-</v>
      </c>
      <c r="H245" s="97" t="str">
        <f>IFERROR((H221-H220-H203)/H162,"-")</f>
        <v>-</v>
      </c>
      <c r="I245" s="97" t="str">
        <f>IFERROR((I221-I220-I203)/I162,"-")</f>
        <v>-</v>
      </c>
      <c r="J245" s="97" t="str">
        <f>IFERROR((J221-J220-J203)/J162,"-")</f>
        <v>-</v>
      </c>
      <c r="K245" s="98" t="str">
        <f>IFERROR((K221-K220-K203)/K162,"-")</f>
        <v>-</v>
      </c>
      <c r="L245" s="11"/>
    </row>
    <row r="246" spans="1:12" ht="7.5" customHeight="1" thickBot="1" x14ac:dyDescent="0.25">
      <c r="A246" s="12"/>
      <c r="B246" s="7"/>
      <c r="C246" s="667"/>
      <c r="D246" s="681"/>
      <c r="E246" s="681"/>
      <c r="F246" s="681"/>
      <c r="G246" s="681"/>
      <c r="H246" s="681"/>
      <c r="I246" s="681"/>
      <c r="J246" s="681"/>
      <c r="K246" s="669"/>
      <c r="L246" s="4"/>
    </row>
    <row r="247" spans="1:12" s="93" customFormat="1" ht="16.5" x14ac:dyDescent="0.25">
      <c r="A247" s="1"/>
      <c r="B247" s="90"/>
      <c r="C247" s="751" t="s">
        <v>187</v>
      </c>
      <c r="D247" s="752"/>
      <c r="E247" s="752"/>
      <c r="F247" s="752"/>
      <c r="G247" s="752"/>
      <c r="H247" s="752"/>
      <c r="I247" s="752"/>
      <c r="J247" s="752"/>
      <c r="K247" s="753"/>
      <c r="L247" s="91"/>
    </row>
    <row r="248" spans="1:12" s="65" customFormat="1" ht="15" customHeight="1" x14ac:dyDescent="0.25">
      <c r="A248" s="92"/>
      <c r="B248" s="15"/>
      <c r="C248" s="754" t="s">
        <v>188</v>
      </c>
      <c r="D248" s="755"/>
      <c r="E248" s="755"/>
      <c r="F248" s="756"/>
      <c r="G248" s="97" t="str">
        <f>IFERROR((G26/G203),"-")</f>
        <v>-</v>
      </c>
      <c r="H248" s="97" t="str">
        <f>IFERROR((H26/H203),"-")</f>
        <v>-</v>
      </c>
      <c r="I248" s="97" t="str">
        <f>IFERROR((I26/I203),"-")</f>
        <v>-</v>
      </c>
      <c r="J248" s="97" t="str">
        <f>IFERROR((J26/J203),"-")</f>
        <v>-</v>
      </c>
      <c r="K248" s="98" t="str">
        <f>IFERROR((K26/K203),"-")</f>
        <v>-</v>
      </c>
      <c r="L248" s="11"/>
    </row>
    <row r="249" spans="1:12" s="65" customFormat="1" ht="15" customHeight="1" x14ac:dyDescent="0.2">
      <c r="A249" s="12"/>
      <c r="B249" s="15"/>
      <c r="C249" s="754" t="s">
        <v>189</v>
      </c>
      <c r="D249" s="755"/>
      <c r="E249" s="755"/>
      <c r="F249" s="756"/>
      <c r="G249" s="97" t="str">
        <f>IFERROR(365/G248,"-")</f>
        <v>-</v>
      </c>
      <c r="H249" s="97" t="str">
        <f>IFERROR(365/H248,"-")</f>
        <v>-</v>
      </c>
      <c r="I249" s="97" t="str">
        <f>IFERROR(365/I248,"-")</f>
        <v>-</v>
      </c>
      <c r="J249" s="97" t="str">
        <f>IFERROR(365/J248,"-")</f>
        <v>-</v>
      </c>
      <c r="K249" s="98" t="str">
        <f>IFERROR(365/K248,"-")</f>
        <v>-</v>
      </c>
      <c r="L249" s="11"/>
    </row>
    <row r="250" spans="1:12" s="65" customFormat="1" ht="15" customHeight="1" x14ac:dyDescent="0.2">
      <c r="A250" s="12"/>
      <c r="B250" s="15"/>
      <c r="C250" s="754" t="s">
        <v>190</v>
      </c>
      <c r="D250" s="755"/>
      <c r="E250" s="755"/>
      <c r="F250" s="756"/>
      <c r="G250" s="97" t="str">
        <f>IFERROR(G23/G208,"-")</f>
        <v>-</v>
      </c>
      <c r="H250" s="97" t="str">
        <f>IFERROR(H23/H208,"-")</f>
        <v>-</v>
      </c>
      <c r="I250" s="97" t="str">
        <f>IFERROR(I23/I208,"-")</f>
        <v>-</v>
      </c>
      <c r="J250" s="97" t="str">
        <f>IFERROR(J23/J208,"-")</f>
        <v>-</v>
      </c>
      <c r="K250" s="98" t="str">
        <f>IFERROR(K23/K208,"-")</f>
        <v>-</v>
      </c>
      <c r="L250" s="11"/>
    </row>
    <row r="251" spans="1:12" s="65" customFormat="1" ht="15" customHeight="1" x14ac:dyDescent="0.2">
      <c r="A251" s="12"/>
      <c r="B251" s="15"/>
      <c r="C251" s="754" t="s">
        <v>191</v>
      </c>
      <c r="D251" s="755"/>
      <c r="E251" s="755"/>
      <c r="F251" s="756"/>
      <c r="G251" s="97" t="str">
        <f>IFERROR(365/G250,"-")</f>
        <v>-</v>
      </c>
      <c r="H251" s="97" t="str">
        <f>IFERROR(365/H250,"-")</f>
        <v>-</v>
      </c>
      <c r="I251" s="97" t="str">
        <f>IFERROR(365/I250,"-")</f>
        <v>-</v>
      </c>
      <c r="J251" s="97" t="str">
        <f>IFERROR(365/J250,"-")</f>
        <v>-</v>
      </c>
      <c r="K251" s="98" t="str">
        <f>IFERROR(365/K250,"-")</f>
        <v>-</v>
      </c>
      <c r="L251" s="11"/>
    </row>
    <row r="252" spans="1:12" s="65" customFormat="1" ht="15" customHeight="1" x14ac:dyDescent="0.2">
      <c r="A252" s="12"/>
      <c r="B252" s="15"/>
      <c r="C252" s="754" t="s">
        <v>192</v>
      </c>
      <c r="D252" s="755"/>
      <c r="E252" s="755"/>
      <c r="F252" s="756"/>
      <c r="G252" s="97" t="str">
        <f>IFERROR((G26+G38)/G152,"-")</f>
        <v>-</v>
      </c>
      <c r="H252" s="97" t="str">
        <f>IFERROR((H26+H38)/H152,"-")</f>
        <v>-</v>
      </c>
      <c r="I252" s="97" t="str">
        <f>IFERROR((I26+I38)/I152,"-")</f>
        <v>-</v>
      </c>
      <c r="J252" s="97" t="str">
        <f>IFERROR((J26+J38)/J152,"-")</f>
        <v>-</v>
      </c>
      <c r="K252" s="98" t="str">
        <f>IFERROR((K26+K38)/K152,"-")</f>
        <v>-</v>
      </c>
      <c r="L252" s="11"/>
    </row>
    <row r="253" spans="1:12" s="65" customFormat="1" ht="15" customHeight="1" x14ac:dyDescent="0.2">
      <c r="A253" s="12"/>
      <c r="B253" s="15"/>
      <c r="C253" s="754" t="s">
        <v>193</v>
      </c>
      <c r="D253" s="755"/>
      <c r="E253" s="755"/>
      <c r="F253" s="756"/>
      <c r="G253" s="97" t="str">
        <f>IFERROR(365/G252,"-")</f>
        <v>-</v>
      </c>
      <c r="H253" s="97" t="str">
        <f>IFERROR(365/H252,"-")</f>
        <v>-</v>
      </c>
      <c r="I253" s="97" t="str">
        <f>IFERROR(365/I252,"-")</f>
        <v>-</v>
      </c>
      <c r="J253" s="97" t="str">
        <f>IFERROR(365/J252,"-")</f>
        <v>-</v>
      </c>
      <c r="K253" s="98" t="str">
        <f>IFERROR(365/K252,"-")</f>
        <v>-</v>
      </c>
      <c r="L253" s="11"/>
    </row>
    <row r="254" spans="1:12" s="65" customFormat="1" ht="15" customHeight="1" x14ac:dyDescent="0.2">
      <c r="A254" s="12"/>
      <c r="B254" s="15"/>
      <c r="C254" s="754" t="s">
        <v>194</v>
      </c>
      <c r="D254" s="755"/>
      <c r="E254" s="755"/>
      <c r="F254" s="756"/>
      <c r="G254" s="97" t="str">
        <f>IFERROR(G249+G251-G253,"-")</f>
        <v>-</v>
      </c>
      <c r="H254" s="97" t="str">
        <f>IFERROR(H249+H251-H253,"-")</f>
        <v>-</v>
      </c>
      <c r="I254" s="97" t="str">
        <f>IFERROR(I249+I251-I253,"-")</f>
        <v>-</v>
      </c>
      <c r="J254" s="97" t="str">
        <f>IFERROR(J249+J251-J253,"-")</f>
        <v>-</v>
      </c>
      <c r="K254" s="98" t="str">
        <f>IFERROR(K249+K251-K253,"-")</f>
        <v>-</v>
      </c>
      <c r="L254" s="11"/>
    </row>
    <row r="255" spans="1:12" s="65" customFormat="1" ht="15" customHeight="1" x14ac:dyDescent="0.2">
      <c r="A255" s="12"/>
      <c r="B255" s="15"/>
      <c r="C255" s="754" t="s">
        <v>195</v>
      </c>
      <c r="D255" s="755"/>
      <c r="E255" s="755"/>
      <c r="F255" s="756"/>
      <c r="G255" s="97" t="str">
        <f>IFERROR(G23/(G168-G172),"-")</f>
        <v>-</v>
      </c>
      <c r="H255" s="97" t="str">
        <f>IFERROR(H23/(H168-H172),"-")</f>
        <v>-</v>
      </c>
      <c r="I255" s="97" t="str">
        <f>IFERROR(I23/(I168-I172),"-")</f>
        <v>-</v>
      </c>
      <c r="J255" s="97" t="str">
        <f>IFERROR(J23/(J168-J172),"-")</f>
        <v>-</v>
      </c>
      <c r="K255" s="98" t="str">
        <f>IFERROR(K23/(K168-K172),"-")</f>
        <v>-</v>
      </c>
      <c r="L255" s="11"/>
    </row>
    <row r="256" spans="1:12" s="65" customFormat="1" ht="15" customHeight="1" x14ac:dyDescent="0.2">
      <c r="A256" s="12"/>
      <c r="B256" s="15"/>
      <c r="C256" s="754" t="s">
        <v>196</v>
      </c>
      <c r="D256" s="755"/>
      <c r="E256" s="755"/>
      <c r="F256" s="756"/>
      <c r="G256" s="97" t="str">
        <f>IFERROR(G23/G222,"-")</f>
        <v>-</v>
      </c>
      <c r="H256" s="97" t="str">
        <f>IFERROR(H23/H222,"-")</f>
        <v>-</v>
      </c>
      <c r="I256" s="97" t="str">
        <f>IFERROR(I23/I222,"-")</f>
        <v>-</v>
      </c>
      <c r="J256" s="97" t="str">
        <f>IFERROR(J23/J222,"-")</f>
        <v>-</v>
      </c>
      <c r="K256" s="98" t="str">
        <f>IFERROR(K23/K222,"-")</f>
        <v>-</v>
      </c>
      <c r="L256" s="11"/>
    </row>
    <row r="257" spans="1:12" s="65" customFormat="1" ht="7.5" customHeight="1" thickBot="1" x14ac:dyDescent="0.25">
      <c r="A257" s="12"/>
      <c r="B257" s="15"/>
      <c r="C257" s="667"/>
      <c r="D257" s="681"/>
      <c r="E257" s="681"/>
      <c r="F257" s="681"/>
      <c r="G257" s="681"/>
      <c r="H257" s="681"/>
      <c r="I257" s="681"/>
      <c r="J257" s="681"/>
      <c r="K257" s="669"/>
      <c r="L257" s="11"/>
    </row>
    <row r="258" spans="1:12" s="93" customFormat="1" ht="16.5" x14ac:dyDescent="0.25">
      <c r="A258" s="12"/>
      <c r="B258" s="90"/>
      <c r="C258" s="751" t="s">
        <v>197</v>
      </c>
      <c r="D258" s="752"/>
      <c r="E258" s="752"/>
      <c r="F258" s="752"/>
      <c r="G258" s="752"/>
      <c r="H258" s="752"/>
      <c r="I258" s="752"/>
      <c r="J258" s="752"/>
      <c r="K258" s="753"/>
      <c r="L258" s="91"/>
    </row>
    <row r="259" spans="1:12" s="12" customFormat="1" ht="15" customHeight="1" x14ac:dyDescent="0.25">
      <c r="A259" s="92"/>
      <c r="B259" s="15"/>
      <c r="C259" s="754" t="s">
        <v>198</v>
      </c>
      <c r="D259" s="755"/>
      <c r="E259" s="755"/>
      <c r="F259" s="756"/>
      <c r="G259" s="97" t="str">
        <f>IFERROR(G55/G67,"-")</f>
        <v>-</v>
      </c>
      <c r="H259" s="97" t="str">
        <f>IFERROR(H65/H67,"-")</f>
        <v>-</v>
      </c>
      <c r="I259" s="97" t="str">
        <f>IFERROR(I65/I67,"-")</f>
        <v>-</v>
      </c>
      <c r="J259" s="97" t="str">
        <f>IFERROR(J55/J67,"-")</f>
        <v>-</v>
      </c>
      <c r="K259" s="98" t="str">
        <f>IFERROR(K55/K67,"-")</f>
        <v>-</v>
      </c>
      <c r="L259" s="11"/>
    </row>
    <row r="260" spans="1:12" s="12" customFormat="1" ht="27.75" customHeight="1" x14ac:dyDescent="0.2">
      <c r="B260" s="15"/>
      <c r="C260" s="754" t="s">
        <v>199</v>
      </c>
      <c r="D260" s="755"/>
      <c r="E260" s="755"/>
      <c r="F260" s="756"/>
      <c r="G260" s="99" t="str">
        <f t="shared" ref="G260:H260" si="2">IF(G144+G152=0,"-", G55/(G144+G152))</f>
        <v>-</v>
      </c>
      <c r="H260" s="99" t="str">
        <f t="shared" si="2"/>
        <v>-</v>
      </c>
      <c r="I260" s="99" t="str">
        <f>IF(I144+I152=0,"-", I55/(I144+I152))</f>
        <v>-</v>
      </c>
      <c r="J260" s="99" t="str">
        <f t="shared" ref="J260:K260" si="3">IF(J144+J152=0,"-", J55/(J144+J152))</f>
        <v>-</v>
      </c>
      <c r="K260" s="100" t="str">
        <f t="shared" si="3"/>
        <v>-</v>
      </c>
      <c r="L260" s="11"/>
    </row>
    <row r="261" spans="1:12" s="12" customFormat="1" ht="15" customHeight="1" x14ac:dyDescent="0.2">
      <c r="B261" s="15"/>
      <c r="C261" s="754" t="s">
        <v>200</v>
      </c>
      <c r="D261" s="755"/>
      <c r="E261" s="755"/>
      <c r="F261" s="756"/>
      <c r="G261" s="97" t="str">
        <f>IFERROR((G141+G162+#REF!)/G119,"-")</f>
        <v>-</v>
      </c>
      <c r="H261" s="97" t="str">
        <f>IFERROR((H141+H162+#REF!)/H119,"-")</f>
        <v>-</v>
      </c>
      <c r="I261" s="97" t="str">
        <f>IFERROR((I141+I162+#REF!)/I119,"-")</f>
        <v>-</v>
      </c>
      <c r="J261" s="97" t="str">
        <f>IFERROR((J141+J162+#REF!)/J119,"-")</f>
        <v>-</v>
      </c>
      <c r="K261" s="98" t="str">
        <f>IFERROR((K141+K162+#REF!)/K119,"-")</f>
        <v>-</v>
      </c>
      <c r="L261" s="11"/>
    </row>
    <row r="262" spans="1:12" s="12" customFormat="1" ht="40.5" customHeight="1" x14ac:dyDescent="0.2">
      <c r="B262" s="15"/>
      <c r="C262" s="754" t="s">
        <v>201</v>
      </c>
      <c r="D262" s="755"/>
      <c r="E262" s="755"/>
      <c r="F262" s="756"/>
      <c r="G262" s="97" t="str">
        <f>IFERROR((G125+SUM(G144,G152))/(G92+G57),"-")</f>
        <v>-</v>
      </c>
      <c r="H262" s="97" t="str">
        <f>IFERROR((H125+SUM(H144,H152))/(H92+H57),"-")</f>
        <v>-</v>
      </c>
      <c r="I262" s="97" t="str">
        <f>IFERROR((I125+SUM(I144,I152))/(I92+I57),"-")</f>
        <v>-</v>
      </c>
      <c r="J262" s="97" t="str">
        <f>IFERROR((J125+SUM(J144,J152))/(J92+J57),"-")</f>
        <v>-</v>
      </c>
      <c r="K262" s="98" t="str">
        <f>IFERROR((K125+SUM(K144,K152))/(K92+K57),"-")</f>
        <v>-</v>
      </c>
      <c r="L262" s="11"/>
    </row>
    <row r="263" spans="1:12" s="12" customFormat="1" ht="15" customHeight="1" x14ac:dyDescent="0.2">
      <c r="B263" s="15"/>
      <c r="C263" s="754" t="s">
        <v>202</v>
      </c>
      <c r="D263" s="755"/>
      <c r="E263" s="755"/>
      <c r="F263" s="756"/>
      <c r="G263" s="97" t="str">
        <f>IFERROR((SUM(G144,G152,G125))/G119,"-")</f>
        <v>-</v>
      </c>
      <c r="H263" s="97" t="str">
        <f>IFERROR((SUM(H144,H152,H125))/H119,"-")</f>
        <v>-</v>
      </c>
      <c r="I263" s="97" t="str">
        <f>IFERROR((SUM(I144,I152,I125))/I119,"-")</f>
        <v>-</v>
      </c>
      <c r="J263" s="97" t="str">
        <f>IFERROR((SUM(J144,J152,J125))/J119,"-")</f>
        <v>-</v>
      </c>
      <c r="K263" s="98" t="str">
        <f>IFERROR((SUM(K144,K152,K125))/K119,"-")</f>
        <v>-</v>
      </c>
      <c r="L263" s="11"/>
    </row>
    <row r="264" spans="1:12" s="12" customFormat="1" ht="15" customHeight="1" thickBot="1" x14ac:dyDescent="0.25">
      <c r="B264" s="15"/>
      <c r="C264" s="767" t="s">
        <v>203</v>
      </c>
      <c r="D264" s="768"/>
      <c r="E264" s="768"/>
      <c r="F264" s="769"/>
      <c r="G264" s="101" t="str">
        <f>IF((G125+G144+G152)=0,"No Debt", ((G222-(G173+G174)-G191)-(G162-(G144+G152)))/(G125+G144+G152))</f>
        <v>No Debt</v>
      </c>
      <c r="H264" s="101" t="str">
        <f>IF((H125+H144+H152)=0,"No Debt", ((H222-(H173+H174)-H191)-(H162-(H144+H152)))/(H125+H144+H152))</f>
        <v>No Debt</v>
      </c>
      <c r="I264" s="101" t="str">
        <f>IF((I125+I144+I152)=0,"No Debt", ((I222-(I173+I174)-I191)-(I162-(I144+I152)))/(I125+I144+I152))</f>
        <v>No Debt</v>
      </c>
      <c r="J264" s="101" t="str">
        <f>IF((J125+J144+J152)=0,"No Debt", ((J222-(J173+J174)-J191)-(J162-(J144+J152)))/(J125+J144+J152))</f>
        <v>No Debt</v>
      </c>
      <c r="K264" s="102" t="str">
        <f>IF((K125+K144+K152)=0,"No Debt", ((K222-(K173+K174)-K191)-(K162-(K144+K152)))/(K125+K144+K152))</f>
        <v>No Debt</v>
      </c>
      <c r="L264" s="11"/>
    </row>
    <row r="265" spans="1:12" ht="12.75" customHeight="1" thickBot="1" x14ac:dyDescent="0.25">
      <c r="A265" s="12"/>
      <c r="B265" s="54"/>
      <c r="C265" s="55"/>
      <c r="D265" s="55"/>
      <c r="E265" s="55"/>
      <c r="F265" s="103"/>
      <c r="G265" s="55"/>
      <c r="H265" s="55"/>
      <c r="I265" s="55"/>
      <c r="J265" s="55"/>
      <c r="K265" s="55"/>
      <c r="L265" s="104"/>
    </row>
  </sheetData>
  <mergeCells count="252">
    <mergeCell ref="C4:E4"/>
    <mergeCell ref="C9:F9"/>
    <mergeCell ref="C8:F8"/>
    <mergeCell ref="D94:F94"/>
    <mergeCell ref="C95:F95"/>
    <mergeCell ref="E112:F112"/>
    <mergeCell ref="C263:F263"/>
    <mergeCell ref="C264:F264"/>
    <mergeCell ref="C259:F259"/>
    <mergeCell ref="C262:F262"/>
    <mergeCell ref="C257:K257"/>
    <mergeCell ref="C258:K258"/>
    <mergeCell ref="C260:F260"/>
    <mergeCell ref="C261:F261"/>
    <mergeCell ref="C243:F243"/>
    <mergeCell ref="C244:F244"/>
    <mergeCell ref="C251:F251"/>
    <mergeCell ref="C252:F252"/>
    <mergeCell ref="C253:F253"/>
    <mergeCell ref="C254:F254"/>
    <mergeCell ref="C255:F255"/>
    <mergeCell ref="C256:F256"/>
    <mergeCell ref="C245:F245"/>
    <mergeCell ref="C249:F249"/>
    <mergeCell ref="C250:F250"/>
    <mergeCell ref="C231:F231"/>
    <mergeCell ref="C232:K232"/>
    <mergeCell ref="C239:F239"/>
    <mergeCell ref="C242:F242"/>
    <mergeCell ref="C234:F234"/>
    <mergeCell ref="C237:F237"/>
    <mergeCell ref="C238:F238"/>
    <mergeCell ref="C233:K233"/>
    <mergeCell ref="C235:F235"/>
    <mergeCell ref="C236:F236"/>
    <mergeCell ref="C240:K240"/>
    <mergeCell ref="C241:K241"/>
    <mergeCell ref="C221:F221"/>
    <mergeCell ref="C227:F227"/>
    <mergeCell ref="C230:F230"/>
    <mergeCell ref="C222:F222"/>
    <mergeCell ref="C224:F224"/>
    <mergeCell ref="C226:K226"/>
    <mergeCell ref="C228:K228"/>
    <mergeCell ref="C229:F229"/>
    <mergeCell ref="C248:F248"/>
    <mergeCell ref="C246:K246"/>
    <mergeCell ref="C247:K247"/>
    <mergeCell ref="C196:C220"/>
    <mergeCell ref="D196:F196"/>
    <mergeCell ref="E197:F197"/>
    <mergeCell ref="E202:F202"/>
    <mergeCell ref="D203:F203"/>
    <mergeCell ref="E206:F206"/>
    <mergeCell ref="D208:F208"/>
    <mergeCell ref="E212:F212"/>
    <mergeCell ref="D213:F213"/>
    <mergeCell ref="D214:F214"/>
    <mergeCell ref="E219:F219"/>
    <mergeCell ref="E215:F215"/>
    <mergeCell ref="D220:F220"/>
    <mergeCell ref="E201:F201"/>
    <mergeCell ref="E204:F204"/>
    <mergeCell ref="E205:F205"/>
    <mergeCell ref="E207:F207"/>
    <mergeCell ref="E209:F209"/>
    <mergeCell ref="E210:F210"/>
    <mergeCell ref="E211:F211"/>
    <mergeCell ref="E200:F200"/>
    <mergeCell ref="D167:F167"/>
    <mergeCell ref="E168:F168"/>
    <mergeCell ref="E175:F175"/>
    <mergeCell ref="E176:F176"/>
    <mergeCell ref="C193:F193"/>
    <mergeCell ref="C194:K194"/>
    <mergeCell ref="C195:F195"/>
    <mergeCell ref="E187:F187"/>
    <mergeCell ref="D188:F188"/>
    <mergeCell ref="E190:F190"/>
    <mergeCell ref="E179:F179"/>
    <mergeCell ref="C162:F162"/>
    <mergeCell ref="E151:F151"/>
    <mergeCell ref="D152:F152"/>
    <mergeCell ref="E153:F153"/>
    <mergeCell ref="E154:F154"/>
    <mergeCell ref="E156:F156"/>
    <mergeCell ref="D157:F157"/>
    <mergeCell ref="E178:F178"/>
    <mergeCell ref="E180:F180"/>
    <mergeCell ref="C167:C192"/>
    <mergeCell ref="E172:F172"/>
    <mergeCell ref="E173:F173"/>
    <mergeCell ref="E174:F174"/>
    <mergeCell ref="D177:F177"/>
    <mergeCell ref="E181:F181"/>
    <mergeCell ref="D182:F182"/>
    <mergeCell ref="D189:F189"/>
    <mergeCell ref="E191:F191"/>
    <mergeCell ref="E192:F192"/>
    <mergeCell ref="E183:F183"/>
    <mergeCell ref="C163:F163"/>
    <mergeCell ref="C164:K164"/>
    <mergeCell ref="C165:K165"/>
    <mergeCell ref="C166:F166"/>
    <mergeCell ref="C141:F141"/>
    <mergeCell ref="C142:K142"/>
    <mergeCell ref="C143:F143"/>
    <mergeCell ref="C144:C161"/>
    <mergeCell ref="D144:F144"/>
    <mergeCell ref="E145:F145"/>
    <mergeCell ref="E147:F147"/>
    <mergeCell ref="E148:F148"/>
    <mergeCell ref="E149:F149"/>
    <mergeCell ref="E150:F150"/>
    <mergeCell ref="D158:F158"/>
    <mergeCell ref="E159:F159"/>
    <mergeCell ref="E160:F160"/>
    <mergeCell ref="E161:F161"/>
    <mergeCell ref="E146:F146"/>
    <mergeCell ref="E155:F155"/>
    <mergeCell ref="E129:F129"/>
    <mergeCell ref="E130:F130"/>
    <mergeCell ref="E132:F132"/>
    <mergeCell ref="D133:F133"/>
    <mergeCell ref="D134:F134"/>
    <mergeCell ref="D140:F140"/>
    <mergeCell ref="C123:F123"/>
    <mergeCell ref="C124:F124"/>
    <mergeCell ref="D125:F125"/>
    <mergeCell ref="E126:F126"/>
    <mergeCell ref="E127:F127"/>
    <mergeCell ref="E128:F128"/>
    <mergeCell ref="E131:F131"/>
    <mergeCell ref="E135:F135"/>
    <mergeCell ref="E136:F136"/>
    <mergeCell ref="D137:F137"/>
    <mergeCell ref="E138:F138"/>
    <mergeCell ref="E139:F139"/>
    <mergeCell ref="E117:F117"/>
    <mergeCell ref="E118:F118"/>
    <mergeCell ref="C119:F119"/>
    <mergeCell ref="C120:K120"/>
    <mergeCell ref="C121:F121"/>
    <mergeCell ref="C122:K122"/>
    <mergeCell ref="D107:F107"/>
    <mergeCell ref="C108:C118"/>
    <mergeCell ref="E108:F108"/>
    <mergeCell ref="E109:F109"/>
    <mergeCell ref="E110:F110"/>
    <mergeCell ref="E111:F111"/>
    <mergeCell ref="D113:F113"/>
    <mergeCell ref="E114:F114"/>
    <mergeCell ref="E115:F115"/>
    <mergeCell ref="E116:F116"/>
    <mergeCell ref="C100:F100"/>
    <mergeCell ref="C102:K102"/>
    <mergeCell ref="C103:F103"/>
    <mergeCell ref="C104:K104"/>
    <mergeCell ref="C105:K105"/>
    <mergeCell ref="C106:F106"/>
    <mergeCell ref="C92:F92"/>
    <mergeCell ref="C93:K93"/>
    <mergeCell ref="D96:F96"/>
    <mergeCell ref="E97:F97"/>
    <mergeCell ref="E98:F98"/>
    <mergeCell ref="C99:F99"/>
    <mergeCell ref="E72:F72"/>
    <mergeCell ref="C87:C89"/>
    <mergeCell ref="E87:F87"/>
    <mergeCell ref="E88:F88"/>
    <mergeCell ref="D89:F89"/>
    <mergeCell ref="C90:C91"/>
    <mergeCell ref="D90:F90"/>
    <mergeCell ref="D91:F91"/>
    <mergeCell ref="C81:F81"/>
    <mergeCell ref="C82:K82"/>
    <mergeCell ref="D83:F83"/>
    <mergeCell ref="C84:F84"/>
    <mergeCell ref="C85:K85"/>
    <mergeCell ref="D86:F86"/>
    <mergeCell ref="D45:F45"/>
    <mergeCell ref="C46:C54"/>
    <mergeCell ref="E46:F46"/>
    <mergeCell ref="E47:F47"/>
    <mergeCell ref="E48:F48"/>
    <mergeCell ref="D49:F49"/>
    <mergeCell ref="D74:D80"/>
    <mergeCell ref="E74:F74"/>
    <mergeCell ref="E75:F75"/>
    <mergeCell ref="E76:F76"/>
    <mergeCell ref="E77:F77"/>
    <mergeCell ref="E78:F78"/>
    <mergeCell ref="E79:F79"/>
    <mergeCell ref="E80:F80"/>
    <mergeCell ref="C65:F65"/>
    <mergeCell ref="C66:K66"/>
    <mergeCell ref="C67:C80"/>
    <mergeCell ref="D67:F67"/>
    <mergeCell ref="D68:D71"/>
    <mergeCell ref="E68:F68"/>
    <mergeCell ref="E69:F69"/>
    <mergeCell ref="E70:F70"/>
    <mergeCell ref="E71:F71"/>
    <mergeCell ref="D73:F73"/>
    <mergeCell ref="D32:D33"/>
    <mergeCell ref="E34:F34"/>
    <mergeCell ref="D35:D37"/>
    <mergeCell ref="D38:F38"/>
    <mergeCell ref="C56:K56"/>
    <mergeCell ref="C57:C64"/>
    <mergeCell ref="D57:F57"/>
    <mergeCell ref="D58:F58"/>
    <mergeCell ref="E59:F59"/>
    <mergeCell ref="E60:F60"/>
    <mergeCell ref="D61:F61"/>
    <mergeCell ref="E62:F62"/>
    <mergeCell ref="E63:F63"/>
    <mergeCell ref="D64:F64"/>
    <mergeCell ref="E50:F50"/>
    <mergeCell ref="E51:F51"/>
    <mergeCell ref="D52:F52"/>
    <mergeCell ref="E53:F53"/>
    <mergeCell ref="E54:F54"/>
    <mergeCell ref="C55:F55"/>
    <mergeCell ref="E41:F41"/>
    <mergeCell ref="E42:F42"/>
    <mergeCell ref="C43:F43"/>
    <mergeCell ref="C44:K44"/>
    <mergeCell ref="B2:L2"/>
    <mergeCell ref="C5:K5"/>
    <mergeCell ref="E39:F39"/>
    <mergeCell ref="E40:F40"/>
    <mergeCell ref="D21:F21"/>
    <mergeCell ref="D22:F22"/>
    <mergeCell ref="C23:F23"/>
    <mergeCell ref="C24:K24"/>
    <mergeCell ref="C25:F25"/>
    <mergeCell ref="D26:F26"/>
    <mergeCell ref="C6:F6"/>
    <mergeCell ref="C7:F7"/>
    <mergeCell ref="C10:F10"/>
    <mergeCell ref="D11:F11"/>
    <mergeCell ref="C12:C22"/>
    <mergeCell ref="E12:F12"/>
    <mergeCell ref="D13:D15"/>
    <mergeCell ref="E16:F16"/>
    <mergeCell ref="D17:D19"/>
    <mergeCell ref="E20:F20"/>
    <mergeCell ref="C27:C42"/>
    <mergeCell ref="E27:F27"/>
    <mergeCell ref="D28:D30"/>
    <mergeCell ref="E31:F31"/>
  </mergeCells>
  <conditionalFormatting sqref="G11:K12 G26:K28 G45:K45 G58:K64 G67:K69 G83:K83 G86:K86 G94:K94 G96:K100 G107:K107 G125:K125 G144:K144 G167:K168 G196:K199 G224:K224 G229:K231 G234:K239 G242:K245 G248:K256 G73:K73 G140:K140 H137:K137 G147:K152 G157:K158 G180:K186 G212:K212 G201:K203 G259:K264 G14:K16 G13 J13:K13 G18:K22 G17 J17:K17 G30:K31 G29 J29:K29 G34:K35 G32:G33 J32:K33 G37:K38 G36 J36:K36 G39:G42 J39:K42 G49:K49 G46:G48 J46:K48 G52:K52 G50:G51 J50:K51 G54:K54 G53 J53:K53 G57 J57:K57 G70:G71 J70:K71 G75:K79 G74 J74:K74 G80 J80:K80 G89:K89 G87:G88 J87:K88 G91:K91 G90 J90:K90 G109:K113 G108 J108:K108 G115:K118 G114 J114:K114 G130:K132 G126:G129 J126:K129 G134:K136 G133 J133:K133 G145 J145:K145 G156 J156:K156 G153:G154 J153:K154 G159:G161 J159:K161 G175:K178 G169:G174 J169:K174 G188:K192 G187 J187:K187 G207:K208 G204:G206 J204:K206 G209:G210 J209:K210 G214:K216 G213 J213:K213 G217:G220 J217:K220">
    <cfRule type="expression" dxfId="38" priority="38">
      <formula>G$7=""</formula>
    </cfRule>
  </conditionalFormatting>
  <conditionalFormatting sqref="G72:K72">
    <cfRule type="expression" dxfId="37" priority="37">
      <formula>G$7=""</formula>
    </cfRule>
  </conditionalFormatting>
  <conditionalFormatting sqref="G138:K138">
    <cfRule type="expression" dxfId="36" priority="36">
      <formula>G$7=""</formula>
    </cfRule>
  </conditionalFormatting>
  <conditionalFormatting sqref="G139:K139">
    <cfRule type="expression" dxfId="35" priority="35">
      <formula>G$7=""</formula>
    </cfRule>
  </conditionalFormatting>
  <conditionalFormatting sqref="G137">
    <cfRule type="expression" dxfId="34" priority="34">
      <formula>G$7=""</formula>
    </cfRule>
  </conditionalFormatting>
  <conditionalFormatting sqref="G146:K146">
    <cfRule type="expression" dxfId="33" priority="33">
      <formula>G$7=""</formula>
    </cfRule>
  </conditionalFormatting>
  <conditionalFormatting sqref="G155 J155:K155">
    <cfRule type="expression" dxfId="32" priority="32">
      <formula>G$7=""</formula>
    </cfRule>
  </conditionalFormatting>
  <conditionalFormatting sqref="G179:K179">
    <cfRule type="expression" dxfId="31" priority="31">
      <formula>G$7=""</formula>
    </cfRule>
  </conditionalFormatting>
  <conditionalFormatting sqref="G211 J211:K211">
    <cfRule type="expression" dxfId="30" priority="30">
      <formula>G$7=""</formula>
    </cfRule>
  </conditionalFormatting>
  <conditionalFormatting sqref="G200:K200">
    <cfRule type="expression" dxfId="29" priority="29">
      <formula>G$7=""</formula>
    </cfRule>
  </conditionalFormatting>
  <conditionalFormatting sqref="H13:I13">
    <cfRule type="expression" dxfId="28" priority="28">
      <formula>H$6=""</formula>
    </cfRule>
  </conditionalFormatting>
  <conditionalFormatting sqref="H17:I17">
    <cfRule type="expression" dxfId="27" priority="27">
      <formula>H$6=""</formula>
    </cfRule>
  </conditionalFormatting>
  <conditionalFormatting sqref="H29:I29">
    <cfRule type="expression" dxfId="26" priority="26">
      <formula>H$6=""</formula>
    </cfRule>
  </conditionalFormatting>
  <conditionalFormatting sqref="H32:I33">
    <cfRule type="expression" dxfId="25" priority="25">
      <formula>H$6=""</formula>
    </cfRule>
  </conditionalFormatting>
  <conditionalFormatting sqref="H36:I36">
    <cfRule type="expression" dxfId="24" priority="24">
      <formula>H$6=""</formula>
    </cfRule>
  </conditionalFormatting>
  <conditionalFormatting sqref="H39:I42">
    <cfRule type="expression" dxfId="23" priority="23">
      <formula>H$6=""</formula>
    </cfRule>
  </conditionalFormatting>
  <conditionalFormatting sqref="H46:I48">
    <cfRule type="expression" dxfId="22" priority="22">
      <formula>H$6=""</formula>
    </cfRule>
  </conditionalFormatting>
  <conditionalFormatting sqref="H50:I51">
    <cfRule type="expression" dxfId="21" priority="21">
      <formula>H$6=""</formula>
    </cfRule>
  </conditionalFormatting>
  <conditionalFormatting sqref="H53:I53">
    <cfRule type="expression" dxfId="20" priority="20">
      <formula>H$6=""</formula>
    </cfRule>
  </conditionalFormatting>
  <conditionalFormatting sqref="H57:I57">
    <cfRule type="expression" dxfId="19" priority="19">
      <formula>H$6=""</formula>
    </cfRule>
  </conditionalFormatting>
  <conditionalFormatting sqref="H70:I71">
    <cfRule type="expression" dxfId="18" priority="18">
      <formula>H$6=""</formula>
    </cfRule>
  </conditionalFormatting>
  <conditionalFormatting sqref="H74:I74">
    <cfRule type="expression" dxfId="17" priority="17">
      <formula>H$6=""</formula>
    </cfRule>
  </conditionalFormatting>
  <conditionalFormatting sqref="H80:I80">
    <cfRule type="expression" dxfId="16" priority="16">
      <formula>H$6=""</formula>
    </cfRule>
  </conditionalFormatting>
  <conditionalFormatting sqref="H87:I88">
    <cfRule type="expression" dxfId="15" priority="15">
      <formula>H$6=""</formula>
    </cfRule>
  </conditionalFormatting>
  <conditionalFormatting sqref="H90:I90">
    <cfRule type="expression" dxfId="14" priority="14">
      <formula>H$6=""</formula>
    </cfRule>
  </conditionalFormatting>
  <conditionalFormatting sqref="H108:I108">
    <cfRule type="expression" dxfId="13" priority="13">
      <formula>H$6=""</formula>
    </cfRule>
  </conditionalFormatting>
  <conditionalFormatting sqref="H114:I114">
    <cfRule type="expression" dxfId="12" priority="12">
      <formula>H$6=""</formula>
    </cfRule>
  </conditionalFormatting>
  <conditionalFormatting sqref="H126:I129">
    <cfRule type="expression" dxfId="11" priority="11">
      <formula>H$6=""</formula>
    </cfRule>
  </conditionalFormatting>
  <conditionalFormatting sqref="H133:I133">
    <cfRule type="expression" dxfId="10" priority="10">
      <formula>H$6=""</formula>
    </cfRule>
  </conditionalFormatting>
  <conditionalFormatting sqref="H145:I145">
    <cfRule type="expression" dxfId="9" priority="9">
      <formula>H$6=""</formula>
    </cfRule>
  </conditionalFormatting>
  <conditionalFormatting sqref="H153:I156">
    <cfRule type="expression" dxfId="8" priority="8">
      <formula>H$6=""</formula>
    </cfRule>
  </conditionalFormatting>
  <conditionalFormatting sqref="H159:I161">
    <cfRule type="expression" dxfId="7" priority="7">
      <formula>H$6=""</formula>
    </cfRule>
  </conditionalFormatting>
  <conditionalFormatting sqref="H169:I174">
    <cfRule type="expression" dxfId="6" priority="6">
      <formula>H$6=""</formula>
    </cfRule>
  </conditionalFormatting>
  <conditionalFormatting sqref="H187:I187">
    <cfRule type="expression" dxfId="5" priority="5">
      <formula>H$6=""</formula>
    </cfRule>
  </conditionalFormatting>
  <conditionalFormatting sqref="H204:I206">
    <cfRule type="expression" dxfId="4" priority="4">
      <formula>H$6=""</formula>
    </cfRule>
  </conditionalFormatting>
  <conditionalFormatting sqref="H209:I209 H211:I211">
    <cfRule type="expression" dxfId="3" priority="3">
      <formula>H$6=""</formula>
    </cfRule>
  </conditionalFormatting>
  <conditionalFormatting sqref="H213:I213">
    <cfRule type="expression" dxfId="2" priority="2">
      <formula>H$6=""</formula>
    </cfRule>
  </conditionalFormatting>
  <conditionalFormatting sqref="H217:I220">
    <cfRule type="expression" dxfId="1" priority="1">
      <formula>H$6=""</formula>
    </cfRule>
  </conditionalFormatting>
  <dataValidations count="6">
    <dataValidation type="list" allowBlank="1" showInputMessage="1" showErrorMessage="1" sqref="G7 J7:K7" xr:uid="{9A818244-CFE1-4AE2-85C6-D59F5E55FB50}">
      <formula1>"Audited,Unaudited,Provisional,Projection"</formula1>
    </dataValidation>
    <dataValidation type="list" allowBlank="1" showInputMessage="1" showErrorMessage="1" sqref="G9 J9:K9" xr:uid="{D72533EC-9FC0-426F-B0CC-9C009D990946}">
      <formula1>"Material Qualification,Unqualified,No opinion / Unknown"</formula1>
    </dataValidation>
    <dataValidation type="list" allowBlank="1" showInputMessage="1" showErrorMessage="1" sqref="K4" xr:uid="{E0F95DCA-BD96-4C04-9F36-71B5E79A43AA}">
      <formula1>"Actuals, Thousands, Lakhs, Millions, Crores"</formula1>
    </dataValidation>
    <dataValidation type="list" allowBlank="1" showErrorMessage="1" sqref="I9" xr:uid="{119038AB-E606-4DFC-B185-1E8C190B55A5}">
      <formula1>"Unqualified,No Opinion/Unknown,Material Qualification"</formula1>
    </dataValidation>
    <dataValidation type="list" allowBlank="1" showErrorMessage="1" sqref="H9" xr:uid="{75A2FF80-A2EC-4609-B2F2-4D91615CECE1}">
      <formula1>#REF!</formula1>
    </dataValidation>
    <dataValidation type="list" allowBlank="1" showErrorMessage="1" sqref="H7:I7" xr:uid="{403EC1DE-0200-42A3-A2A9-CB00730F91DF}">
      <formula1>"Audited,Unaudited,Provisional,Projection"</formula1>
    </dataValidation>
  </dataValidations>
  <pageMargins left="0.7" right="0.7" top="0.75" bottom="0.75" header="0.3" footer="0.3"/>
  <pageSetup paperSize="9" scale="28" fitToHeight="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118C-D2B0-4B42-AB42-F5C199700DC8}">
  <sheetPr codeName="Sheet14">
    <tabColor theme="3" tint="-0.499984740745262"/>
  </sheetPr>
  <dimension ref="A1:H62"/>
  <sheetViews>
    <sheetView showRowColHeaders="0" workbookViewId="0">
      <selection activeCell="H8" sqref="H8"/>
    </sheetView>
  </sheetViews>
  <sheetFormatPr defaultColWidth="9.140625" defaultRowHeight="15" customHeight="1" outlineLevelRow="1" x14ac:dyDescent="0.25"/>
  <cols>
    <col min="1" max="1" width="2.7109375" style="190" customWidth="1"/>
    <col min="2" max="2" width="6.42578125" style="190" bestFit="1" customWidth="1"/>
    <col min="3" max="3" width="34.28515625" style="190" bestFit="1" customWidth="1"/>
    <col min="4" max="4" width="13.85546875" style="190" customWidth="1"/>
    <col min="5" max="5" width="12.7109375" style="190" customWidth="1"/>
    <col min="6" max="6" width="9.140625" style="190"/>
    <col min="7" max="7" width="53.28515625" style="190" customWidth="1"/>
    <col min="8" max="16384" width="9.140625" style="190"/>
  </cols>
  <sheetData>
    <row r="1" spans="1:8" ht="13.5" thickBot="1" x14ac:dyDescent="0.3"/>
    <row r="2" spans="1:8" ht="18.75" outlineLevel="1" thickBot="1" x14ac:dyDescent="0.3">
      <c r="A2" s="191"/>
      <c r="B2" s="770" t="s">
        <v>305</v>
      </c>
      <c r="C2" s="771"/>
      <c r="D2" s="771"/>
      <c r="E2" s="771"/>
      <c r="F2" s="771"/>
      <c r="G2" s="772"/>
      <c r="H2" s="192"/>
    </row>
    <row r="3" spans="1:8" ht="15" customHeight="1" outlineLevel="1" x14ac:dyDescent="0.25">
      <c r="A3" s="191"/>
      <c r="B3" s="195" t="s">
        <v>260</v>
      </c>
      <c r="C3" s="196" t="s">
        <v>15</v>
      </c>
      <c r="D3" s="197">
        <f>'Financial Statement'!I6</f>
        <v>43190</v>
      </c>
      <c r="E3" s="197">
        <f>'Financial Statement'!H6</f>
        <v>42825</v>
      </c>
      <c r="F3" s="196" t="s">
        <v>171</v>
      </c>
      <c r="G3" s="201" t="s">
        <v>21</v>
      </c>
      <c r="H3" s="192"/>
    </row>
    <row r="4" spans="1:8" ht="15" customHeight="1" outlineLevel="1" x14ac:dyDescent="0.25">
      <c r="A4" s="191"/>
      <c r="B4" s="773" t="s">
        <v>304</v>
      </c>
      <c r="C4" s="774"/>
      <c r="D4" s="774"/>
      <c r="E4" s="774"/>
      <c r="F4" s="774"/>
      <c r="G4" s="775"/>
      <c r="H4" s="192"/>
    </row>
    <row r="5" spans="1:8" ht="15" customHeight="1" outlineLevel="1" x14ac:dyDescent="0.25">
      <c r="A5" s="191"/>
      <c r="B5" s="212">
        <v>1</v>
      </c>
      <c r="C5" s="213" t="s">
        <v>0</v>
      </c>
      <c r="D5" s="202">
        <f>'Financial Statement'!I23</f>
        <v>0</v>
      </c>
      <c r="E5" s="202">
        <f>'Financial Statement'!H23</f>
        <v>0</v>
      </c>
      <c r="F5" s="203" t="str">
        <f>IFERROR((D5-E5)/E5,"-")</f>
        <v>-</v>
      </c>
      <c r="G5" s="198" t="str">
        <f>IFERROR(_xlfn.IFS(F5&gt;0,C5&amp;" increased by "&amp;INT(F5*100)&amp;"%",F5&lt;0,C5&amp;"  decreased by "&amp;INT(F5*-100)&amp;"%",F5=0,C5&amp;" is stagnant"),"-")</f>
        <v>-</v>
      </c>
      <c r="H5" s="192"/>
    </row>
    <row r="6" spans="1:8" ht="15" customHeight="1" outlineLevel="1" x14ac:dyDescent="0.25">
      <c r="A6" s="191"/>
      <c r="B6" s="212">
        <v>2</v>
      </c>
      <c r="C6" s="213" t="s">
        <v>49</v>
      </c>
      <c r="D6" s="202">
        <f>'Financial Statement'!I43</f>
        <v>0</v>
      </c>
      <c r="E6" s="202">
        <f>'Financial Statement'!H43</f>
        <v>0</v>
      </c>
      <c r="F6" s="203" t="str">
        <f t="shared" ref="F6:F23" si="0">IFERROR((D6-E6)/E6,"-")</f>
        <v>-</v>
      </c>
      <c r="G6" s="198" t="str">
        <f>IFERROR(_xlfn.IFS(F6&gt;0,C6&amp;"  increased by "&amp;INT(F6*100)&amp;"%",F6&lt;0,C6&amp;" decreased by "&amp;INT(F6*-100)&amp;"%",F6=0,C6&amp;" is stagnant"),"-")</f>
        <v>-</v>
      </c>
      <c r="H6" s="192"/>
    </row>
    <row r="7" spans="1:8" ht="15" customHeight="1" outlineLevel="1" x14ac:dyDescent="0.25">
      <c r="A7" s="191"/>
      <c r="B7" s="212">
        <v>3</v>
      </c>
      <c r="C7" s="213" t="s">
        <v>60</v>
      </c>
      <c r="D7" s="202">
        <f>'Financial Statement'!I55</f>
        <v>0</v>
      </c>
      <c r="E7" s="202">
        <f>'Financial Statement'!H55</f>
        <v>0</v>
      </c>
      <c r="F7" s="203" t="str">
        <f t="shared" si="0"/>
        <v>-</v>
      </c>
      <c r="G7" s="198" t="str">
        <f>IFERROR(_xlfn.IFS(F7&gt;0,C7&amp;" increased by "&amp;INT(F7*100)&amp;"%",F7&lt;0,C7&amp;" decreased by "&amp;INT(F7*-100)&amp;"%",F7=0,C7&amp;" is stagnant"),"-")</f>
        <v>-</v>
      </c>
      <c r="H7" s="192"/>
    </row>
    <row r="8" spans="1:8" ht="15" customHeight="1" outlineLevel="1" x14ac:dyDescent="0.25">
      <c r="A8" s="191"/>
      <c r="B8" s="212">
        <v>4</v>
      </c>
      <c r="C8" s="213" t="s">
        <v>261</v>
      </c>
      <c r="D8" s="202">
        <f>'Financial Statement'!I57</f>
        <v>0</v>
      </c>
      <c r="E8" s="202">
        <f>'Financial Statement'!H57</f>
        <v>0</v>
      </c>
      <c r="F8" s="203" t="str">
        <f t="shared" si="0"/>
        <v>-</v>
      </c>
      <c r="G8" s="198" t="str">
        <f>IFERROR(_xlfn.IFS(F8&gt;0,C8&amp;" increased by "&amp;INT(F8*100)&amp;"%",F8&lt;0,C8&amp;" decreased by "&amp;INT(F8*-100)&amp;"%",F8=0,C8&amp;" is stagnant"),"-")</f>
        <v>-</v>
      </c>
      <c r="H8" s="192"/>
    </row>
    <row r="9" spans="1:8" ht="15" customHeight="1" outlineLevel="1" x14ac:dyDescent="0.25">
      <c r="A9" s="191"/>
      <c r="B9" s="212">
        <v>5</v>
      </c>
      <c r="C9" s="213" t="s">
        <v>84</v>
      </c>
      <c r="D9" s="202">
        <f>'Financial Statement'!I81</f>
        <v>0</v>
      </c>
      <c r="E9" s="202">
        <f>'Financial Statement'!H81</f>
        <v>0</v>
      </c>
      <c r="F9" s="203" t="str">
        <f t="shared" si="0"/>
        <v>-</v>
      </c>
      <c r="G9" s="198" t="str">
        <f>IFERROR(_xlfn.IFS(F9&gt;0,C9&amp;" increased by "&amp;INT(F9*100)&amp;"%",F9&lt;0,C9&amp;" decreased by "&amp;INT(F9*-100)&amp;"%",F9=0,C9&amp;" is stagnant"),"-")</f>
        <v>-</v>
      </c>
      <c r="H9" s="192"/>
    </row>
    <row r="10" spans="1:8" ht="15" customHeight="1" outlineLevel="1" x14ac:dyDescent="0.25">
      <c r="A10" s="191"/>
      <c r="B10" s="212">
        <v>6</v>
      </c>
      <c r="C10" s="213" t="s">
        <v>262</v>
      </c>
      <c r="D10" s="202">
        <f>'Financial Statement'!I86</f>
        <v>0</v>
      </c>
      <c r="E10" s="202">
        <f>'Financial Statement'!H86</f>
        <v>0</v>
      </c>
      <c r="F10" s="203" t="str">
        <f t="shared" si="0"/>
        <v>-</v>
      </c>
      <c r="G10" s="198" t="str">
        <f>IFERROR(_xlfn.IFS(F10&gt;0,C10&amp;" increased by "&amp;INT(F10*100)&amp;"%",F10&lt;0,C10&amp;" decreased by "&amp;INT(F10*-100)&amp;"%",F10=0,C10&amp;" is stagnant"),"-")</f>
        <v>-</v>
      </c>
      <c r="H10" s="192"/>
    </row>
    <row r="11" spans="1:8" ht="15" customHeight="1" outlineLevel="1" x14ac:dyDescent="0.25">
      <c r="A11" s="191"/>
      <c r="B11" s="212">
        <v>7</v>
      </c>
      <c r="C11" s="213" t="s">
        <v>91</v>
      </c>
      <c r="D11" s="202">
        <f>'Financial Statement'!I92</f>
        <v>0</v>
      </c>
      <c r="E11" s="202">
        <f>'Financial Statement'!H92</f>
        <v>0</v>
      </c>
      <c r="F11" s="203" t="str">
        <f t="shared" si="0"/>
        <v>-</v>
      </c>
      <c r="G11" s="198" t="str">
        <f>IFERROR(_xlfn.IFS(F11&gt;0,C11&amp;" increased by "&amp;INT(F11*100)&amp;"%",F11&lt;0,C11&amp;" decreased by "&amp;INT(F11*-100)&amp;"%",F11=0,C11&amp;" is stagnant"),"-")</f>
        <v>-</v>
      </c>
      <c r="H11" s="192"/>
    </row>
    <row r="12" spans="1:8" outlineLevel="1" x14ac:dyDescent="0.25">
      <c r="A12" s="191"/>
      <c r="B12" s="773" t="s">
        <v>278</v>
      </c>
      <c r="C12" s="774"/>
      <c r="D12" s="774"/>
      <c r="E12" s="774"/>
      <c r="F12" s="774"/>
      <c r="G12" s="775"/>
      <c r="H12" s="192"/>
    </row>
    <row r="13" spans="1:8" ht="15" customHeight="1" outlineLevel="1" x14ac:dyDescent="0.25">
      <c r="A13" s="191"/>
      <c r="B13" s="212">
        <v>8</v>
      </c>
      <c r="C13" s="213" t="s">
        <v>100</v>
      </c>
      <c r="D13" s="202">
        <f>'Financial Statement'!I107</f>
        <v>0</v>
      </c>
      <c r="E13" s="202">
        <f>'Financial Statement'!H107</f>
        <v>0</v>
      </c>
      <c r="F13" s="203" t="str">
        <f t="shared" si="0"/>
        <v>-</v>
      </c>
      <c r="G13" s="198" t="str">
        <f>IFERROR(_xlfn.IFS(F13&gt;0,C13&amp;" increased by "&amp;INT(F13*100)&amp;"%",F13&lt;0,C13&amp;" decreased by "&amp;INT(F13*-100)&amp;"%",F13=0,C13&amp;" is stagnant"),"-")</f>
        <v>-</v>
      </c>
      <c r="H13" s="192"/>
    </row>
    <row r="14" spans="1:8" ht="15" customHeight="1" outlineLevel="1" x14ac:dyDescent="0.25">
      <c r="A14" s="191"/>
      <c r="B14" s="212">
        <v>9</v>
      </c>
      <c r="C14" s="213" t="s">
        <v>263</v>
      </c>
      <c r="D14" s="202">
        <f>'Financial Statement'!I119</f>
        <v>0</v>
      </c>
      <c r="E14" s="202">
        <f>'Financial Statement'!H119</f>
        <v>0</v>
      </c>
      <c r="F14" s="203" t="str">
        <f t="shared" si="0"/>
        <v>-</v>
      </c>
      <c r="G14" s="198" t="str">
        <f>IFERROR(_xlfn.IFS(F14&gt;0,C14&amp;" increased by "&amp;INT(F14*100)&amp;"%",F14&lt;0,C14&amp;" decreased by "&amp;INT(F14*-100)&amp;"%",F14=0,C14&amp;" is stagnant"),"-")</f>
        <v>-</v>
      </c>
      <c r="H14" s="192"/>
    </row>
    <row r="15" spans="1:8" ht="15" customHeight="1" outlineLevel="1" x14ac:dyDescent="0.25">
      <c r="A15" s="191"/>
      <c r="B15" s="212">
        <v>10</v>
      </c>
      <c r="C15" s="213" t="s">
        <v>264</v>
      </c>
      <c r="D15" s="202">
        <f>'Financial Statement'!I121</f>
        <v>0</v>
      </c>
      <c r="E15" s="202">
        <f>'Financial Statement'!H121</f>
        <v>0</v>
      </c>
      <c r="F15" s="203" t="str">
        <f t="shared" si="0"/>
        <v>-</v>
      </c>
      <c r="G15" s="198" t="str">
        <f>IFERROR(_xlfn.IFS(F15&gt;0,C15&amp;" increased by "&amp;INT(F15*100)&amp;"%",F15&lt;0,C15&amp;" decreased by "&amp;INT(F15*-100)&amp;"%",F15=0,C15&amp;" is stagnant"),"-")</f>
        <v>-</v>
      </c>
      <c r="H15" s="192"/>
    </row>
    <row r="16" spans="1:8" ht="15" customHeight="1" outlineLevel="1" x14ac:dyDescent="0.25">
      <c r="A16" s="191"/>
      <c r="B16" s="212">
        <v>11</v>
      </c>
      <c r="C16" s="213" t="s">
        <v>265</v>
      </c>
      <c r="D16" s="202">
        <f>'Financial Statement'!I125</f>
        <v>0</v>
      </c>
      <c r="E16" s="202">
        <f>'Financial Statement'!H125</f>
        <v>0</v>
      </c>
      <c r="F16" s="203" t="str">
        <f t="shared" si="0"/>
        <v>-</v>
      </c>
      <c r="G16" s="198" t="str">
        <f>IFERROR(_xlfn.IFS(F16&gt;0,C16&amp;" increased by "&amp;INT(F16*100)&amp;"%",F16&lt;0,C16&amp;" decreased by "&amp;INT(F16*-100)&amp;"%",F16=0,C16&amp;" is stagnant"),"-")</f>
        <v>-</v>
      </c>
      <c r="H16" s="192"/>
    </row>
    <row r="17" spans="1:8" ht="15" customHeight="1" outlineLevel="1" x14ac:dyDescent="0.25">
      <c r="A17" s="191"/>
      <c r="B17" s="212">
        <v>12</v>
      </c>
      <c r="C17" s="213" t="s">
        <v>266</v>
      </c>
      <c r="D17" s="202">
        <f>'Financial Statement'!I144</f>
        <v>0</v>
      </c>
      <c r="E17" s="202">
        <f>'Financial Statement'!H144</f>
        <v>0</v>
      </c>
      <c r="F17" s="203" t="str">
        <f t="shared" si="0"/>
        <v>-</v>
      </c>
      <c r="G17" s="198" t="str">
        <f>IFERROR(_xlfn.IFS(F17&gt;0,C17&amp;" increased by "&amp;INT(F17*100)&amp;"%",F17&lt;0,C17&amp;" decreased by "&amp;INT(F17*-100)&amp;"%",F17=0,C17&amp;" is stagnant"),"-")</f>
        <v>-</v>
      </c>
      <c r="H17" s="192"/>
    </row>
    <row r="18" spans="1:8" ht="15" customHeight="1" outlineLevel="1" x14ac:dyDescent="0.25">
      <c r="A18" s="191"/>
      <c r="B18" s="773" t="s">
        <v>4</v>
      </c>
      <c r="C18" s="774"/>
      <c r="D18" s="774"/>
      <c r="E18" s="774"/>
      <c r="F18" s="774"/>
      <c r="G18" s="775"/>
      <c r="H18" s="192"/>
    </row>
    <row r="19" spans="1:8" ht="15" customHeight="1" outlineLevel="1" x14ac:dyDescent="0.25">
      <c r="A19" s="191"/>
      <c r="B19" s="212">
        <v>13</v>
      </c>
      <c r="C19" s="213" t="s">
        <v>321</v>
      </c>
      <c r="D19" s="202">
        <f>'Financial Statement'!I167</f>
        <v>0</v>
      </c>
      <c r="E19" s="202">
        <f>'Financial Statement'!H167</f>
        <v>0</v>
      </c>
      <c r="F19" s="203" t="str">
        <f t="shared" si="0"/>
        <v>-</v>
      </c>
      <c r="G19" s="198" t="str">
        <f>IFERROR(_xlfn.IFS(F19&gt;0,C19&amp;" increased by "&amp;INT(F19*100)&amp;"%",F19&lt;0,C19&amp;" decreased by "&amp;INT(F19*-100)&amp;"%",F19=0,C19&amp;" is stagnant"),"-")</f>
        <v>-</v>
      </c>
      <c r="H19" s="192"/>
    </row>
    <row r="20" spans="1:8" ht="15" customHeight="1" outlineLevel="1" x14ac:dyDescent="0.25">
      <c r="A20" s="191"/>
      <c r="B20" s="212">
        <v>14</v>
      </c>
      <c r="C20" s="213" t="s">
        <v>322</v>
      </c>
      <c r="D20" s="202">
        <f>'Financial Statement'!I196+'Financial Statement'!I177</f>
        <v>0</v>
      </c>
      <c r="E20" s="202">
        <f>'Financial Statement'!H177+'Financial Statement'!H196</f>
        <v>0</v>
      </c>
      <c r="F20" s="203" t="str">
        <f t="shared" si="0"/>
        <v>-</v>
      </c>
      <c r="G20" s="198" t="str">
        <f>IFERROR(_xlfn.IFS(F20&gt;0,C20&amp;" increased by "&amp;INT(F20*100)&amp;"%",F20&lt;0,C20&amp;" decreased by "&amp;INT(F20*-100)&amp;"%",F20=0,C20&amp;" is stagnant"),"-")</f>
        <v>-</v>
      </c>
      <c r="H20" s="192"/>
    </row>
    <row r="21" spans="1:8" ht="15" customHeight="1" outlineLevel="1" x14ac:dyDescent="0.25">
      <c r="A21" s="191"/>
      <c r="B21" s="212">
        <v>15</v>
      </c>
      <c r="C21" s="213" t="s">
        <v>7</v>
      </c>
      <c r="D21" s="202">
        <f>'Financial Statement'!I203</f>
        <v>0</v>
      </c>
      <c r="E21" s="202">
        <f>'Financial Statement'!H203</f>
        <v>0</v>
      </c>
      <c r="F21" s="203" t="str">
        <f t="shared" si="0"/>
        <v>-</v>
      </c>
      <c r="G21" s="198" t="str">
        <f>IFERROR(_xlfn.IFS(F21&gt;0,C21&amp;" increased by "&amp;INT(F21*100)&amp;"%",F21&lt;0,C21&amp;" decreased by "&amp;INT(F21*-100)&amp;"%",F21=0,C21&amp;" is stagnant"),"-")</f>
        <v>-</v>
      </c>
      <c r="H21" s="192"/>
    </row>
    <row r="22" spans="1:8" ht="15" customHeight="1" outlineLevel="1" x14ac:dyDescent="0.25">
      <c r="A22" s="191"/>
      <c r="B22" s="212">
        <v>16</v>
      </c>
      <c r="C22" s="213" t="s">
        <v>267</v>
      </c>
      <c r="D22" s="202">
        <f>'Financial Statement'!I208</f>
        <v>0</v>
      </c>
      <c r="E22" s="202">
        <f>'Financial Statement'!H208</f>
        <v>0</v>
      </c>
      <c r="F22" s="203" t="str">
        <f t="shared" si="0"/>
        <v>-</v>
      </c>
      <c r="G22" s="198" t="str">
        <f>IFERROR(_xlfn.IFS(F22&gt;0,C22&amp;" increased by "&amp;INT(F22*100)&amp;"%",F22&lt;0,C22&amp;" decreased by "&amp;INT(F22*-100)&amp;"%",F22=0,C22&amp;" is stagnant"),"-")</f>
        <v>-</v>
      </c>
      <c r="H22" s="192"/>
    </row>
    <row r="23" spans="1:8" ht="15" customHeight="1" outlineLevel="1" thickBot="1" x14ac:dyDescent="0.3">
      <c r="A23" s="191"/>
      <c r="B23" s="214">
        <v>17</v>
      </c>
      <c r="C23" s="215" t="s">
        <v>268</v>
      </c>
      <c r="D23" s="204">
        <f>'Financial Statement'!I213</f>
        <v>0</v>
      </c>
      <c r="E23" s="204">
        <f>'Financial Statement'!H213</f>
        <v>0</v>
      </c>
      <c r="F23" s="207" t="str">
        <f t="shared" si="0"/>
        <v>-</v>
      </c>
      <c r="G23" s="199" t="str">
        <f>IFERROR(_xlfn.IFS(F23&gt;0,C23&amp;" increased by "&amp;INT(F23*100)&amp;"%",F23&lt;0,C23&amp;" decreased by "&amp;INT(F23*-100)&amp;"%",F23=0,C23&amp;" is stagnant"),"-")</f>
        <v>-</v>
      </c>
      <c r="H23" s="192"/>
    </row>
    <row r="24" spans="1:8" ht="15" customHeight="1" outlineLevel="1" thickBot="1" x14ac:dyDescent="0.3">
      <c r="B24" s="200"/>
      <c r="C24" s="200"/>
      <c r="D24" s="200"/>
      <c r="E24" s="200"/>
      <c r="F24" s="200"/>
      <c r="G24" s="200"/>
    </row>
    <row r="25" spans="1:8" ht="18.75" outlineLevel="1" thickBot="1" x14ac:dyDescent="0.3">
      <c r="A25" s="191"/>
      <c r="B25" s="776" t="s">
        <v>13</v>
      </c>
      <c r="C25" s="777"/>
      <c r="D25" s="777"/>
      <c r="E25" s="777"/>
      <c r="F25" s="777"/>
      <c r="G25" s="778"/>
      <c r="H25" s="192"/>
    </row>
    <row r="26" spans="1:8" ht="15" customHeight="1" outlineLevel="1" x14ac:dyDescent="0.25">
      <c r="A26" s="191"/>
      <c r="B26" s="211" t="s">
        <v>269</v>
      </c>
      <c r="C26" s="252" t="s">
        <v>15</v>
      </c>
      <c r="D26" s="208">
        <f>D3</f>
        <v>43190</v>
      </c>
      <c r="E26" s="208">
        <f>E3</f>
        <v>42825</v>
      </c>
      <c r="F26" s="781" t="s">
        <v>21</v>
      </c>
      <c r="G26" s="782"/>
      <c r="H26" s="192"/>
    </row>
    <row r="27" spans="1:8" ht="15" customHeight="1" outlineLevel="1" x14ac:dyDescent="0.25">
      <c r="A27" s="191"/>
      <c r="B27" s="212">
        <v>1</v>
      </c>
      <c r="C27" s="213" t="s">
        <v>279</v>
      </c>
      <c r="D27" s="205"/>
      <c r="E27" s="205"/>
      <c r="F27" s="783" t="str">
        <f>IFERROR(_xlfn.IFS(D27&lt;E27,C27&amp;" has decreased from "&amp;INT(E27)&amp;"% to "&amp;INT(D27)&amp;"%",D27&gt;E27,C27&amp;" has increased from "&amp;INT(E27)&amp;"% to "&amp;INT(D27)&amp;"%"),"-")</f>
        <v>-</v>
      </c>
      <c r="G27" s="784"/>
      <c r="H27" s="192"/>
    </row>
    <row r="28" spans="1:8" ht="15" customHeight="1" outlineLevel="1" x14ac:dyDescent="0.25">
      <c r="A28" s="191"/>
      <c r="B28" s="212">
        <v>2</v>
      </c>
      <c r="C28" s="213" t="s">
        <v>280</v>
      </c>
      <c r="D28" s="205">
        <f>'Financial Statement'!I243</f>
        <v>0</v>
      </c>
      <c r="E28" s="205">
        <f>'Financial Statement'!H243</f>
        <v>0</v>
      </c>
      <c r="F28" s="783" t="str">
        <f>IFERROR(_xlfn.IFS(D28&lt;E28,C28&amp;" has decreased from Rs. "&amp;TEXT(E28,"##,##0")&amp; " to Rs. "&amp;TEXT(D28,"##,##0"),D28&gt;E28,C28&amp;" has increased from Rs. "&amp;TEXT(E28,"##,##0")&amp;" to Rs. "&amp;TEXT(E28,"##,##0")),"-")</f>
        <v>-</v>
      </c>
      <c r="G28" s="784"/>
      <c r="H28" s="192"/>
    </row>
    <row r="29" spans="1:8" ht="15" customHeight="1" outlineLevel="1" x14ac:dyDescent="0.25">
      <c r="A29" s="191"/>
      <c r="B29" s="212">
        <v>3</v>
      </c>
      <c r="C29" s="213" t="s">
        <v>281</v>
      </c>
      <c r="D29" s="205" t="str">
        <f>'Financial Statement'!I242</f>
        <v>-</v>
      </c>
      <c r="E29" s="205" t="str">
        <f>'Financial Statement'!H242</f>
        <v>-</v>
      </c>
      <c r="F29" s="783" t="str">
        <f>IFERROR(_xlfn.IFS(D29&lt;E29,C29&amp;" has decreased from "&amp;INT(E29)&amp;" times to "&amp;INT(D29)&amp;" times",D29&gt;E29,C29&amp;" has increased from "&amp;INT(E29)&amp;" times to "&amp;INT(D29)&amp;" times"),"-")</f>
        <v>-</v>
      </c>
      <c r="G29" s="784"/>
      <c r="H29" s="192"/>
    </row>
    <row r="30" spans="1:8" ht="15" customHeight="1" outlineLevel="1" x14ac:dyDescent="0.25">
      <c r="A30" s="191"/>
      <c r="B30" s="212">
        <v>4</v>
      </c>
      <c r="C30" s="213" t="s">
        <v>1</v>
      </c>
      <c r="D30" s="205" t="str">
        <f>'Financial Statement'!I245</f>
        <v>-</v>
      </c>
      <c r="E30" s="205" t="str">
        <f>'Financial Statement'!H245</f>
        <v>-</v>
      </c>
      <c r="F30" s="783" t="str">
        <f>IFERROR(_xlfn.IFS(D30&lt;E30,C30&amp;" has decreased from "&amp;INT(E30)&amp;" times to "&amp;INT(D30)&amp;" times",D30&gt;E30,C30&amp;" has increased from "&amp;INT(E30)&amp;" times to "&amp;INT(D30)&amp;" times"),"-")</f>
        <v>-</v>
      </c>
      <c r="G30" s="784"/>
      <c r="H30" s="192"/>
    </row>
    <row r="31" spans="1:8" ht="15" customHeight="1" outlineLevel="1" x14ac:dyDescent="0.25">
      <c r="A31" s="191"/>
      <c r="B31" s="212">
        <v>5</v>
      </c>
      <c r="C31" s="213" t="s">
        <v>2</v>
      </c>
      <c r="D31" s="205" t="str">
        <f>'Financial Statement'!I251</f>
        <v>-</v>
      </c>
      <c r="E31" s="205" t="str">
        <f>'Financial Statement'!H251</f>
        <v>-</v>
      </c>
      <c r="F31" s="783" t="str">
        <f>IFERROR(_xlfn.IFS(D31&lt;E31,C31&amp;" has decreased from "&amp;INT(E31)&amp;" days to "&amp;INT(D31)&amp;" days",D31&gt;E31,C31&amp;" has increased from "&amp;INT(E31)&amp;" days to "&amp;INT(D31)&amp;" days"),"-")</f>
        <v>-</v>
      </c>
      <c r="G31" s="784"/>
      <c r="H31" s="192"/>
    </row>
    <row r="32" spans="1:8" ht="15" customHeight="1" outlineLevel="1" x14ac:dyDescent="0.25">
      <c r="A32" s="191"/>
      <c r="B32" s="212">
        <v>6</v>
      </c>
      <c r="C32" s="213" t="s">
        <v>3</v>
      </c>
      <c r="D32" s="205" t="str">
        <f>'Financial Statement'!I249</f>
        <v>-</v>
      </c>
      <c r="E32" s="205" t="str">
        <f>'Financial Statement'!H249</f>
        <v>-</v>
      </c>
      <c r="F32" s="783" t="str">
        <f>IFERROR(_xlfn.IFS(D32&lt;E32,C32&amp;" has decreased from "&amp;INT(E32)&amp;" days to "&amp;INT(D32)&amp;" days",D32&gt;E32,C32&amp;" has increased from "&amp;INT(E32)&amp;" days to "&amp;INT(D32)&amp;" days"),"-")</f>
        <v>-</v>
      </c>
      <c r="G32" s="784"/>
      <c r="H32" s="192"/>
    </row>
    <row r="33" spans="1:8" ht="15" customHeight="1" outlineLevel="1" x14ac:dyDescent="0.25">
      <c r="A33" s="191"/>
      <c r="B33" s="212">
        <v>7</v>
      </c>
      <c r="C33" s="213" t="s">
        <v>282</v>
      </c>
      <c r="D33" s="205" t="str">
        <f>'Financial Statement'!I253</f>
        <v>-</v>
      </c>
      <c r="E33" s="205" t="str">
        <f>'Financial Statement'!H253</f>
        <v>-</v>
      </c>
      <c r="F33" s="783" t="str">
        <f>IFERROR(_xlfn.IFS(D33&lt;E33,C33&amp;" has decreased from "&amp;INT(E33)&amp;" days to "&amp;INT(D33)&amp;" days",D33&gt;E33,C33&amp;" has increased from "&amp;INT(E33)&amp;" days to "&amp;INT(D33)&amp;" days"),"-")</f>
        <v>-</v>
      </c>
      <c r="G33" s="784"/>
      <c r="H33" s="192"/>
    </row>
    <row r="34" spans="1:8" ht="15" customHeight="1" outlineLevel="1" x14ac:dyDescent="0.25">
      <c r="A34" s="191"/>
      <c r="B34" s="212">
        <v>8</v>
      </c>
      <c r="C34" s="213" t="s">
        <v>324</v>
      </c>
      <c r="D34" s="205" t="str">
        <f>'Financial Statement'!I234</f>
        <v>-</v>
      </c>
      <c r="E34" s="205" t="str">
        <f>'Financial Statement'!H234</f>
        <v>-</v>
      </c>
      <c r="F34" s="783" t="str">
        <f>IFERROR(_xlfn.IFS(D34&lt;E34,C34&amp;" has decreased from "&amp;INT(E34)&amp;"% to "&amp;INT(D34)&amp;"%",D34&gt;E34,C34&amp;" has increased from "&amp;INT(E34)&amp;"% to "&amp;INT(D34)&amp;"%"),"-")</f>
        <v>-</v>
      </c>
      <c r="G34" s="784"/>
      <c r="H34" s="192"/>
    </row>
    <row r="35" spans="1:8" ht="15" customHeight="1" outlineLevel="1" x14ac:dyDescent="0.25">
      <c r="A35" s="191"/>
      <c r="B35" s="212">
        <v>9</v>
      </c>
      <c r="C35" s="213" t="s">
        <v>323</v>
      </c>
      <c r="D35" s="205" t="str">
        <f>'Financial Statement'!I235</f>
        <v>-</v>
      </c>
      <c r="E35" s="205" t="str">
        <f>'Financial Statement'!H235</f>
        <v>-</v>
      </c>
      <c r="F35" s="783" t="str">
        <f>IFERROR(_xlfn.IFS(D35&lt;E35,C35&amp;" has decreased from "&amp;INT(E35)&amp;"% to "&amp;INT(D35)&amp;"%",D35&gt;E35,C35&amp;" has increased from "&amp;INT(E35)&amp;"% to "&amp;INT(D35)&amp;"%"),"-")</f>
        <v>-</v>
      </c>
      <c r="G35" s="784"/>
      <c r="H35" s="192"/>
    </row>
    <row r="36" spans="1:8" ht="15" customHeight="1" outlineLevel="1" thickBot="1" x14ac:dyDescent="0.3">
      <c r="A36" s="191"/>
      <c r="B36" s="214">
        <v>10</v>
      </c>
      <c r="C36" s="215" t="s">
        <v>325</v>
      </c>
      <c r="D36" s="206" t="str">
        <f>'Financial Statement'!I263</f>
        <v>-</v>
      </c>
      <c r="E36" s="206" t="str">
        <f>'Financial Statement'!H263</f>
        <v>-</v>
      </c>
      <c r="F36" s="785" t="str">
        <f>IFERROR(_xlfn.IFS(D36&lt;E36,C36&amp;" has decreased from "&amp;INT(E36)&amp;"% to "&amp;INT(D36)&amp;"%",D36&gt;E36,C36&amp;" has increased from "&amp;INT(E36)&amp;"% to "&amp;INT(D36)&amp;"%"),"-")</f>
        <v>-</v>
      </c>
      <c r="G36" s="786"/>
      <c r="H36" s="192"/>
    </row>
    <row r="37" spans="1:8" ht="15" customHeight="1" x14ac:dyDescent="0.25">
      <c r="B37" s="200"/>
      <c r="C37" s="200"/>
      <c r="D37" s="200"/>
      <c r="E37" s="200"/>
      <c r="F37" s="200"/>
      <c r="G37" s="193"/>
    </row>
    <row r="38" spans="1:8" ht="18.75" hidden="1" outlineLevel="1" thickBot="1" x14ac:dyDescent="0.3">
      <c r="A38" s="191"/>
      <c r="B38" s="792" t="s">
        <v>308</v>
      </c>
      <c r="C38" s="793"/>
      <c r="D38" s="793"/>
      <c r="E38" s="793"/>
      <c r="F38" s="794"/>
      <c r="G38" s="192"/>
    </row>
    <row r="39" spans="1:8" ht="12.75" hidden="1" outlineLevel="1" x14ac:dyDescent="0.25">
      <c r="A39" s="191"/>
      <c r="B39" s="790" t="s">
        <v>311</v>
      </c>
      <c r="C39" s="791"/>
      <c r="D39" s="797"/>
      <c r="E39" s="797"/>
      <c r="F39" s="798"/>
      <c r="G39" s="192"/>
    </row>
    <row r="40" spans="1:8" ht="12.75" hidden="1" outlineLevel="1" x14ac:dyDescent="0.25">
      <c r="A40" s="191"/>
      <c r="B40" s="795" t="s">
        <v>309</v>
      </c>
      <c r="C40" s="796"/>
      <c r="D40" s="779"/>
      <c r="E40" s="779"/>
      <c r="F40" s="780"/>
      <c r="G40" s="192"/>
    </row>
    <row r="41" spans="1:8" ht="12.75" hidden="1" outlineLevel="1" x14ac:dyDescent="0.25">
      <c r="A41" s="191"/>
      <c r="B41" s="795" t="s">
        <v>310</v>
      </c>
      <c r="C41" s="796"/>
      <c r="D41" s="799"/>
      <c r="E41" s="799"/>
      <c r="F41" s="800"/>
      <c r="G41" s="192"/>
    </row>
    <row r="42" spans="1:8" ht="12.75" hidden="1" outlineLevel="1" x14ac:dyDescent="0.25">
      <c r="A42" s="191"/>
      <c r="B42" s="795" t="s">
        <v>312</v>
      </c>
      <c r="C42" s="796"/>
      <c r="D42" s="799"/>
      <c r="E42" s="799"/>
      <c r="F42" s="800"/>
      <c r="G42" s="192"/>
    </row>
    <row r="43" spans="1:8" hidden="1" outlineLevel="1" x14ac:dyDescent="0.25">
      <c r="A43" s="191"/>
      <c r="B43" s="787" t="s">
        <v>313</v>
      </c>
      <c r="C43" s="788"/>
      <c r="D43" s="788"/>
      <c r="E43" s="788"/>
      <c r="F43" s="789"/>
      <c r="G43" s="192"/>
    </row>
    <row r="44" spans="1:8" ht="12.75" hidden="1" outlineLevel="1" x14ac:dyDescent="0.25">
      <c r="A44" s="191"/>
      <c r="B44" s="795" t="s">
        <v>314</v>
      </c>
      <c r="C44" s="796"/>
      <c r="D44" s="779"/>
      <c r="E44" s="779"/>
      <c r="F44" s="780"/>
      <c r="G44" s="192"/>
    </row>
    <row r="45" spans="1:8" ht="12.75" hidden="1" outlineLevel="1" x14ac:dyDescent="0.25">
      <c r="A45" s="191"/>
      <c r="B45" s="795" t="s">
        <v>315</v>
      </c>
      <c r="C45" s="796"/>
      <c r="D45" s="779"/>
      <c r="E45" s="779"/>
      <c r="F45" s="780"/>
      <c r="G45" s="192"/>
    </row>
    <row r="46" spans="1:8" ht="12.75" hidden="1" outlineLevel="1" x14ac:dyDescent="0.25">
      <c r="A46" s="191"/>
      <c r="B46" s="795" t="s">
        <v>316</v>
      </c>
      <c r="C46" s="796"/>
      <c r="D46" s="779"/>
      <c r="E46" s="779"/>
      <c r="F46" s="780"/>
      <c r="G46" s="192"/>
    </row>
    <row r="47" spans="1:8" hidden="1" outlineLevel="1" x14ac:dyDescent="0.25">
      <c r="A47" s="191"/>
      <c r="B47" s="787" t="s">
        <v>306</v>
      </c>
      <c r="C47" s="788"/>
      <c r="D47" s="788"/>
      <c r="E47" s="788"/>
      <c r="F47" s="789"/>
      <c r="G47" s="192"/>
    </row>
    <row r="48" spans="1:8" ht="15" hidden="1" customHeight="1" outlineLevel="1" x14ac:dyDescent="0.25">
      <c r="A48" s="191"/>
      <c r="B48" s="216"/>
      <c r="C48" s="232"/>
      <c r="D48" s="209"/>
      <c r="E48" s="209"/>
      <c r="F48" s="217"/>
      <c r="G48" s="192"/>
    </row>
    <row r="49" spans="1:7" ht="15" hidden="1" customHeight="1" outlineLevel="1" x14ac:dyDescent="0.25">
      <c r="A49" s="191"/>
      <c r="B49" s="218" t="s">
        <v>307</v>
      </c>
      <c r="C49" s="233"/>
      <c r="D49" s="224"/>
      <c r="E49" s="224"/>
      <c r="F49" s="225"/>
      <c r="G49" s="192"/>
    </row>
    <row r="50" spans="1:7" ht="15" hidden="1" customHeight="1" outlineLevel="1" x14ac:dyDescent="0.25">
      <c r="A50" s="191"/>
      <c r="B50" s="218" t="s">
        <v>307</v>
      </c>
      <c r="C50" s="224"/>
      <c r="D50" s="224"/>
      <c r="E50" s="224"/>
      <c r="F50" s="225"/>
      <c r="G50" s="192"/>
    </row>
    <row r="51" spans="1:7" ht="15" hidden="1" customHeight="1" outlineLevel="1" x14ac:dyDescent="0.25">
      <c r="A51" s="191"/>
      <c r="B51" s="219" t="s">
        <v>307</v>
      </c>
      <c r="C51" s="230"/>
      <c r="D51" s="230"/>
      <c r="E51" s="230"/>
      <c r="F51" s="231"/>
      <c r="G51" s="192"/>
    </row>
    <row r="52" spans="1:7" ht="15" hidden="1" customHeight="1" outlineLevel="1" x14ac:dyDescent="0.25">
      <c r="A52" s="191"/>
      <c r="B52" s="220"/>
      <c r="C52" s="210"/>
      <c r="D52" s="210"/>
      <c r="E52" s="210"/>
      <c r="F52" s="221"/>
      <c r="G52" s="192"/>
    </row>
    <row r="53" spans="1:7" ht="15" hidden="1" customHeight="1" outlineLevel="1" x14ac:dyDescent="0.25">
      <c r="A53" s="191"/>
      <c r="B53" s="218" t="s">
        <v>307</v>
      </c>
      <c r="C53" s="224"/>
      <c r="D53" s="224"/>
      <c r="E53" s="224"/>
      <c r="F53" s="225"/>
      <c r="G53" s="192"/>
    </row>
    <row r="54" spans="1:7" ht="15" hidden="1" customHeight="1" outlineLevel="1" x14ac:dyDescent="0.25">
      <c r="A54" s="191"/>
      <c r="B54" s="218" t="s">
        <v>307</v>
      </c>
      <c r="C54" s="224"/>
      <c r="D54" s="224"/>
      <c r="E54" s="224"/>
      <c r="F54" s="225"/>
      <c r="G54" s="192"/>
    </row>
    <row r="55" spans="1:7" ht="15" hidden="1" customHeight="1" outlineLevel="1" x14ac:dyDescent="0.25">
      <c r="A55" s="191"/>
      <c r="B55" s="222" t="s">
        <v>307</v>
      </c>
      <c r="C55" s="226"/>
      <c r="D55" s="226"/>
      <c r="E55" s="226"/>
      <c r="F55" s="227"/>
      <c r="G55" s="192"/>
    </row>
    <row r="56" spans="1:7" ht="13.5" hidden="1" customHeight="1" outlineLevel="1" x14ac:dyDescent="0.25">
      <c r="A56" s="191"/>
      <c r="B56" s="222"/>
      <c r="C56" s="226"/>
      <c r="D56" s="226"/>
      <c r="E56" s="226"/>
      <c r="F56" s="227"/>
      <c r="G56" s="192"/>
    </row>
    <row r="57" spans="1:7" ht="15" hidden="1" customHeight="1" outlineLevel="1" x14ac:dyDescent="0.25">
      <c r="A57" s="191"/>
      <c r="B57" s="218" t="s">
        <v>307</v>
      </c>
      <c r="C57" s="224"/>
      <c r="D57" s="224"/>
      <c r="E57" s="224"/>
      <c r="F57" s="225"/>
      <c r="G57" s="192"/>
    </row>
    <row r="58" spans="1:7" ht="15" hidden="1" customHeight="1" outlineLevel="1" x14ac:dyDescent="0.25">
      <c r="A58" s="191"/>
      <c r="B58" s="218" t="s">
        <v>307</v>
      </c>
      <c r="C58" s="224"/>
      <c r="D58" s="224"/>
      <c r="E58" s="224"/>
      <c r="F58" s="225"/>
      <c r="G58" s="192"/>
    </row>
    <row r="59" spans="1:7" ht="15" hidden="1" customHeight="1" outlineLevel="1" x14ac:dyDescent="0.25">
      <c r="A59" s="191"/>
      <c r="B59" s="218" t="s">
        <v>307</v>
      </c>
      <c r="C59" s="224"/>
      <c r="D59" s="224"/>
      <c r="E59" s="224"/>
      <c r="F59" s="225"/>
      <c r="G59" s="192"/>
    </row>
    <row r="60" spans="1:7" ht="15" hidden="1" customHeight="1" outlineLevel="1" x14ac:dyDescent="0.25">
      <c r="A60" s="191"/>
      <c r="B60" s="218" t="s">
        <v>307</v>
      </c>
      <c r="C60" s="224"/>
      <c r="D60" s="224"/>
      <c r="E60" s="224"/>
      <c r="F60" s="225"/>
      <c r="G60" s="192"/>
    </row>
    <row r="61" spans="1:7" ht="15" hidden="1" customHeight="1" outlineLevel="1" thickBot="1" x14ac:dyDescent="0.3">
      <c r="A61" s="191"/>
      <c r="B61" s="223"/>
      <c r="C61" s="228"/>
      <c r="D61" s="228"/>
      <c r="E61" s="228"/>
      <c r="F61" s="229"/>
      <c r="G61" s="192"/>
    </row>
    <row r="62" spans="1:7" ht="15" customHeight="1" collapsed="1" x14ac:dyDescent="0.25">
      <c r="B62" s="193"/>
      <c r="C62" s="193"/>
      <c r="D62" s="193"/>
      <c r="E62" s="193"/>
      <c r="F62" s="193"/>
    </row>
  </sheetData>
  <mergeCells count="33">
    <mergeCell ref="B47:F47"/>
    <mergeCell ref="B39:C39"/>
    <mergeCell ref="B38:F38"/>
    <mergeCell ref="B43:F43"/>
    <mergeCell ref="B44:C44"/>
    <mergeCell ref="D44:F44"/>
    <mergeCell ref="B45:C45"/>
    <mergeCell ref="B40:C40"/>
    <mergeCell ref="B41:C41"/>
    <mergeCell ref="B42:C42"/>
    <mergeCell ref="D39:F39"/>
    <mergeCell ref="D40:F40"/>
    <mergeCell ref="D41:F41"/>
    <mergeCell ref="D42:F42"/>
    <mergeCell ref="D45:F45"/>
    <mergeCell ref="B46:C46"/>
    <mergeCell ref="D46:F46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B2:G2"/>
    <mergeCell ref="B4:G4"/>
    <mergeCell ref="B12:G12"/>
    <mergeCell ref="B18:G18"/>
    <mergeCell ref="B25:G2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7B5CD7A-4A87-43F0-9D76-E6E1932A0B4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cal_data</vt:lpstr>
      <vt:lpstr>Business Profile</vt:lpstr>
      <vt:lpstr>FinCIR</vt:lpstr>
      <vt:lpstr>Bank</vt:lpstr>
      <vt:lpstr>GSTnAnchor</vt:lpstr>
      <vt:lpstr>Top Customers &amp; Suppliers - GST</vt:lpstr>
      <vt:lpstr>Truecaller-Check</vt:lpstr>
      <vt:lpstr>Financial Statement</vt:lpstr>
      <vt:lpstr>Analysis</vt:lpstr>
      <vt:lpstr>Cash Flow</vt:lpstr>
      <vt:lpstr>GST</vt:lpstr>
    </vt:vector>
  </TitlesOfParts>
  <Company>LeasePlan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Shetty</dc:creator>
  <cp:lastModifiedBy>NCBLRL266</cp:lastModifiedBy>
  <cp:lastPrinted>2019-05-08T05:36:58Z</cp:lastPrinted>
  <dcterms:created xsi:type="dcterms:W3CDTF">2011-10-21T09:55:29Z</dcterms:created>
  <dcterms:modified xsi:type="dcterms:W3CDTF">2022-08-17T13:57:52Z</dcterms:modified>
</cp:coreProperties>
</file>