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18075" windowHeight="8190"/>
  </bookViews>
  <sheets>
    <sheet name="Projections" sheetId="4" r:id="rId1"/>
    <sheet name="Spreadsheet Guide" sheetId="7" r:id="rId2"/>
    <sheet name="Summary Charts" sheetId="8" r:id="rId3"/>
    <sheet name="Projection Methodology" sheetId="5" r:id="rId4"/>
    <sheet name="Raw Data" sheetId="6" r:id="rId5"/>
  </sheets>
  <definedNames>
    <definedName name="_xlnm._FilterDatabase" localSheetId="0" hidden="1">Projections!$A$7:$V$442</definedName>
    <definedName name="_xlnm._FilterDatabase" localSheetId="4" hidden="1">'Raw Data'!$A$2:$Z$437</definedName>
  </definedNames>
  <calcPr calcId="145621" calcOnSave="0"/>
</workbook>
</file>

<file path=xl/calcChain.xml><?xml version="1.0" encoding="utf-8"?>
<calcChain xmlns="http://schemas.openxmlformats.org/spreadsheetml/2006/main">
  <c r="N181" i="4" l="1"/>
  <c r="S181" i="4" s="1"/>
  <c r="N182" i="4"/>
  <c r="S182" i="4" s="1"/>
  <c r="N183" i="4"/>
  <c r="S183" i="4" s="1"/>
  <c r="R435" i="4"/>
  <c r="R430" i="4"/>
  <c r="R426" i="4"/>
  <c r="R421" i="4"/>
  <c r="R406" i="4"/>
  <c r="R404" i="4"/>
  <c r="R402" i="4"/>
  <c r="R401" i="4"/>
  <c r="R393" i="4"/>
  <c r="R391" i="4"/>
  <c r="R388" i="4"/>
  <c r="R384" i="4"/>
  <c r="R382" i="4"/>
  <c r="R358" i="4"/>
  <c r="R352" i="4"/>
  <c r="R348" i="4"/>
  <c r="R343" i="4"/>
  <c r="R335" i="4"/>
  <c r="R327" i="4"/>
  <c r="R323" i="4"/>
  <c r="R322" i="4"/>
  <c r="R319" i="4"/>
  <c r="R308" i="4"/>
  <c r="R307" i="4"/>
  <c r="R305" i="4"/>
  <c r="R304" i="4"/>
  <c r="R302" i="4"/>
  <c r="R300" i="4"/>
  <c r="R299" i="4"/>
  <c r="R291" i="4"/>
  <c r="R288" i="4"/>
  <c r="R282" i="4"/>
  <c r="R270" i="4"/>
  <c r="R262" i="4"/>
  <c r="R259" i="4"/>
  <c r="R249" i="4"/>
  <c r="R248" i="4"/>
  <c r="R247" i="4"/>
  <c r="R244" i="4"/>
  <c r="R240" i="4"/>
  <c r="R239" i="4"/>
  <c r="R233" i="4"/>
  <c r="R227" i="4"/>
  <c r="R219" i="4"/>
  <c r="R210" i="4"/>
  <c r="R200" i="4"/>
  <c r="R194" i="4"/>
  <c r="R180" i="4"/>
  <c r="R178" i="4"/>
  <c r="R163" i="4"/>
  <c r="R162" i="4"/>
  <c r="R159" i="4"/>
  <c r="R156" i="4"/>
  <c r="R152" i="4"/>
  <c r="R151" i="4"/>
  <c r="R150" i="4"/>
  <c r="R149" i="4"/>
  <c r="R147" i="4"/>
  <c r="R141" i="4"/>
  <c r="R137" i="4"/>
  <c r="R130" i="4"/>
  <c r="R120" i="4"/>
  <c r="R116" i="4"/>
  <c r="R113" i="4"/>
  <c r="R112" i="4"/>
  <c r="R103" i="4"/>
  <c r="R101" i="4"/>
  <c r="R100" i="4"/>
  <c r="R97" i="4"/>
  <c r="R93" i="4"/>
  <c r="R80" i="4"/>
  <c r="R79" i="4"/>
  <c r="R75" i="4"/>
  <c r="R69" i="4"/>
  <c r="R64" i="4"/>
  <c r="R63" i="4"/>
  <c r="R57" i="4"/>
  <c r="R54" i="4"/>
  <c r="R49" i="4"/>
  <c r="R43" i="4"/>
  <c r="R36" i="4"/>
  <c r="R35" i="4"/>
  <c r="R30" i="4"/>
  <c r="R29" i="4"/>
  <c r="R28" i="4"/>
  <c r="R24" i="4"/>
  <c r="R20" i="4"/>
  <c r="R16" i="4"/>
  <c r="Z6" i="6"/>
  <c r="M141" i="4" s="1"/>
  <c r="N141" i="4" s="1"/>
  <c r="S141" i="4" s="1"/>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Z5" i="6" l="1"/>
  <c r="O245" i="4" s="1"/>
  <c r="Z4" i="6"/>
  <c r="O72" i="4" s="1"/>
  <c r="Z3" i="6"/>
  <c r="O17" i="4" s="1"/>
  <c r="V437" i="6" l="1"/>
  <c r="V436" i="6"/>
  <c r="V435" i="6"/>
  <c r="V434" i="6"/>
  <c r="V433" i="6"/>
  <c r="V432" i="6"/>
  <c r="V431" i="6"/>
  <c r="V429" i="6"/>
  <c r="P434" i="4" s="1"/>
  <c r="V428" i="6"/>
  <c r="V427" i="6"/>
  <c r="P432" i="4" s="1"/>
  <c r="V426" i="6"/>
  <c r="V424" i="6"/>
  <c r="V423" i="6"/>
  <c r="V422" i="6"/>
  <c r="V420" i="6"/>
  <c r="V419" i="6"/>
  <c r="V418" i="6"/>
  <c r="V417" i="6"/>
  <c r="V415" i="6"/>
  <c r="P420" i="4" s="1"/>
  <c r="V414" i="6"/>
  <c r="V413" i="6"/>
  <c r="V412" i="6"/>
  <c r="V411" i="6"/>
  <c r="V410" i="6"/>
  <c r="V409" i="6"/>
  <c r="V408" i="6"/>
  <c r="V407" i="6"/>
  <c r="V406" i="6"/>
  <c r="V405" i="6"/>
  <c r="V404" i="6"/>
  <c r="V403" i="6"/>
  <c r="V402" i="6"/>
  <c r="P407" i="4" s="1"/>
  <c r="V400" i="6"/>
  <c r="P405" i="4" s="1"/>
  <c r="V398" i="6"/>
  <c r="P403" i="4" s="1"/>
  <c r="V395" i="6"/>
  <c r="P400" i="4" s="1"/>
  <c r="V394" i="6"/>
  <c r="V393" i="6"/>
  <c r="V392" i="6"/>
  <c r="P397" i="4" s="1"/>
  <c r="V391" i="6"/>
  <c r="V390" i="6"/>
  <c r="V389" i="6"/>
  <c r="V387" i="6"/>
  <c r="V385" i="6"/>
  <c r="V384" i="6"/>
  <c r="V382" i="6"/>
  <c r="V381" i="6"/>
  <c r="V380" i="6"/>
  <c r="V378" i="6"/>
  <c r="V376" i="6"/>
  <c r="P381" i="4" s="1"/>
  <c r="V375" i="6"/>
  <c r="V374" i="6"/>
  <c r="V373" i="6"/>
  <c r="V372" i="6"/>
  <c r="V371" i="6"/>
  <c r="V370" i="6"/>
  <c r="V369" i="6"/>
  <c r="V368" i="6"/>
  <c r="P373" i="4" s="1"/>
  <c r="V367" i="6"/>
  <c r="V366" i="6"/>
  <c r="V365" i="6"/>
  <c r="V364" i="6"/>
  <c r="V363" i="6"/>
  <c r="V362" i="6"/>
  <c r="V361" i="6"/>
  <c r="V360" i="6"/>
  <c r="P365" i="4" s="1"/>
  <c r="V359" i="6"/>
  <c r="P364" i="4" s="1"/>
  <c r="V358" i="6"/>
  <c r="P363" i="4" s="1"/>
  <c r="V357" i="6"/>
  <c r="V356" i="6"/>
  <c r="P361" i="4" s="1"/>
  <c r="V355" i="6"/>
  <c r="P360" i="4" s="1"/>
  <c r="V354" i="6"/>
  <c r="P359" i="4" s="1"/>
  <c r="V352" i="6"/>
  <c r="V351" i="6"/>
  <c r="V350" i="6"/>
  <c r="V349" i="6"/>
  <c r="V348" i="6"/>
  <c r="V347" i="6"/>
  <c r="V346" i="6"/>
  <c r="V345" i="6"/>
  <c r="V344" i="6"/>
  <c r="V342" i="6"/>
  <c r="P347" i="4" s="1"/>
  <c r="V341" i="6"/>
  <c r="V340" i="6"/>
  <c r="V339" i="6"/>
  <c r="V337" i="6"/>
  <c r="P342" i="4" s="1"/>
  <c r="V336" i="6"/>
  <c r="P341" i="4" s="1"/>
  <c r="V335" i="6"/>
  <c r="V334" i="6"/>
  <c r="V333" i="6"/>
  <c r="V332" i="6"/>
  <c r="V331" i="6"/>
  <c r="V329" i="6"/>
  <c r="V328" i="6"/>
  <c r="V327" i="6"/>
  <c r="V326" i="6"/>
  <c r="P331" i="4" s="1"/>
  <c r="V325" i="6"/>
  <c r="P330" i="4" s="1"/>
  <c r="V324" i="6"/>
  <c r="P329" i="4" s="1"/>
  <c r="V323" i="6"/>
  <c r="V321" i="6"/>
  <c r="V320" i="6"/>
  <c r="V319" i="6"/>
  <c r="P324" i="4" s="1"/>
  <c r="V316" i="6"/>
  <c r="P321" i="4" s="1"/>
  <c r="V315" i="6"/>
  <c r="P320" i="4" s="1"/>
  <c r="V313" i="6"/>
  <c r="V312" i="6"/>
  <c r="P317" i="4" s="1"/>
  <c r="V311" i="6"/>
  <c r="V310" i="6"/>
  <c r="V309" i="6"/>
  <c r="V308" i="6"/>
  <c r="V307" i="6"/>
  <c r="V306" i="6"/>
  <c r="P311" i="4" s="1"/>
  <c r="V305" i="6"/>
  <c r="V304" i="6"/>
  <c r="V301" i="6"/>
  <c r="V298" i="6"/>
  <c r="P303" i="4" s="1"/>
  <c r="V296" i="6"/>
  <c r="V295" i="6"/>
  <c r="V293" i="6"/>
  <c r="V292" i="6"/>
  <c r="P297" i="4" s="1"/>
  <c r="V291" i="6"/>
  <c r="P296" i="4" s="1"/>
  <c r="V290" i="6"/>
  <c r="P295" i="4" s="1"/>
  <c r="V289" i="6"/>
  <c r="P294" i="4" s="1"/>
  <c r="V288" i="6"/>
  <c r="P293" i="4" s="1"/>
  <c r="V287" i="6"/>
  <c r="P292" i="4" s="1"/>
  <c r="V285" i="6"/>
  <c r="P290" i="4" s="1"/>
  <c r="V284" i="6"/>
  <c r="P289" i="4" s="1"/>
  <c r="V282" i="6"/>
  <c r="V281" i="6"/>
  <c r="V280" i="6"/>
  <c r="V279" i="6"/>
  <c r="V278" i="6"/>
  <c r="P283" i="4" s="1"/>
  <c r="V276" i="6"/>
  <c r="P281" i="4" s="1"/>
  <c r="V275" i="6"/>
  <c r="P280" i="4" s="1"/>
  <c r="V274" i="6"/>
  <c r="V273" i="6"/>
  <c r="V272" i="6"/>
  <c r="V271" i="6"/>
  <c r="V270" i="6"/>
  <c r="P275" i="4" s="1"/>
  <c r="V269" i="6"/>
  <c r="P274" i="4" s="1"/>
  <c r="V268" i="6"/>
  <c r="V267" i="6"/>
  <c r="P272" i="4" s="1"/>
  <c r="V266" i="6"/>
  <c r="V264" i="6"/>
  <c r="P269" i="4" s="1"/>
  <c r="V263" i="6"/>
  <c r="V262" i="6"/>
  <c r="P267" i="4" s="1"/>
  <c r="V261" i="6"/>
  <c r="V260" i="6"/>
  <c r="P265" i="4" s="1"/>
  <c r="V259" i="6"/>
  <c r="V258" i="6"/>
  <c r="P263" i="4" s="1"/>
  <c r="V256" i="6"/>
  <c r="P261" i="4" s="1"/>
  <c r="V255" i="6"/>
  <c r="P260" i="4" s="1"/>
  <c r="V253" i="6"/>
  <c r="P258" i="4" s="1"/>
  <c r="V252" i="6"/>
  <c r="P257" i="4" s="1"/>
  <c r="V251" i="6"/>
  <c r="P256" i="4" s="1"/>
  <c r="V250" i="6"/>
  <c r="P255" i="4" s="1"/>
  <c r="V249" i="6"/>
  <c r="P254" i="4" s="1"/>
  <c r="V248" i="6"/>
  <c r="P253" i="4" s="1"/>
  <c r="V247" i="6"/>
  <c r="V246" i="6"/>
  <c r="P251" i="4" s="1"/>
  <c r="V245" i="6"/>
  <c r="P250" i="4" s="1"/>
  <c r="V241" i="6"/>
  <c r="P246" i="4" s="1"/>
  <c r="V240" i="6"/>
  <c r="P245" i="4" s="1"/>
  <c r="V238" i="6"/>
  <c r="V237" i="6"/>
  <c r="P242" i="4" s="1"/>
  <c r="V236" i="6"/>
  <c r="P241" i="4" s="1"/>
  <c r="V234" i="6"/>
  <c r="V233" i="6"/>
  <c r="P238" i="4" s="1"/>
  <c r="V232" i="6"/>
  <c r="V231" i="6"/>
  <c r="P236" i="4" s="1"/>
  <c r="V230" i="6"/>
  <c r="V229" i="6"/>
  <c r="P234" i="4" s="1"/>
  <c r="V227" i="6"/>
  <c r="V226" i="6"/>
  <c r="P231" i="4" s="1"/>
  <c r="V225" i="6"/>
  <c r="V224" i="6"/>
  <c r="V223" i="6"/>
  <c r="P228" i="4" s="1"/>
  <c r="V221" i="6"/>
  <c r="P226" i="4" s="1"/>
  <c r="V220" i="6"/>
  <c r="P225" i="4" s="1"/>
  <c r="V219" i="6"/>
  <c r="V218" i="6"/>
  <c r="P223" i="4" s="1"/>
  <c r="V217" i="6"/>
  <c r="P222" i="4" s="1"/>
  <c r="V216" i="6"/>
  <c r="P221" i="4" s="1"/>
  <c r="V215" i="6"/>
  <c r="V213" i="6"/>
  <c r="P218" i="4" s="1"/>
  <c r="V212" i="6"/>
  <c r="V211" i="6"/>
  <c r="P216" i="4" s="1"/>
  <c r="V210" i="6"/>
  <c r="V209" i="6"/>
  <c r="P214" i="4" s="1"/>
  <c r="V208" i="6"/>
  <c r="V207" i="6"/>
  <c r="P212" i="4" s="1"/>
  <c r="V206" i="6"/>
  <c r="P211" i="4" s="1"/>
  <c r="V204" i="6"/>
  <c r="P209" i="4" s="1"/>
  <c r="V203" i="6"/>
  <c r="P208" i="4" s="1"/>
  <c r="V202" i="6"/>
  <c r="P207" i="4" s="1"/>
  <c r="V201" i="6"/>
  <c r="P206" i="4" s="1"/>
  <c r="V200" i="6"/>
  <c r="P205" i="4" s="1"/>
  <c r="V199" i="6"/>
  <c r="V198" i="6"/>
  <c r="P203" i="4" s="1"/>
  <c r="V197" i="6"/>
  <c r="P202" i="4" s="1"/>
  <c r="V196" i="6"/>
  <c r="P201" i="4" s="1"/>
  <c r="V194" i="6"/>
  <c r="V193" i="6"/>
  <c r="P198" i="4" s="1"/>
  <c r="V192" i="6"/>
  <c r="P197" i="4" s="1"/>
  <c r="V191" i="6"/>
  <c r="P196" i="4" s="1"/>
  <c r="V190" i="6"/>
  <c r="P195" i="4" s="1"/>
  <c r="V188" i="6"/>
  <c r="P193" i="4" s="1"/>
  <c r="V187" i="6"/>
  <c r="P192" i="4" s="1"/>
  <c r="V186" i="6"/>
  <c r="P191" i="4" s="1"/>
  <c r="V185" i="6"/>
  <c r="P190" i="4" s="1"/>
  <c r="V184" i="6"/>
  <c r="P189" i="4" s="1"/>
  <c r="V183" i="6"/>
  <c r="P188" i="4" s="1"/>
  <c r="V182" i="6"/>
  <c r="P187" i="4" s="1"/>
  <c r="V181" i="6"/>
  <c r="P186" i="4" s="1"/>
  <c r="V180" i="6"/>
  <c r="P185" i="4" s="1"/>
  <c r="V179" i="6"/>
  <c r="P184" i="4" s="1"/>
  <c r="V178" i="6"/>
  <c r="P183" i="4" s="1"/>
  <c r="V177" i="6"/>
  <c r="P182" i="4" s="1"/>
  <c r="V176" i="6"/>
  <c r="P181" i="4" s="1"/>
  <c r="V174" i="6"/>
  <c r="P179" i="4" s="1"/>
  <c r="V172" i="6"/>
  <c r="P177" i="4" s="1"/>
  <c r="V171" i="6"/>
  <c r="P176" i="4" s="1"/>
  <c r="V170" i="6"/>
  <c r="P175" i="4" s="1"/>
  <c r="V169" i="6"/>
  <c r="P174" i="4" s="1"/>
  <c r="V168" i="6"/>
  <c r="V167" i="6"/>
  <c r="P172" i="4" s="1"/>
  <c r="V166" i="6"/>
  <c r="P171" i="4" s="1"/>
  <c r="V165" i="6"/>
  <c r="P170" i="4" s="1"/>
  <c r="V164" i="6"/>
  <c r="V163" i="6"/>
  <c r="V162" i="6"/>
  <c r="P167" i="4" s="1"/>
  <c r="V161" i="6"/>
  <c r="P166" i="4" s="1"/>
  <c r="V160" i="6"/>
  <c r="V159" i="6"/>
  <c r="P164" i="4" s="1"/>
  <c r="V156" i="6"/>
  <c r="P161" i="4" s="1"/>
  <c r="V155" i="6"/>
  <c r="P160" i="4" s="1"/>
  <c r="V153" i="6"/>
  <c r="V152" i="6"/>
  <c r="P157" i="4" s="1"/>
  <c r="V150" i="6"/>
  <c r="P155" i="4" s="1"/>
  <c r="V149" i="6"/>
  <c r="P154" i="4" s="1"/>
  <c r="V148" i="6"/>
  <c r="P153" i="4" s="1"/>
  <c r="V143" i="6"/>
  <c r="V141" i="6"/>
  <c r="P146" i="4" s="1"/>
  <c r="V140" i="6"/>
  <c r="P145" i="4" s="1"/>
  <c r="V139" i="6"/>
  <c r="P144" i="4" s="1"/>
  <c r="V138" i="6"/>
  <c r="P143" i="4" s="1"/>
  <c r="V137" i="6"/>
  <c r="P142" i="4" s="1"/>
  <c r="V136" i="6"/>
  <c r="V135" i="6"/>
  <c r="P140" i="4" s="1"/>
  <c r="V134" i="6"/>
  <c r="P139" i="4" s="1"/>
  <c r="V133" i="6"/>
  <c r="V131" i="6"/>
  <c r="V130" i="6"/>
  <c r="P135" i="4" s="1"/>
  <c r="V129" i="6"/>
  <c r="P134" i="4" s="1"/>
  <c r="V128" i="6"/>
  <c r="P133" i="4" s="1"/>
  <c r="V127" i="6"/>
  <c r="P132" i="4" s="1"/>
  <c r="V126" i="6"/>
  <c r="V124" i="6"/>
  <c r="P129" i="4" s="1"/>
  <c r="V123" i="6"/>
  <c r="P128" i="4" s="1"/>
  <c r="V122" i="6"/>
  <c r="P127" i="4" s="1"/>
  <c r="V121" i="6"/>
  <c r="P126" i="4" s="1"/>
  <c r="V120" i="6"/>
  <c r="P125" i="4" s="1"/>
  <c r="V119" i="6"/>
  <c r="V118" i="6"/>
  <c r="V117" i="6"/>
  <c r="P122" i="4" s="1"/>
  <c r="V116" i="6"/>
  <c r="P121" i="4" s="1"/>
  <c r="V114" i="6"/>
  <c r="P119" i="4" s="1"/>
  <c r="V113" i="6"/>
  <c r="P118" i="4" s="1"/>
  <c r="V112" i="6"/>
  <c r="P117" i="4" s="1"/>
  <c r="V110" i="6"/>
  <c r="V109" i="6"/>
  <c r="P114" i="4" s="1"/>
  <c r="V106" i="6"/>
  <c r="P111" i="4" s="1"/>
  <c r="V105" i="6"/>
  <c r="P110" i="4" s="1"/>
  <c r="V104" i="6"/>
  <c r="V103" i="6"/>
  <c r="V102" i="6"/>
  <c r="P107" i="4" s="1"/>
  <c r="V101" i="6"/>
  <c r="P106" i="4" s="1"/>
  <c r="V100" i="6"/>
  <c r="P105" i="4" s="1"/>
  <c r="V99" i="6"/>
  <c r="P104" i="4" s="1"/>
  <c r="V97" i="6"/>
  <c r="P102" i="4" s="1"/>
  <c r="V94" i="6"/>
  <c r="P99" i="4" s="1"/>
  <c r="V93" i="6"/>
  <c r="V91" i="6"/>
  <c r="P96" i="4" s="1"/>
  <c r="V90" i="6"/>
  <c r="P95" i="4" s="1"/>
  <c r="V89" i="6"/>
  <c r="P94" i="4" s="1"/>
  <c r="V87" i="6"/>
  <c r="P92" i="4" s="1"/>
  <c r="V86" i="6"/>
  <c r="P91" i="4" s="1"/>
  <c r="V85" i="6"/>
  <c r="P90" i="4" s="1"/>
  <c r="V84" i="6"/>
  <c r="P89" i="4" s="1"/>
  <c r="V83" i="6"/>
  <c r="P88" i="4" s="1"/>
  <c r="V82" i="6"/>
  <c r="V81" i="6"/>
  <c r="P86" i="4" s="1"/>
  <c r="V80" i="6"/>
  <c r="P85" i="4" s="1"/>
  <c r="V79" i="6"/>
  <c r="P84" i="4" s="1"/>
  <c r="V78" i="6"/>
  <c r="P83" i="4" s="1"/>
  <c r="V77" i="6"/>
  <c r="P82" i="4" s="1"/>
  <c r="V76" i="6"/>
  <c r="P81" i="4" s="1"/>
  <c r="V73" i="6"/>
  <c r="P78" i="4" s="1"/>
  <c r="V72" i="6"/>
  <c r="V71" i="6"/>
  <c r="P76" i="4" s="1"/>
  <c r="V69" i="6"/>
  <c r="P74" i="4" s="1"/>
  <c r="V68" i="6"/>
  <c r="P73" i="4" s="1"/>
  <c r="V67" i="6"/>
  <c r="P72" i="4" s="1"/>
  <c r="V66" i="6"/>
  <c r="P71" i="4" s="1"/>
  <c r="V65" i="6"/>
  <c r="P70" i="4" s="1"/>
  <c r="V63" i="6"/>
  <c r="P68" i="4" s="1"/>
  <c r="V62" i="6"/>
  <c r="P67" i="4" s="1"/>
  <c r="V61" i="6"/>
  <c r="P66" i="4" s="1"/>
  <c r="V60" i="6"/>
  <c r="P65" i="4" s="1"/>
  <c r="V57" i="6"/>
  <c r="P62" i="4" s="1"/>
  <c r="V56" i="6"/>
  <c r="P61" i="4" s="1"/>
  <c r="V55" i="6"/>
  <c r="V54" i="6"/>
  <c r="V53" i="6"/>
  <c r="P58" i="4" s="1"/>
  <c r="V51" i="6"/>
  <c r="P56" i="4" s="1"/>
  <c r="V50" i="6"/>
  <c r="P55" i="4" s="1"/>
  <c r="V48" i="6"/>
  <c r="P53" i="4" s="1"/>
  <c r="V47" i="6"/>
  <c r="P52" i="4" s="1"/>
  <c r="V46" i="6"/>
  <c r="P51" i="4" s="1"/>
  <c r="V45" i="6"/>
  <c r="P50" i="4" s="1"/>
  <c r="V43" i="6"/>
  <c r="P48" i="4" s="1"/>
  <c r="V42" i="6"/>
  <c r="P47" i="4" s="1"/>
  <c r="V41" i="6"/>
  <c r="P46" i="4" s="1"/>
  <c r="V40" i="6"/>
  <c r="P45" i="4" s="1"/>
  <c r="V39" i="6"/>
  <c r="P44" i="4" s="1"/>
  <c r="V37" i="6"/>
  <c r="P42" i="4" s="1"/>
  <c r="V36" i="6"/>
  <c r="P41" i="4" s="1"/>
  <c r="V35" i="6"/>
  <c r="P40" i="4" s="1"/>
  <c r="V34" i="6"/>
  <c r="P39" i="4" s="1"/>
  <c r="V33" i="6"/>
  <c r="P38" i="4" s="1"/>
  <c r="V32" i="6"/>
  <c r="P37" i="4" s="1"/>
  <c r="V29" i="6"/>
  <c r="P34" i="4" s="1"/>
  <c r="V28" i="6"/>
  <c r="P33" i="4" s="1"/>
  <c r="V27" i="6"/>
  <c r="P32" i="4" s="1"/>
  <c r="V26" i="6"/>
  <c r="P31" i="4" s="1"/>
  <c r="V22" i="6"/>
  <c r="P27" i="4" s="1"/>
  <c r="V21" i="6"/>
  <c r="P26" i="4" s="1"/>
  <c r="V20" i="6"/>
  <c r="P25" i="4" s="1"/>
  <c r="V18" i="6"/>
  <c r="P23" i="4" s="1"/>
  <c r="V17" i="6"/>
  <c r="P22" i="4" s="1"/>
  <c r="V16" i="6"/>
  <c r="P21" i="4" s="1"/>
  <c r="V14" i="6"/>
  <c r="P19" i="4" s="1"/>
  <c r="V13" i="6"/>
  <c r="P18" i="4" s="1"/>
  <c r="V12" i="6"/>
  <c r="P17" i="4" s="1"/>
  <c r="V10" i="6"/>
  <c r="P15" i="4" s="1"/>
  <c r="V9" i="6"/>
  <c r="P14" i="4" s="1"/>
  <c r="V8" i="6"/>
  <c r="P13" i="4" s="1"/>
  <c r="V7" i="6"/>
  <c r="P12" i="4" s="1"/>
  <c r="V6" i="6"/>
  <c r="P11" i="4" s="1"/>
  <c r="V5" i="6"/>
  <c r="P10" i="4" s="1"/>
  <c r="V4" i="6"/>
  <c r="P9" i="4" s="1"/>
  <c r="V3" i="6"/>
  <c r="P8" i="4" s="1"/>
  <c r="P60" i="4" l="1"/>
  <c r="P98" i="4"/>
  <c r="P109" i="4"/>
  <c r="P115" i="4"/>
  <c r="P123" i="4"/>
  <c r="P136" i="4"/>
  <c r="P148" i="4"/>
  <c r="P168" i="4"/>
  <c r="P199" i="4"/>
  <c r="P204" i="4"/>
  <c r="P213" i="4"/>
  <c r="P215" i="4"/>
  <c r="P217" i="4"/>
  <c r="P220" i="4"/>
  <c r="P224" i="4"/>
  <c r="P229" i="4"/>
  <c r="P243" i="4"/>
  <c r="P276" i="4"/>
  <c r="P278" i="4"/>
  <c r="P285" i="4"/>
  <c r="P287" i="4"/>
  <c r="P309" i="4"/>
  <c r="P313" i="4"/>
  <c r="P315" i="4"/>
  <c r="P326" i="4"/>
  <c r="P333" i="4"/>
  <c r="P336" i="4"/>
  <c r="P338" i="4"/>
  <c r="P340" i="4"/>
  <c r="P345" i="4"/>
  <c r="P350" i="4"/>
  <c r="P354" i="4"/>
  <c r="P356" i="4"/>
  <c r="P367" i="4"/>
  <c r="P369" i="4"/>
  <c r="P371" i="4"/>
  <c r="P375" i="4"/>
  <c r="P377" i="4"/>
  <c r="P379" i="4"/>
  <c r="P385" i="4"/>
  <c r="P387" i="4"/>
  <c r="P390" i="4"/>
  <c r="P394" i="4"/>
  <c r="P396" i="4"/>
  <c r="P398" i="4"/>
  <c r="P408" i="4"/>
  <c r="P410" i="4"/>
  <c r="P412" i="4"/>
  <c r="P414" i="4"/>
  <c r="P416" i="4"/>
  <c r="P418" i="4"/>
  <c r="P423" i="4"/>
  <c r="P425" i="4"/>
  <c r="P428" i="4"/>
  <c r="P431" i="4"/>
  <c r="P433" i="4"/>
  <c r="P436" i="4"/>
  <c r="P438" i="4"/>
  <c r="P440" i="4"/>
  <c r="P442" i="4"/>
  <c r="P59" i="4"/>
  <c r="P77" i="4"/>
  <c r="P87" i="4"/>
  <c r="P108" i="4"/>
  <c r="P124" i="4"/>
  <c r="P131" i="4"/>
  <c r="P138" i="4"/>
  <c r="P158" i="4"/>
  <c r="P165" i="4"/>
  <c r="P169" i="4"/>
  <c r="P173" i="4"/>
  <c r="P230" i="4"/>
  <c r="P232" i="4"/>
  <c r="P235" i="4"/>
  <c r="P237" i="4"/>
  <c r="P252" i="4"/>
  <c r="P264" i="4"/>
  <c r="P266" i="4"/>
  <c r="P268" i="4"/>
  <c r="P271" i="4"/>
  <c r="P273" i="4"/>
  <c r="P277" i="4"/>
  <c r="P279" i="4"/>
  <c r="P284" i="4"/>
  <c r="P286" i="4"/>
  <c r="P298" i="4"/>
  <c r="P301" i="4"/>
  <c r="P306" i="4"/>
  <c r="P310" i="4"/>
  <c r="P312" i="4"/>
  <c r="P314" i="4"/>
  <c r="P316" i="4"/>
  <c r="P318" i="4"/>
  <c r="P325" i="4"/>
  <c r="P328" i="4"/>
  <c r="P332" i="4"/>
  <c r="P334" i="4"/>
  <c r="P337" i="4"/>
  <c r="P339" i="4"/>
  <c r="P344" i="4"/>
  <c r="P346" i="4"/>
  <c r="P349" i="4"/>
  <c r="P351" i="4"/>
  <c r="P353" i="4"/>
  <c r="P355" i="4"/>
  <c r="P357" i="4"/>
  <c r="P362" i="4"/>
  <c r="P366" i="4"/>
  <c r="P368" i="4"/>
  <c r="P370" i="4"/>
  <c r="P372" i="4"/>
  <c r="P374" i="4"/>
  <c r="P376" i="4"/>
  <c r="P378" i="4"/>
  <c r="P380" i="4"/>
  <c r="P383" i="4"/>
  <c r="P386" i="4"/>
  <c r="P389" i="4"/>
  <c r="P392" i="4"/>
  <c r="P395" i="4"/>
  <c r="P399" i="4"/>
  <c r="P409" i="4"/>
  <c r="P411" i="4"/>
  <c r="P413" i="4"/>
  <c r="P415" i="4"/>
  <c r="P417" i="4"/>
  <c r="P419" i="4"/>
  <c r="P422" i="4"/>
  <c r="P424" i="4"/>
  <c r="P427" i="4"/>
  <c r="P429" i="4"/>
  <c r="P437" i="4"/>
  <c r="P439" i="4"/>
  <c r="P441" i="4"/>
  <c r="S437" i="6"/>
  <c r="S436" i="6"/>
  <c r="S435" i="6"/>
  <c r="S434" i="6"/>
  <c r="S433" i="6"/>
  <c r="S432" i="6"/>
  <c r="O437" i="4" s="1"/>
  <c r="S431" i="6"/>
  <c r="S429" i="6"/>
  <c r="O434" i="4" s="1"/>
  <c r="S428" i="6"/>
  <c r="S427" i="6"/>
  <c r="O432" i="4" s="1"/>
  <c r="S426" i="6"/>
  <c r="S424" i="6"/>
  <c r="S423" i="6"/>
  <c r="S422" i="6"/>
  <c r="S420" i="6"/>
  <c r="S419" i="6"/>
  <c r="S418" i="6"/>
  <c r="S417" i="6"/>
  <c r="S415" i="6"/>
  <c r="O420" i="4" s="1"/>
  <c r="S414" i="6"/>
  <c r="S413" i="6"/>
  <c r="S412" i="6"/>
  <c r="S411" i="6"/>
  <c r="S410" i="6"/>
  <c r="S409" i="6"/>
  <c r="S408" i="6"/>
  <c r="S407" i="6"/>
  <c r="S406" i="6"/>
  <c r="S405" i="6"/>
  <c r="S404" i="6"/>
  <c r="S403" i="6"/>
  <c r="S402" i="6"/>
  <c r="O407" i="4" s="1"/>
  <c r="S400" i="6"/>
  <c r="O405" i="4" s="1"/>
  <c r="S398" i="6"/>
  <c r="O403" i="4" s="1"/>
  <c r="S395" i="6"/>
  <c r="O400" i="4" s="1"/>
  <c r="S394" i="6"/>
  <c r="S393" i="6"/>
  <c r="S392" i="6"/>
  <c r="O397" i="4" s="1"/>
  <c r="S391" i="6"/>
  <c r="S390" i="6"/>
  <c r="S389" i="6"/>
  <c r="S387" i="6"/>
  <c r="S385" i="6"/>
  <c r="S384" i="6"/>
  <c r="S382" i="6"/>
  <c r="S381" i="6"/>
  <c r="S380" i="6"/>
  <c r="S378" i="6"/>
  <c r="S376" i="6"/>
  <c r="O381" i="4" s="1"/>
  <c r="S375" i="6"/>
  <c r="S374" i="6"/>
  <c r="S373" i="6"/>
  <c r="S372" i="6"/>
  <c r="S371" i="6"/>
  <c r="S370" i="6"/>
  <c r="S369" i="6"/>
  <c r="S368" i="6"/>
  <c r="O373" i="4" s="1"/>
  <c r="S367" i="6"/>
  <c r="S366" i="6"/>
  <c r="S365" i="6"/>
  <c r="S364" i="6"/>
  <c r="S363" i="6"/>
  <c r="S362" i="6"/>
  <c r="S361" i="6"/>
  <c r="S360" i="6"/>
  <c r="O365" i="4" s="1"/>
  <c r="S359" i="6"/>
  <c r="O364" i="4" s="1"/>
  <c r="S358" i="6"/>
  <c r="O363" i="4" s="1"/>
  <c r="S357" i="6"/>
  <c r="S356" i="6"/>
  <c r="O361" i="4" s="1"/>
  <c r="S355" i="6"/>
  <c r="O360" i="4" s="1"/>
  <c r="S354" i="6"/>
  <c r="O359" i="4" s="1"/>
  <c r="S352" i="6"/>
  <c r="S351" i="6"/>
  <c r="S350" i="6"/>
  <c r="S349" i="6"/>
  <c r="S348" i="6"/>
  <c r="S347" i="6"/>
  <c r="S346" i="6"/>
  <c r="S345" i="6"/>
  <c r="S344" i="6"/>
  <c r="S342" i="6"/>
  <c r="O347" i="4" s="1"/>
  <c r="S341" i="6"/>
  <c r="S340" i="6"/>
  <c r="S339" i="6"/>
  <c r="S337" i="6"/>
  <c r="O342" i="4" s="1"/>
  <c r="S336" i="6"/>
  <c r="O341" i="4" s="1"/>
  <c r="S335" i="6"/>
  <c r="S334" i="6"/>
  <c r="S333" i="6"/>
  <c r="S332" i="6"/>
  <c r="S331" i="6"/>
  <c r="S329" i="6"/>
  <c r="S328" i="6"/>
  <c r="S327" i="6"/>
  <c r="S326" i="6"/>
  <c r="O331" i="4" s="1"/>
  <c r="S325" i="6"/>
  <c r="O330" i="4" s="1"/>
  <c r="S324" i="6"/>
  <c r="O329" i="4" s="1"/>
  <c r="S323" i="6"/>
  <c r="S321" i="6"/>
  <c r="S320" i="6"/>
  <c r="S319" i="6"/>
  <c r="O324" i="4" s="1"/>
  <c r="S316" i="6"/>
  <c r="O321" i="4" s="1"/>
  <c r="S315" i="6"/>
  <c r="O320" i="4" s="1"/>
  <c r="S313" i="6"/>
  <c r="S312" i="6"/>
  <c r="O317" i="4" s="1"/>
  <c r="S311" i="6"/>
  <c r="S310" i="6"/>
  <c r="S309" i="6"/>
  <c r="S308" i="6"/>
  <c r="S307" i="6"/>
  <c r="S306" i="6"/>
  <c r="O311" i="4" s="1"/>
  <c r="S305" i="6"/>
  <c r="S304" i="6"/>
  <c r="S301" i="6"/>
  <c r="S298" i="6"/>
  <c r="O303" i="4" s="1"/>
  <c r="S296" i="6"/>
  <c r="S295" i="6"/>
  <c r="S293" i="6"/>
  <c r="S292" i="6"/>
  <c r="O297" i="4" s="1"/>
  <c r="S291" i="6"/>
  <c r="O296" i="4" s="1"/>
  <c r="S290" i="6"/>
  <c r="O295" i="4" s="1"/>
  <c r="S289" i="6"/>
  <c r="O294" i="4" s="1"/>
  <c r="S288" i="6"/>
  <c r="O293" i="4" s="1"/>
  <c r="S287" i="6"/>
  <c r="O292" i="4" s="1"/>
  <c r="S285" i="6"/>
  <c r="O290" i="4" s="1"/>
  <c r="S284" i="6"/>
  <c r="O289" i="4" s="1"/>
  <c r="S282" i="6"/>
  <c r="S281" i="6"/>
  <c r="S280" i="6"/>
  <c r="S279" i="6"/>
  <c r="S278" i="6"/>
  <c r="O283" i="4" s="1"/>
  <c r="S276" i="6"/>
  <c r="O281" i="4" s="1"/>
  <c r="S275" i="6"/>
  <c r="O280" i="4" s="1"/>
  <c r="S274" i="6"/>
  <c r="S273" i="6"/>
  <c r="S272" i="6"/>
  <c r="S271" i="6"/>
  <c r="S270" i="6"/>
  <c r="O275" i="4" s="1"/>
  <c r="S269" i="6"/>
  <c r="O274" i="4" s="1"/>
  <c r="S268" i="6"/>
  <c r="S267" i="6"/>
  <c r="O272" i="4" s="1"/>
  <c r="S266" i="6"/>
  <c r="S264" i="6"/>
  <c r="O269" i="4" s="1"/>
  <c r="S263" i="6"/>
  <c r="S262" i="6"/>
  <c r="O267" i="4" s="1"/>
  <c r="S261" i="6"/>
  <c r="S260" i="6"/>
  <c r="O265" i="4" s="1"/>
  <c r="S259" i="6"/>
  <c r="S258" i="6"/>
  <c r="O263" i="4" s="1"/>
  <c r="S256" i="6"/>
  <c r="O261" i="4" s="1"/>
  <c r="S255" i="6"/>
  <c r="O260" i="4" s="1"/>
  <c r="S253" i="6"/>
  <c r="O258" i="4" s="1"/>
  <c r="S252" i="6"/>
  <c r="O257" i="4" s="1"/>
  <c r="S251" i="6"/>
  <c r="O256" i="4" s="1"/>
  <c r="S250" i="6"/>
  <c r="O255" i="4" s="1"/>
  <c r="S249" i="6"/>
  <c r="O254" i="4" s="1"/>
  <c r="S248" i="6"/>
  <c r="O253" i="4" s="1"/>
  <c r="S247" i="6"/>
  <c r="O252" i="4" s="1"/>
  <c r="S246" i="6"/>
  <c r="O251" i="4" s="1"/>
  <c r="S245" i="6"/>
  <c r="O250" i="4" s="1"/>
  <c r="S241" i="6"/>
  <c r="O246" i="4" s="1"/>
  <c r="S238" i="6"/>
  <c r="O243" i="4" s="1"/>
  <c r="S237" i="6"/>
  <c r="O242" i="4" s="1"/>
  <c r="S236" i="6"/>
  <c r="O241" i="4" s="1"/>
  <c r="S234" i="6"/>
  <c r="S233" i="6"/>
  <c r="O238" i="4" s="1"/>
  <c r="S232" i="6"/>
  <c r="S231" i="6"/>
  <c r="O236" i="4" s="1"/>
  <c r="S230" i="6"/>
  <c r="S229" i="6"/>
  <c r="O234" i="4" s="1"/>
  <c r="S227" i="6"/>
  <c r="S226" i="6"/>
  <c r="O231" i="4" s="1"/>
  <c r="S225" i="6"/>
  <c r="S224" i="6"/>
  <c r="S223" i="6"/>
  <c r="O228" i="4" s="1"/>
  <c r="S221" i="6"/>
  <c r="O226" i="4" s="1"/>
  <c r="S220" i="6"/>
  <c r="O225" i="4" s="1"/>
  <c r="S219" i="6"/>
  <c r="S218" i="6"/>
  <c r="O223" i="4" s="1"/>
  <c r="S217" i="6"/>
  <c r="O222" i="4" s="1"/>
  <c r="S216" i="6"/>
  <c r="O221" i="4" s="1"/>
  <c r="S215" i="6"/>
  <c r="S213" i="6"/>
  <c r="O218" i="4" s="1"/>
  <c r="S212" i="6"/>
  <c r="S211" i="6"/>
  <c r="O216" i="4" s="1"/>
  <c r="S210" i="6"/>
  <c r="S209" i="6"/>
  <c r="O214" i="4" s="1"/>
  <c r="S208" i="6"/>
  <c r="S207" i="6"/>
  <c r="O212" i="4" s="1"/>
  <c r="S206" i="6"/>
  <c r="O211" i="4" s="1"/>
  <c r="S204" i="6"/>
  <c r="O209" i="4" s="1"/>
  <c r="S203" i="6"/>
  <c r="O208" i="4" s="1"/>
  <c r="S202" i="6"/>
  <c r="O207" i="4" s="1"/>
  <c r="S201" i="6"/>
  <c r="O206" i="4" s="1"/>
  <c r="S200" i="6"/>
  <c r="O205" i="4" s="1"/>
  <c r="S199" i="6"/>
  <c r="S198" i="6"/>
  <c r="O203" i="4" s="1"/>
  <c r="S197" i="6"/>
  <c r="O202" i="4" s="1"/>
  <c r="S196" i="6"/>
  <c r="O201" i="4" s="1"/>
  <c r="S194" i="6"/>
  <c r="S193" i="6"/>
  <c r="O198" i="4" s="1"/>
  <c r="S192" i="6"/>
  <c r="O197" i="4" s="1"/>
  <c r="S191" i="6"/>
  <c r="O196" i="4" s="1"/>
  <c r="S190" i="6"/>
  <c r="O195" i="4" s="1"/>
  <c r="S188" i="6"/>
  <c r="O193" i="4" s="1"/>
  <c r="S187" i="6"/>
  <c r="O192" i="4" s="1"/>
  <c r="S186" i="6"/>
  <c r="O191" i="4" s="1"/>
  <c r="S185" i="6"/>
  <c r="O190" i="4" s="1"/>
  <c r="S184" i="6"/>
  <c r="O189" i="4" s="1"/>
  <c r="S183" i="6"/>
  <c r="O188" i="4" s="1"/>
  <c r="S182" i="6"/>
  <c r="O187" i="4" s="1"/>
  <c r="S181" i="6"/>
  <c r="O186" i="4" s="1"/>
  <c r="S180" i="6"/>
  <c r="O185" i="4" s="1"/>
  <c r="S179" i="6"/>
  <c r="O184" i="4" s="1"/>
  <c r="S178" i="6"/>
  <c r="O183" i="4" s="1"/>
  <c r="S177" i="6"/>
  <c r="O182" i="4" s="1"/>
  <c r="S176" i="6"/>
  <c r="O181" i="4" s="1"/>
  <c r="S174" i="6"/>
  <c r="O179" i="4" s="1"/>
  <c r="S172" i="6"/>
  <c r="O177" i="4" s="1"/>
  <c r="S171" i="6"/>
  <c r="O176" i="4" s="1"/>
  <c r="S170" i="6"/>
  <c r="O175" i="4" s="1"/>
  <c r="S169" i="6"/>
  <c r="O174" i="4" s="1"/>
  <c r="S168" i="6"/>
  <c r="S167" i="6"/>
  <c r="O172" i="4" s="1"/>
  <c r="S166" i="6"/>
  <c r="O171" i="4" s="1"/>
  <c r="S165" i="6"/>
  <c r="O170" i="4" s="1"/>
  <c r="S164" i="6"/>
  <c r="S163" i="6"/>
  <c r="S162" i="6"/>
  <c r="O167" i="4" s="1"/>
  <c r="S161" i="6"/>
  <c r="O166" i="4" s="1"/>
  <c r="S160" i="6"/>
  <c r="S159" i="6"/>
  <c r="O164" i="4" s="1"/>
  <c r="S156" i="6"/>
  <c r="O161" i="4" s="1"/>
  <c r="S155" i="6"/>
  <c r="O160" i="4" s="1"/>
  <c r="S153" i="6"/>
  <c r="S152" i="6"/>
  <c r="O157" i="4" s="1"/>
  <c r="S150" i="6"/>
  <c r="O155" i="4" s="1"/>
  <c r="S149" i="6"/>
  <c r="O154" i="4" s="1"/>
  <c r="S148" i="6"/>
  <c r="O153" i="4" s="1"/>
  <c r="S143" i="6"/>
  <c r="S141" i="6"/>
  <c r="O146" i="4" s="1"/>
  <c r="S140" i="6"/>
  <c r="O145" i="4" s="1"/>
  <c r="S139" i="6"/>
  <c r="O144" i="4" s="1"/>
  <c r="S138" i="6"/>
  <c r="O143" i="4" s="1"/>
  <c r="S137" i="6"/>
  <c r="O142" i="4" s="1"/>
  <c r="S136" i="6"/>
  <c r="S135" i="6"/>
  <c r="O140" i="4" s="1"/>
  <c r="S134" i="6"/>
  <c r="O139" i="4" s="1"/>
  <c r="S133" i="6"/>
  <c r="S131" i="6"/>
  <c r="S130" i="6"/>
  <c r="O135" i="4" s="1"/>
  <c r="S129" i="6"/>
  <c r="O134" i="4" s="1"/>
  <c r="S128" i="6"/>
  <c r="O133" i="4" s="1"/>
  <c r="S127" i="6"/>
  <c r="O132" i="4" s="1"/>
  <c r="S126" i="6"/>
  <c r="S124" i="6"/>
  <c r="O129" i="4" s="1"/>
  <c r="S123" i="6"/>
  <c r="O128" i="4" s="1"/>
  <c r="S122" i="6"/>
  <c r="O127" i="4" s="1"/>
  <c r="S121" i="6"/>
  <c r="O126" i="4" s="1"/>
  <c r="S120" i="6"/>
  <c r="O125" i="4" s="1"/>
  <c r="S119" i="6"/>
  <c r="S118" i="6"/>
  <c r="S117" i="6"/>
  <c r="O122" i="4" s="1"/>
  <c r="S116" i="6"/>
  <c r="O121" i="4" s="1"/>
  <c r="S114" i="6"/>
  <c r="O119" i="4" s="1"/>
  <c r="S113" i="6"/>
  <c r="O118" i="4" s="1"/>
  <c r="S112" i="6"/>
  <c r="O117" i="4" s="1"/>
  <c r="S110" i="6"/>
  <c r="S109" i="6"/>
  <c r="O114" i="4" s="1"/>
  <c r="S106" i="6"/>
  <c r="O111" i="4" s="1"/>
  <c r="S105" i="6"/>
  <c r="O110" i="4" s="1"/>
  <c r="S104" i="6"/>
  <c r="S103" i="6"/>
  <c r="S102" i="6"/>
  <c r="O107" i="4" s="1"/>
  <c r="S101" i="6"/>
  <c r="O106" i="4" s="1"/>
  <c r="S100" i="6"/>
  <c r="O105" i="4" s="1"/>
  <c r="S99" i="6"/>
  <c r="O104" i="4" s="1"/>
  <c r="S97" i="6"/>
  <c r="O102" i="4" s="1"/>
  <c r="S94" i="6"/>
  <c r="O99" i="4" s="1"/>
  <c r="S93" i="6"/>
  <c r="S91" i="6"/>
  <c r="O96" i="4" s="1"/>
  <c r="S90" i="6"/>
  <c r="O95" i="4" s="1"/>
  <c r="S89" i="6"/>
  <c r="O94" i="4" s="1"/>
  <c r="S87" i="6"/>
  <c r="O92" i="4" s="1"/>
  <c r="S86" i="6"/>
  <c r="O91" i="4" s="1"/>
  <c r="S85" i="6"/>
  <c r="O90" i="4" s="1"/>
  <c r="S84" i="6"/>
  <c r="O89" i="4" s="1"/>
  <c r="S83" i="6"/>
  <c r="O88" i="4" s="1"/>
  <c r="S82" i="6"/>
  <c r="S81" i="6"/>
  <c r="O86" i="4" s="1"/>
  <c r="S80" i="6"/>
  <c r="O85" i="4" s="1"/>
  <c r="S79" i="6"/>
  <c r="O84" i="4" s="1"/>
  <c r="S78" i="6"/>
  <c r="O83" i="4" s="1"/>
  <c r="S77" i="6"/>
  <c r="O82" i="4" s="1"/>
  <c r="S76" i="6"/>
  <c r="O81" i="4" s="1"/>
  <c r="S73" i="6"/>
  <c r="O78" i="4" s="1"/>
  <c r="S72" i="6"/>
  <c r="O77" i="4" s="1"/>
  <c r="S71" i="6"/>
  <c r="O76" i="4" s="1"/>
  <c r="S69" i="6"/>
  <c r="O74" i="4" s="1"/>
  <c r="S68" i="6"/>
  <c r="O73" i="4" s="1"/>
  <c r="S66" i="6"/>
  <c r="O71" i="4" s="1"/>
  <c r="S65" i="6"/>
  <c r="O70" i="4" s="1"/>
  <c r="S63" i="6"/>
  <c r="O68" i="4" s="1"/>
  <c r="S62" i="6"/>
  <c r="O67" i="4" s="1"/>
  <c r="S61" i="6"/>
  <c r="O66" i="4" s="1"/>
  <c r="S60" i="6"/>
  <c r="O65" i="4" s="1"/>
  <c r="S57" i="6"/>
  <c r="O62" i="4" s="1"/>
  <c r="S56" i="6"/>
  <c r="O61" i="4" s="1"/>
  <c r="S55" i="6"/>
  <c r="S54" i="6"/>
  <c r="S53" i="6"/>
  <c r="O58" i="4" s="1"/>
  <c r="S51" i="6"/>
  <c r="O56" i="4" s="1"/>
  <c r="S50" i="6"/>
  <c r="O55" i="4" s="1"/>
  <c r="S48" i="6"/>
  <c r="O53" i="4" s="1"/>
  <c r="S47" i="6"/>
  <c r="O52" i="4" s="1"/>
  <c r="S46" i="6"/>
  <c r="O51" i="4" s="1"/>
  <c r="S45" i="6"/>
  <c r="O50" i="4" s="1"/>
  <c r="S43" i="6"/>
  <c r="O48" i="4" s="1"/>
  <c r="S42" i="6"/>
  <c r="O47" i="4" s="1"/>
  <c r="S41" i="6"/>
  <c r="O46" i="4" s="1"/>
  <c r="S40" i="6"/>
  <c r="O45" i="4" s="1"/>
  <c r="S39" i="6"/>
  <c r="O44" i="4" s="1"/>
  <c r="S37" i="6"/>
  <c r="O42" i="4" s="1"/>
  <c r="S36" i="6"/>
  <c r="O41" i="4" s="1"/>
  <c r="S35" i="6"/>
  <c r="O40" i="4" s="1"/>
  <c r="S34" i="6"/>
  <c r="O39" i="4" s="1"/>
  <c r="S33" i="6"/>
  <c r="O38" i="4" s="1"/>
  <c r="S32" i="6"/>
  <c r="O37" i="4" s="1"/>
  <c r="S29" i="6"/>
  <c r="O34" i="4" s="1"/>
  <c r="S28" i="6"/>
  <c r="O33" i="4" s="1"/>
  <c r="S27" i="6"/>
  <c r="O32" i="4" s="1"/>
  <c r="S26" i="6"/>
  <c r="O31" i="4" s="1"/>
  <c r="S22" i="6"/>
  <c r="O27" i="4" s="1"/>
  <c r="S21" i="6"/>
  <c r="O26" i="4" s="1"/>
  <c r="S20" i="6"/>
  <c r="O25" i="4" s="1"/>
  <c r="S18" i="6"/>
  <c r="O23" i="4" s="1"/>
  <c r="S17" i="6"/>
  <c r="O22" i="4" s="1"/>
  <c r="S16" i="6"/>
  <c r="O21" i="4" s="1"/>
  <c r="S14" i="6"/>
  <c r="O19" i="4" s="1"/>
  <c r="S13" i="6"/>
  <c r="O18" i="4" s="1"/>
  <c r="S10" i="6"/>
  <c r="O15" i="4" s="1"/>
  <c r="S9" i="6"/>
  <c r="O14" i="4" s="1"/>
  <c r="S8" i="6"/>
  <c r="O13" i="4" s="1"/>
  <c r="S7" i="6"/>
  <c r="O12" i="4" s="1"/>
  <c r="S6" i="6"/>
  <c r="O11" i="4" s="1"/>
  <c r="S5" i="6"/>
  <c r="O10" i="4" s="1"/>
  <c r="S4" i="6"/>
  <c r="O9" i="4" s="1"/>
  <c r="S3" i="6"/>
  <c r="O8" i="4" s="1"/>
  <c r="O60" i="4" l="1"/>
  <c r="O87" i="4"/>
  <c r="O108" i="4"/>
  <c r="O124" i="4"/>
  <c r="O131" i="4"/>
  <c r="O138" i="4"/>
  <c r="O158" i="4"/>
  <c r="O165" i="4"/>
  <c r="O169" i="4"/>
  <c r="O173" i="4"/>
  <c r="O230" i="4"/>
  <c r="O232" i="4"/>
  <c r="O235" i="4"/>
  <c r="O237" i="4"/>
  <c r="O276" i="4"/>
  <c r="O278" i="4"/>
  <c r="O285" i="4"/>
  <c r="O287" i="4"/>
  <c r="O309" i="4"/>
  <c r="O313" i="4"/>
  <c r="O315" i="4"/>
  <c r="O326" i="4"/>
  <c r="O333" i="4"/>
  <c r="O336" i="4"/>
  <c r="O338" i="4"/>
  <c r="O340" i="4"/>
  <c r="O345" i="4"/>
  <c r="O350" i="4"/>
  <c r="O354" i="4"/>
  <c r="O356" i="4"/>
  <c r="O367" i="4"/>
  <c r="O369" i="4"/>
  <c r="O371" i="4"/>
  <c r="O375" i="4"/>
  <c r="O377" i="4"/>
  <c r="O379" i="4"/>
  <c r="O385" i="4"/>
  <c r="O387" i="4"/>
  <c r="O390" i="4"/>
  <c r="O394" i="4"/>
  <c r="O396" i="4"/>
  <c r="O398" i="4"/>
  <c r="O408" i="4"/>
  <c r="O410" i="4"/>
  <c r="O412" i="4"/>
  <c r="O414" i="4"/>
  <c r="O416" i="4"/>
  <c r="O418" i="4"/>
  <c r="O423" i="4"/>
  <c r="O425" i="4"/>
  <c r="O428" i="4"/>
  <c r="O431" i="4"/>
  <c r="O433" i="4"/>
  <c r="O436" i="4"/>
  <c r="O438" i="4"/>
  <c r="O440" i="4"/>
  <c r="O442" i="4"/>
  <c r="O59" i="4"/>
  <c r="O98" i="4"/>
  <c r="O109" i="4"/>
  <c r="O115" i="4"/>
  <c r="O123" i="4"/>
  <c r="O136" i="4"/>
  <c r="O148" i="4"/>
  <c r="O168" i="4"/>
  <c r="O199" i="4"/>
  <c r="O204" i="4"/>
  <c r="O213" i="4"/>
  <c r="O215" i="4"/>
  <c r="O217" i="4"/>
  <c r="O220" i="4"/>
  <c r="O224" i="4"/>
  <c r="O229" i="4"/>
  <c r="O264" i="4"/>
  <c r="O266" i="4"/>
  <c r="O268" i="4"/>
  <c r="O271" i="4"/>
  <c r="O273" i="4"/>
  <c r="O277" i="4"/>
  <c r="O279" i="4"/>
  <c r="O284" i="4"/>
  <c r="O286" i="4"/>
  <c r="O298" i="4"/>
  <c r="O301" i="4"/>
  <c r="O306" i="4"/>
  <c r="O310" i="4"/>
  <c r="O312" i="4"/>
  <c r="O314" i="4"/>
  <c r="O316" i="4"/>
  <c r="O318" i="4"/>
  <c r="O325" i="4"/>
  <c r="O328" i="4"/>
  <c r="O332" i="4"/>
  <c r="O334" i="4"/>
  <c r="O337" i="4"/>
  <c r="O339" i="4"/>
  <c r="O344" i="4"/>
  <c r="O346" i="4"/>
  <c r="O349" i="4"/>
  <c r="O351" i="4"/>
  <c r="O353" i="4"/>
  <c r="O355" i="4"/>
  <c r="O357" i="4"/>
  <c r="O362" i="4"/>
  <c r="O366" i="4"/>
  <c r="O368" i="4"/>
  <c r="O370" i="4"/>
  <c r="O372" i="4"/>
  <c r="O374" i="4"/>
  <c r="O376" i="4"/>
  <c r="O378" i="4"/>
  <c r="O380" i="4"/>
  <c r="O383" i="4"/>
  <c r="O386" i="4"/>
  <c r="O389" i="4"/>
  <c r="O392" i="4"/>
  <c r="O395" i="4"/>
  <c r="O399" i="4"/>
  <c r="O409" i="4"/>
  <c r="O411" i="4"/>
  <c r="O413" i="4"/>
  <c r="O415" i="4"/>
  <c r="O417" i="4"/>
  <c r="O419" i="4"/>
  <c r="O422" i="4"/>
  <c r="O424" i="4"/>
  <c r="O427" i="4"/>
  <c r="O429" i="4"/>
  <c r="O439" i="4"/>
  <c r="O441" i="4"/>
  <c r="P437" i="6"/>
  <c r="P436" i="6"/>
  <c r="P435" i="6"/>
  <c r="P434" i="6"/>
  <c r="P433" i="6"/>
  <c r="P432" i="6"/>
  <c r="P431" i="6"/>
  <c r="P430" i="6"/>
  <c r="P429" i="6"/>
  <c r="P428" i="6"/>
  <c r="P427" i="6"/>
  <c r="P426" i="6"/>
  <c r="P425" i="6"/>
  <c r="P424" i="6"/>
  <c r="P423" i="6"/>
  <c r="P422" i="6"/>
  <c r="P421" i="6"/>
  <c r="P420" i="6"/>
  <c r="P419" i="6"/>
  <c r="P418" i="6"/>
  <c r="P417" i="6"/>
  <c r="P416" i="6"/>
  <c r="P415" i="6"/>
  <c r="P414" i="6"/>
  <c r="P413" i="6"/>
  <c r="P412" i="6"/>
  <c r="P411" i="6"/>
  <c r="P410" i="6"/>
  <c r="P409" i="6"/>
  <c r="P408" i="6"/>
  <c r="P407" i="6"/>
  <c r="P406" i="6"/>
  <c r="P405" i="6"/>
  <c r="P404" i="6"/>
  <c r="P403" i="6"/>
  <c r="P402" i="6"/>
  <c r="P401" i="6"/>
  <c r="P400" i="6"/>
  <c r="K405" i="4" s="1"/>
  <c r="L405" i="4" s="1"/>
  <c r="P399" i="6"/>
  <c r="P398" i="6"/>
  <c r="P397" i="6"/>
  <c r="P396" i="6"/>
  <c r="P395" i="6"/>
  <c r="K400" i="4" s="1"/>
  <c r="L400" i="4" s="1"/>
  <c r="P394" i="6"/>
  <c r="P393" i="6"/>
  <c r="P392" i="6"/>
  <c r="K397" i="4" s="1"/>
  <c r="L397" i="4" s="1"/>
  <c r="P391" i="6"/>
  <c r="P390" i="6"/>
  <c r="P389" i="6"/>
  <c r="P388" i="6"/>
  <c r="P387" i="6"/>
  <c r="P386" i="6"/>
  <c r="P385" i="6"/>
  <c r="P384" i="6"/>
  <c r="P383" i="6"/>
  <c r="P382" i="6"/>
  <c r="P381" i="6"/>
  <c r="P380" i="6"/>
  <c r="P379" i="6"/>
  <c r="P378" i="6"/>
  <c r="P377" i="6"/>
  <c r="P376" i="6"/>
  <c r="K381" i="4" s="1"/>
  <c r="H381" i="4" s="1"/>
  <c r="P375" i="6"/>
  <c r="P374" i="6"/>
  <c r="P373" i="6"/>
  <c r="P372" i="6"/>
  <c r="P371" i="6"/>
  <c r="P370" i="6"/>
  <c r="P369" i="6"/>
  <c r="P368" i="6"/>
  <c r="P367" i="6"/>
  <c r="P366" i="6"/>
  <c r="P365" i="6"/>
  <c r="P364" i="6"/>
  <c r="P363" i="6"/>
  <c r="P362" i="6"/>
  <c r="P361" i="6"/>
  <c r="P360" i="6"/>
  <c r="K365" i="4" s="1"/>
  <c r="L365" i="4" s="1"/>
  <c r="P359" i="6"/>
  <c r="K364" i="4" s="1"/>
  <c r="L364" i="4" s="1"/>
  <c r="P358" i="6"/>
  <c r="K363" i="4" s="1"/>
  <c r="L363" i="4" s="1"/>
  <c r="P357" i="6"/>
  <c r="P356" i="6"/>
  <c r="K361" i="4" s="1"/>
  <c r="L361" i="4" s="1"/>
  <c r="P355" i="6"/>
  <c r="P354" i="6"/>
  <c r="P353" i="6"/>
  <c r="P352" i="6"/>
  <c r="P351" i="6"/>
  <c r="P350" i="6"/>
  <c r="P349" i="6"/>
  <c r="P348" i="6"/>
  <c r="P347" i="6"/>
  <c r="P346" i="6"/>
  <c r="K351" i="4" s="1"/>
  <c r="L351" i="4" s="1"/>
  <c r="P345" i="6"/>
  <c r="P344" i="6"/>
  <c r="P343" i="6"/>
  <c r="P342" i="6"/>
  <c r="P341" i="6"/>
  <c r="P340" i="6"/>
  <c r="P339" i="6"/>
  <c r="P338" i="6"/>
  <c r="K343" i="4" s="1"/>
  <c r="L343" i="4" s="1"/>
  <c r="P337" i="6"/>
  <c r="K342" i="4" s="1"/>
  <c r="L342" i="4" s="1"/>
  <c r="P336" i="6"/>
  <c r="P335" i="6"/>
  <c r="P334" i="6"/>
  <c r="P333" i="6"/>
  <c r="P332" i="6"/>
  <c r="P331" i="6"/>
  <c r="P330" i="6"/>
  <c r="P329" i="6"/>
  <c r="P328" i="6"/>
  <c r="P327" i="6"/>
  <c r="P326" i="6"/>
  <c r="K331" i="4" s="1"/>
  <c r="L331" i="4" s="1"/>
  <c r="P325" i="6"/>
  <c r="K330" i="4" s="1"/>
  <c r="L330" i="4" s="1"/>
  <c r="P324" i="6"/>
  <c r="P323" i="6"/>
  <c r="P322" i="6"/>
  <c r="K327" i="4" s="1"/>
  <c r="L327" i="4" s="1"/>
  <c r="P321" i="6"/>
  <c r="P320" i="6"/>
  <c r="P319" i="6"/>
  <c r="K324" i="4" s="1"/>
  <c r="L324" i="4" s="1"/>
  <c r="P318" i="6"/>
  <c r="P317" i="6"/>
  <c r="P316" i="6"/>
  <c r="K321" i="4" s="1"/>
  <c r="L321" i="4" s="1"/>
  <c r="P315" i="6"/>
  <c r="K320" i="4" s="1"/>
  <c r="L320" i="4" s="1"/>
  <c r="P314" i="6"/>
  <c r="P313" i="6"/>
  <c r="P312" i="6"/>
  <c r="P311" i="6"/>
  <c r="P310" i="6"/>
  <c r="P309" i="6"/>
  <c r="P308" i="6"/>
  <c r="P307" i="6"/>
  <c r="P306" i="6"/>
  <c r="P305" i="6"/>
  <c r="P304" i="6"/>
  <c r="P303" i="6"/>
  <c r="K308" i="4" s="1"/>
  <c r="L308" i="4" s="1"/>
  <c r="P302" i="6"/>
  <c r="P301" i="6"/>
  <c r="P300" i="6"/>
  <c r="K305" i="4" s="1"/>
  <c r="L305" i="4" s="1"/>
  <c r="P299" i="6"/>
  <c r="P298" i="6"/>
  <c r="K303" i="4" s="1"/>
  <c r="L303" i="4" s="1"/>
  <c r="P297" i="6"/>
  <c r="K302" i="4" s="1"/>
  <c r="L302" i="4" s="1"/>
  <c r="P296" i="6"/>
  <c r="P295" i="6"/>
  <c r="P294" i="6"/>
  <c r="K299" i="4" s="1"/>
  <c r="L299" i="4" s="1"/>
  <c r="P293" i="6"/>
  <c r="P292" i="6"/>
  <c r="K297" i="4" s="1"/>
  <c r="L297" i="4" s="1"/>
  <c r="P291" i="6"/>
  <c r="K296" i="4" s="1"/>
  <c r="L296" i="4" s="1"/>
  <c r="P290" i="6"/>
  <c r="P289" i="6"/>
  <c r="K294" i="4" s="1"/>
  <c r="L294" i="4" s="1"/>
  <c r="P288" i="6"/>
  <c r="P287" i="6"/>
  <c r="P286" i="6"/>
  <c r="P285" i="6"/>
  <c r="P284" i="6"/>
  <c r="K289" i="4" s="1"/>
  <c r="L289" i="4" s="1"/>
  <c r="P283" i="6"/>
  <c r="P282" i="6"/>
  <c r="P281" i="6"/>
  <c r="P280" i="6"/>
  <c r="P279" i="6"/>
  <c r="P278" i="6"/>
  <c r="K283" i="4" s="1"/>
  <c r="L283" i="4" s="1"/>
  <c r="P277" i="6"/>
  <c r="P276" i="6"/>
  <c r="P275" i="6"/>
  <c r="K280" i="4" s="1"/>
  <c r="L280" i="4" s="1"/>
  <c r="P274" i="6"/>
  <c r="P273" i="6"/>
  <c r="P272" i="6"/>
  <c r="P271" i="6"/>
  <c r="P270" i="6"/>
  <c r="P269" i="6"/>
  <c r="P268" i="6"/>
  <c r="P267" i="6"/>
  <c r="P266" i="6"/>
  <c r="P265" i="6"/>
  <c r="K270" i="4" s="1"/>
  <c r="L270" i="4" s="1"/>
  <c r="P264" i="6"/>
  <c r="K269" i="4" s="1"/>
  <c r="L269" i="4" s="1"/>
  <c r="P263" i="6"/>
  <c r="P262" i="6"/>
  <c r="K267" i="4" s="1"/>
  <c r="L267" i="4" s="1"/>
  <c r="P261" i="6"/>
  <c r="P260" i="6"/>
  <c r="P259" i="6"/>
  <c r="P258" i="6"/>
  <c r="P257" i="6"/>
  <c r="K262" i="4" s="1"/>
  <c r="L262" i="4" s="1"/>
  <c r="P256" i="6"/>
  <c r="P255" i="6"/>
  <c r="P254" i="6"/>
  <c r="K259" i="4" s="1"/>
  <c r="L259" i="4" s="1"/>
  <c r="P253" i="6"/>
  <c r="K258" i="4" s="1"/>
  <c r="L258" i="4" s="1"/>
  <c r="P252" i="6"/>
  <c r="P251" i="6"/>
  <c r="P250" i="6"/>
  <c r="P249" i="6"/>
  <c r="P248" i="6"/>
  <c r="P247" i="6"/>
  <c r="P246" i="6"/>
  <c r="K251" i="4" s="1"/>
  <c r="L251" i="4" s="1"/>
  <c r="P245" i="6"/>
  <c r="P244" i="6"/>
  <c r="K249" i="4" s="1"/>
  <c r="L249" i="4" s="1"/>
  <c r="P243" i="6"/>
  <c r="K248" i="4" s="1"/>
  <c r="L248" i="4" s="1"/>
  <c r="P242" i="6"/>
  <c r="K247" i="4" s="1"/>
  <c r="L247" i="4" s="1"/>
  <c r="P241" i="6"/>
  <c r="K246" i="4" s="1"/>
  <c r="L246" i="4" s="1"/>
  <c r="P240" i="6"/>
  <c r="K245" i="4" s="1"/>
  <c r="L245" i="4" s="1"/>
  <c r="P239" i="6"/>
  <c r="P238" i="6"/>
  <c r="P237" i="6"/>
  <c r="K242" i="4" s="1"/>
  <c r="L242" i="4" s="1"/>
  <c r="P236" i="6"/>
  <c r="K241" i="4" s="1"/>
  <c r="L241" i="4" s="1"/>
  <c r="P235" i="6"/>
  <c r="K240" i="4" s="1"/>
  <c r="L240" i="4" s="1"/>
  <c r="P234" i="6"/>
  <c r="P233" i="6"/>
  <c r="P232" i="6"/>
  <c r="P231" i="6"/>
  <c r="K236" i="4" s="1"/>
  <c r="L236" i="4" s="1"/>
  <c r="P230" i="6"/>
  <c r="P229" i="6"/>
  <c r="K234" i="4" s="1"/>
  <c r="L234" i="4" s="1"/>
  <c r="P228" i="6"/>
  <c r="K233" i="4" s="1"/>
  <c r="L233" i="4" s="1"/>
  <c r="P227" i="6"/>
  <c r="P226" i="6"/>
  <c r="P225" i="6"/>
  <c r="P224" i="6"/>
  <c r="P223" i="6"/>
  <c r="K228" i="4" s="1"/>
  <c r="L228" i="4" s="1"/>
  <c r="P222" i="6"/>
  <c r="K227" i="4" s="1"/>
  <c r="L227" i="4" s="1"/>
  <c r="P221" i="6"/>
  <c r="K226" i="4" s="1"/>
  <c r="L226" i="4" s="1"/>
  <c r="P220" i="6"/>
  <c r="P219" i="6"/>
  <c r="P218" i="6"/>
  <c r="P217" i="6"/>
  <c r="K222" i="4" s="1"/>
  <c r="L222" i="4" s="1"/>
  <c r="P216" i="6"/>
  <c r="K221" i="4" s="1"/>
  <c r="L221" i="4" s="1"/>
  <c r="P215" i="6"/>
  <c r="P214" i="6"/>
  <c r="K219" i="4" s="1"/>
  <c r="L219" i="4" s="1"/>
  <c r="P213" i="6"/>
  <c r="K218" i="4" s="1"/>
  <c r="L218" i="4" s="1"/>
  <c r="P212" i="6"/>
  <c r="P211" i="6"/>
  <c r="K216" i="4" s="1"/>
  <c r="L216" i="4" s="1"/>
  <c r="P210" i="6"/>
  <c r="P209" i="6"/>
  <c r="K214" i="4" s="1"/>
  <c r="L214" i="4" s="1"/>
  <c r="P208" i="6"/>
  <c r="P207" i="6"/>
  <c r="K212" i="4" s="1"/>
  <c r="L212" i="4" s="1"/>
  <c r="P206" i="6"/>
  <c r="K211" i="4" s="1"/>
  <c r="L211" i="4" s="1"/>
  <c r="P205" i="6"/>
  <c r="K210" i="4" s="1"/>
  <c r="L210" i="4" s="1"/>
  <c r="P204" i="6"/>
  <c r="K209" i="4" s="1"/>
  <c r="L209" i="4" s="1"/>
  <c r="P203" i="6"/>
  <c r="K208" i="4" s="1"/>
  <c r="L208" i="4" s="1"/>
  <c r="P202" i="6"/>
  <c r="K207" i="4" s="1"/>
  <c r="L207" i="4" s="1"/>
  <c r="P201" i="6"/>
  <c r="K206" i="4" s="1"/>
  <c r="L206" i="4" s="1"/>
  <c r="P200" i="6"/>
  <c r="K205" i="4" s="1"/>
  <c r="L205" i="4" s="1"/>
  <c r="P199" i="6"/>
  <c r="P198" i="6"/>
  <c r="K203" i="4" s="1"/>
  <c r="H203" i="4" s="1"/>
  <c r="P197" i="6"/>
  <c r="K202" i="4" s="1"/>
  <c r="L202" i="4" s="1"/>
  <c r="P196" i="6"/>
  <c r="K201" i="4" s="1"/>
  <c r="L201" i="4" s="1"/>
  <c r="P195" i="6"/>
  <c r="K200" i="4" s="1"/>
  <c r="L200" i="4" s="1"/>
  <c r="P194" i="6"/>
  <c r="P193" i="6"/>
  <c r="K198" i="4" s="1"/>
  <c r="L198" i="4" s="1"/>
  <c r="P192" i="6"/>
  <c r="K197" i="4" s="1"/>
  <c r="L197" i="4" s="1"/>
  <c r="P191" i="6"/>
  <c r="K196" i="4" s="1"/>
  <c r="L196" i="4" s="1"/>
  <c r="P190" i="6"/>
  <c r="K195" i="4" s="1"/>
  <c r="L195" i="4" s="1"/>
  <c r="P189" i="6"/>
  <c r="K194" i="4" s="1"/>
  <c r="L194" i="4" s="1"/>
  <c r="P188" i="6"/>
  <c r="K193" i="4" s="1"/>
  <c r="L193" i="4" s="1"/>
  <c r="P187" i="6"/>
  <c r="P186" i="6"/>
  <c r="K191" i="4" s="1"/>
  <c r="L191" i="4" s="1"/>
  <c r="P185" i="6"/>
  <c r="K190" i="4" s="1"/>
  <c r="L190" i="4" s="1"/>
  <c r="P184" i="6"/>
  <c r="P183" i="6"/>
  <c r="K188" i="4" s="1"/>
  <c r="L188" i="4" s="1"/>
  <c r="P182" i="6"/>
  <c r="K187" i="4" s="1"/>
  <c r="L187" i="4" s="1"/>
  <c r="P181" i="6"/>
  <c r="K186" i="4" s="1"/>
  <c r="P180" i="6"/>
  <c r="K185" i="4" s="1"/>
  <c r="P179" i="6"/>
  <c r="P178" i="6"/>
  <c r="P177" i="6"/>
  <c r="P176" i="6"/>
  <c r="P175" i="6"/>
  <c r="K180" i="4" s="1"/>
  <c r="L180" i="4" s="1"/>
  <c r="P174" i="6"/>
  <c r="K179" i="4" s="1"/>
  <c r="L179" i="4" s="1"/>
  <c r="P173" i="6"/>
  <c r="P172" i="6"/>
  <c r="K177" i="4" s="1"/>
  <c r="L177" i="4" s="1"/>
  <c r="P171" i="6"/>
  <c r="K176" i="4" s="1"/>
  <c r="L176" i="4" s="1"/>
  <c r="P170" i="6"/>
  <c r="K175" i="4" s="1"/>
  <c r="L175" i="4" s="1"/>
  <c r="P169" i="6"/>
  <c r="K174" i="4" s="1"/>
  <c r="L174" i="4" s="1"/>
  <c r="P168" i="6"/>
  <c r="P167" i="6"/>
  <c r="K172" i="4" s="1"/>
  <c r="L172" i="4" s="1"/>
  <c r="P166" i="6"/>
  <c r="P165" i="6"/>
  <c r="K170" i="4" s="1"/>
  <c r="L170" i="4" s="1"/>
  <c r="P164" i="6"/>
  <c r="P163" i="6"/>
  <c r="P162" i="6"/>
  <c r="K167" i="4" s="1"/>
  <c r="L167" i="4" s="1"/>
  <c r="P161" i="6"/>
  <c r="K166" i="4" s="1"/>
  <c r="L166" i="4" s="1"/>
  <c r="P160" i="6"/>
  <c r="P159" i="6"/>
  <c r="K164" i="4" s="1"/>
  <c r="L164" i="4" s="1"/>
  <c r="P158" i="6"/>
  <c r="K163" i="4" s="1"/>
  <c r="L163" i="4" s="1"/>
  <c r="P157" i="6"/>
  <c r="K162" i="4" s="1"/>
  <c r="L162" i="4" s="1"/>
  <c r="P156" i="6"/>
  <c r="K161" i="4" s="1"/>
  <c r="L161" i="4" s="1"/>
  <c r="P155" i="6"/>
  <c r="K160" i="4" s="1"/>
  <c r="L160" i="4" s="1"/>
  <c r="P154" i="6"/>
  <c r="K159" i="4" s="1"/>
  <c r="L159" i="4" s="1"/>
  <c r="P153" i="6"/>
  <c r="P152" i="6"/>
  <c r="K157" i="4" s="1"/>
  <c r="L157" i="4" s="1"/>
  <c r="P151" i="6"/>
  <c r="P150" i="6"/>
  <c r="K155" i="4" s="1"/>
  <c r="L155" i="4" s="1"/>
  <c r="P149" i="6"/>
  <c r="K154" i="4" s="1"/>
  <c r="L154" i="4" s="1"/>
  <c r="P148" i="6"/>
  <c r="K153" i="4" s="1"/>
  <c r="L153" i="4" s="1"/>
  <c r="P147" i="6"/>
  <c r="P146" i="6"/>
  <c r="K151" i="4" s="1"/>
  <c r="L151" i="4" s="1"/>
  <c r="P145" i="6"/>
  <c r="K150" i="4" s="1"/>
  <c r="L150" i="4" s="1"/>
  <c r="P144" i="6"/>
  <c r="K149" i="4" s="1"/>
  <c r="L149" i="4" s="1"/>
  <c r="P143" i="6"/>
  <c r="P142" i="6"/>
  <c r="P141" i="6"/>
  <c r="K146" i="4" s="1"/>
  <c r="L146" i="4" s="1"/>
  <c r="P140" i="6"/>
  <c r="K145" i="4" s="1"/>
  <c r="L145" i="4" s="1"/>
  <c r="P139" i="6"/>
  <c r="K144" i="4" s="1"/>
  <c r="L144" i="4" s="1"/>
  <c r="P138" i="6"/>
  <c r="K143" i="4" s="1"/>
  <c r="L143" i="4" s="1"/>
  <c r="P137" i="6"/>
  <c r="K142" i="4" s="1"/>
  <c r="L142" i="4" s="1"/>
  <c r="P136" i="6"/>
  <c r="K141" i="4" s="1"/>
  <c r="P135" i="6"/>
  <c r="K140" i="4" s="1"/>
  <c r="L140" i="4" s="1"/>
  <c r="P134" i="6"/>
  <c r="K139" i="4" s="1"/>
  <c r="L139" i="4" s="1"/>
  <c r="P133" i="6"/>
  <c r="P132" i="6"/>
  <c r="K137" i="4" s="1"/>
  <c r="L137" i="4" s="1"/>
  <c r="P131" i="6"/>
  <c r="P130" i="6"/>
  <c r="K135" i="4" s="1"/>
  <c r="L135" i="4" s="1"/>
  <c r="P129" i="6"/>
  <c r="K134" i="4" s="1"/>
  <c r="L134" i="4" s="1"/>
  <c r="P128" i="6"/>
  <c r="K133" i="4" s="1"/>
  <c r="L133" i="4" s="1"/>
  <c r="P127" i="6"/>
  <c r="K132" i="4" s="1"/>
  <c r="L132" i="4" s="1"/>
  <c r="P126" i="6"/>
  <c r="P125" i="6"/>
  <c r="K130" i="4" s="1"/>
  <c r="L130" i="4" s="1"/>
  <c r="P124" i="6"/>
  <c r="K129" i="4" s="1"/>
  <c r="L129" i="4" s="1"/>
  <c r="P123" i="6"/>
  <c r="K128" i="4" s="1"/>
  <c r="L128" i="4" s="1"/>
  <c r="P122" i="6"/>
  <c r="K127" i="4" s="1"/>
  <c r="L127" i="4" s="1"/>
  <c r="P121" i="6"/>
  <c r="K126" i="4" s="1"/>
  <c r="L126" i="4" s="1"/>
  <c r="P120" i="6"/>
  <c r="K125" i="4" s="1"/>
  <c r="L125" i="4" s="1"/>
  <c r="P119" i="6"/>
  <c r="P118" i="6"/>
  <c r="P117" i="6"/>
  <c r="K122" i="4" s="1"/>
  <c r="L122" i="4" s="1"/>
  <c r="P116" i="6"/>
  <c r="K121" i="4" s="1"/>
  <c r="L121" i="4" s="1"/>
  <c r="P115" i="6"/>
  <c r="P114" i="6"/>
  <c r="P113" i="6"/>
  <c r="K118" i="4" s="1"/>
  <c r="H118" i="4" s="1"/>
  <c r="P112" i="6"/>
  <c r="K117" i="4" s="1"/>
  <c r="L117" i="4" s="1"/>
  <c r="P111" i="6"/>
  <c r="K116" i="4" s="1"/>
  <c r="L116" i="4" s="1"/>
  <c r="P110" i="6"/>
  <c r="P109" i="6"/>
  <c r="K114" i="4" s="1"/>
  <c r="L114" i="4" s="1"/>
  <c r="P108" i="6"/>
  <c r="K113" i="4" s="1"/>
  <c r="L113" i="4" s="1"/>
  <c r="P107" i="6"/>
  <c r="K112" i="4" s="1"/>
  <c r="L112" i="4" s="1"/>
  <c r="P106" i="6"/>
  <c r="K111" i="4" s="1"/>
  <c r="L111" i="4" s="1"/>
  <c r="P105" i="6"/>
  <c r="K110" i="4" s="1"/>
  <c r="L110" i="4" s="1"/>
  <c r="P104" i="6"/>
  <c r="P103" i="6"/>
  <c r="P102" i="6"/>
  <c r="K107" i="4" s="1"/>
  <c r="L107" i="4" s="1"/>
  <c r="P101" i="6"/>
  <c r="K106" i="4" s="1"/>
  <c r="L106" i="4" s="1"/>
  <c r="P100" i="6"/>
  <c r="K105" i="4" s="1"/>
  <c r="L105" i="4" s="1"/>
  <c r="P99" i="6"/>
  <c r="K104" i="4" s="1"/>
  <c r="L104" i="4" s="1"/>
  <c r="P98" i="6"/>
  <c r="K103" i="4" s="1"/>
  <c r="L103" i="4" s="1"/>
  <c r="P97" i="6"/>
  <c r="K102" i="4" s="1"/>
  <c r="L102" i="4" s="1"/>
  <c r="P96" i="6"/>
  <c r="P95" i="6"/>
  <c r="K100" i="4" s="1"/>
  <c r="L100" i="4" s="1"/>
  <c r="P94" i="6"/>
  <c r="K99" i="4" s="1"/>
  <c r="L99" i="4" s="1"/>
  <c r="P93" i="6"/>
  <c r="P92" i="6"/>
  <c r="K97" i="4" s="1"/>
  <c r="L97" i="4" s="1"/>
  <c r="P91" i="6"/>
  <c r="K96" i="4" s="1"/>
  <c r="L96" i="4" s="1"/>
  <c r="P90" i="6"/>
  <c r="K95" i="4" s="1"/>
  <c r="L95" i="4" s="1"/>
  <c r="P89" i="6"/>
  <c r="K94" i="4" s="1"/>
  <c r="L94" i="4" s="1"/>
  <c r="P88" i="6"/>
  <c r="K93" i="4" s="1"/>
  <c r="L93" i="4" s="1"/>
  <c r="P87" i="6"/>
  <c r="K92" i="4" s="1"/>
  <c r="L92" i="4" s="1"/>
  <c r="P86" i="6"/>
  <c r="K91" i="4" s="1"/>
  <c r="L91" i="4" s="1"/>
  <c r="P85" i="6"/>
  <c r="K90" i="4" s="1"/>
  <c r="L90" i="4" s="1"/>
  <c r="P84" i="6"/>
  <c r="K89" i="4" s="1"/>
  <c r="L89" i="4" s="1"/>
  <c r="P83" i="6"/>
  <c r="K88" i="4" s="1"/>
  <c r="L88" i="4" s="1"/>
  <c r="P82" i="6"/>
  <c r="P81" i="6"/>
  <c r="K86" i="4" s="1"/>
  <c r="L86" i="4" s="1"/>
  <c r="P80" i="6"/>
  <c r="K85" i="4" s="1"/>
  <c r="L85" i="4" s="1"/>
  <c r="P79" i="6"/>
  <c r="K84" i="4" s="1"/>
  <c r="L84" i="4" s="1"/>
  <c r="P78" i="6"/>
  <c r="K83" i="4" s="1"/>
  <c r="L83" i="4" s="1"/>
  <c r="P77" i="6"/>
  <c r="K82" i="4" s="1"/>
  <c r="L82" i="4" s="1"/>
  <c r="P76" i="6"/>
  <c r="P75" i="6"/>
  <c r="K80" i="4" s="1"/>
  <c r="L80" i="4" s="1"/>
  <c r="P74" i="6"/>
  <c r="K79" i="4" s="1"/>
  <c r="L79" i="4" s="1"/>
  <c r="P73" i="6"/>
  <c r="K78" i="4" s="1"/>
  <c r="L78" i="4" s="1"/>
  <c r="P72" i="6"/>
  <c r="K77" i="4" s="1"/>
  <c r="L77" i="4" s="1"/>
  <c r="P71" i="6"/>
  <c r="K76" i="4" s="1"/>
  <c r="L76" i="4" s="1"/>
  <c r="P70" i="6"/>
  <c r="K75" i="4" s="1"/>
  <c r="L75" i="4" s="1"/>
  <c r="P69" i="6"/>
  <c r="K74" i="4" s="1"/>
  <c r="L74" i="4" s="1"/>
  <c r="P68" i="6"/>
  <c r="K73" i="4" s="1"/>
  <c r="L73" i="4" s="1"/>
  <c r="P67" i="6"/>
  <c r="K72" i="4" s="1"/>
  <c r="L72" i="4" s="1"/>
  <c r="P66" i="6"/>
  <c r="K71" i="4" s="1"/>
  <c r="L71" i="4" s="1"/>
  <c r="P65" i="6"/>
  <c r="K70" i="4" s="1"/>
  <c r="L70" i="4" s="1"/>
  <c r="P64" i="6"/>
  <c r="K69" i="4" s="1"/>
  <c r="L69" i="4" s="1"/>
  <c r="P63" i="6"/>
  <c r="K68" i="4" s="1"/>
  <c r="L68" i="4" s="1"/>
  <c r="P62" i="6"/>
  <c r="K67" i="4" s="1"/>
  <c r="L67" i="4" s="1"/>
  <c r="P61" i="6"/>
  <c r="K66" i="4" s="1"/>
  <c r="L66" i="4" s="1"/>
  <c r="P60" i="6"/>
  <c r="K65" i="4" s="1"/>
  <c r="L65" i="4" s="1"/>
  <c r="P59" i="6"/>
  <c r="K64" i="4" s="1"/>
  <c r="L64" i="4" s="1"/>
  <c r="P58" i="6"/>
  <c r="K63" i="4" s="1"/>
  <c r="H63" i="4" s="1"/>
  <c r="P57" i="6"/>
  <c r="K62" i="4" s="1"/>
  <c r="L62" i="4" s="1"/>
  <c r="P56" i="6"/>
  <c r="K61" i="4" s="1"/>
  <c r="L61" i="4" s="1"/>
  <c r="P55" i="6"/>
  <c r="P54" i="6"/>
  <c r="P53" i="6"/>
  <c r="K58" i="4" s="1"/>
  <c r="L58" i="4" s="1"/>
  <c r="P52" i="6"/>
  <c r="P51" i="6"/>
  <c r="K56" i="4" s="1"/>
  <c r="L56" i="4" s="1"/>
  <c r="P50" i="6"/>
  <c r="K55" i="4" s="1"/>
  <c r="L55" i="4" s="1"/>
  <c r="P49" i="6"/>
  <c r="K54" i="4" s="1"/>
  <c r="L54" i="4" s="1"/>
  <c r="P48" i="6"/>
  <c r="K53" i="4" s="1"/>
  <c r="L53" i="4" s="1"/>
  <c r="P47" i="6"/>
  <c r="K52" i="4" s="1"/>
  <c r="L52" i="4" s="1"/>
  <c r="P46" i="6"/>
  <c r="K51" i="4" s="1"/>
  <c r="H51" i="4" s="1"/>
  <c r="P45" i="6"/>
  <c r="K50" i="4" s="1"/>
  <c r="L50" i="4" s="1"/>
  <c r="P44" i="6"/>
  <c r="P43" i="6"/>
  <c r="K48" i="4" s="1"/>
  <c r="L48" i="4" s="1"/>
  <c r="P42" i="6"/>
  <c r="K47" i="4" s="1"/>
  <c r="L47" i="4" s="1"/>
  <c r="P41" i="6"/>
  <c r="K46" i="4" s="1"/>
  <c r="L46" i="4" s="1"/>
  <c r="P40" i="6"/>
  <c r="K45" i="4" s="1"/>
  <c r="L45" i="4" s="1"/>
  <c r="P39" i="6"/>
  <c r="K44" i="4" s="1"/>
  <c r="L44" i="4" s="1"/>
  <c r="P38" i="6"/>
  <c r="K43" i="4" s="1"/>
  <c r="H43" i="4" s="1"/>
  <c r="P37" i="6"/>
  <c r="K42" i="4" s="1"/>
  <c r="L42" i="4" s="1"/>
  <c r="P36" i="6"/>
  <c r="K41" i="4" s="1"/>
  <c r="L41" i="4" s="1"/>
  <c r="P35" i="6"/>
  <c r="K40" i="4" s="1"/>
  <c r="L40" i="4" s="1"/>
  <c r="P34" i="6"/>
  <c r="K39" i="4" s="1"/>
  <c r="L39" i="4" s="1"/>
  <c r="P33" i="6"/>
  <c r="K38" i="4" s="1"/>
  <c r="L38" i="4" s="1"/>
  <c r="P32" i="6"/>
  <c r="K37" i="4" s="1"/>
  <c r="L37" i="4" s="1"/>
  <c r="P31" i="6"/>
  <c r="K36" i="4" s="1"/>
  <c r="H36" i="4" s="1"/>
  <c r="P30" i="6"/>
  <c r="K35" i="4" s="1"/>
  <c r="L35" i="4" s="1"/>
  <c r="P29" i="6"/>
  <c r="K34" i="4" s="1"/>
  <c r="L34" i="4" s="1"/>
  <c r="P28" i="6"/>
  <c r="K33" i="4" s="1"/>
  <c r="L33" i="4" s="1"/>
  <c r="P27" i="6"/>
  <c r="K32" i="4" s="1"/>
  <c r="L32" i="4" s="1"/>
  <c r="P26" i="6"/>
  <c r="K31" i="4" s="1"/>
  <c r="L31" i="4" s="1"/>
  <c r="P25" i="6"/>
  <c r="K30" i="4" s="1"/>
  <c r="L30" i="4" s="1"/>
  <c r="P24" i="6"/>
  <c r="K29" i="4" s="1"/>
  <c r="L29" i="4" s="1"/>
  <c r="P23" i="6"/>
  <c r="K28" i="4" s="1"/>
  <c r="L28" i="4" s="1"/>
  <c r="P22" i="6"/>
  <c r="K27" i="4" s="1"/>
  <c r="L27" i="4" s="1"/>
  <c r="P21" i="6"/>
  <c r="K26" i="4" s="1"/>
  <c r="L26" i="4" s="1"/>
  <c r="P20" i="6"/>
  <c r="K25" i="4" s="1"/>
  <c r="L25" i="4" s="1"/>
  <c r="P19" i="6"/>
  <c r="K24" i="4" s="1"/>
  <c r="L24" i="4" s="1"/>
  <c r="P18" i="6"/>
  <c r="K23" i="4" s="1"/>
  <c r="L23" i="4" s="1"/>
  <c r="P17" i="6"/>
  <c r="K22" i="4" s="1"/>
  <c r="L22" i="4" s="1"/>
  <c r="P16" i="6"/>
  <c r="K21" i="4" s="1"/>
  <c r="L21" i="4" s="1"/>
  <c r="P15" i="6"/>
  <c r="K20" i="4" s="1"/>
  <c r="L20" i="4" s="1"/>
  <c r="P14" i="6"/>
  <c r="K19" i="4" s="1"/>
  <c r="L19" i="4" s="1"/>
  <c r="P13" i="6"/>
  <c r="K18" i="4" s="1"/>
  <c r="L18" i="4" s="1"/>
  <c r="P12" i="6"/>
  <c r="K17" i="4" s="1"/>
  <c r="L17" i="4" s="1"/>
  <c r="P11" i="6"/>
  <c r="K16" i="4" s="1"/>
  <c r="L16" i="4" s="1"/>
  <c r="P10" i="6"/>
  <c r="K15" i="4" s="1"/>
  <c r="L15" i="4" s="1"/>
  <c r="P9" i="6"/>
  <c r="K14" i="4" s="1"/>
  <c r="L14" i="4" s="1"/>
  <c r="P8" i="6"/>
  <c r="K13" i="4" s="1"/>
  <c r="L13" i="4" s="1"/>
  <c r="P7" i="6"/>
  <c r="K12" i="4" s="1"/>
  <c r="L12" i="4" s="1"/>
  <c r="P6" i="6"/>
  <c r="K11" i="4" s="1"/>
  <c r="L11" i="4" s="1"/>
  <c r="P5" i="6"/>
  <c r="K10" i="4" s="1"/>
  <c r="L10" i="4" s="1"/>
  <c r="P4" i="6"/>
  <c r="K9" i="4" s="1"/>
  <c r="L9" i="4" s="1"/>
  <c r="P3" i="6"/>
  <c r="K8" i="4" s="1"/>
  <c r="H8" i="4" s="1"/>
  <c r="M437" i="6"/>
  <c r="M442" i="4" s="1"/>
  <c r="M436" i="6"/>
  <c r="M441" i="4" s="1"/>
  <c r="M435" i="6"/>
  <c r="M440" i="4" s="1"/>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405" i="4" s="1"/>
  <c r="M399" i="6"/>
  <c r="M398" i="6"/>
  <c r="M397" i="6"/>
  <c r="M396" i="6"/>
  <c r="M395" i="6"/>
  <c r="M400" i="4" s="1"/>
  <c r="M394" i="6"/>
  <c r="M393" i="6"/>
  <c r="M392" i="6"/>
  <c r="M397" i="4" s="1"/>
  <c r="M391" i="6"/>
  <c r="M390" i="6"/>
  <c r="M389" i="6"/>
  <c r="M388" i="6"/>
  <c r="M387" i="6"/>
  <c r="M386" i="6"/>
  <c r="M385" i="6"/>
  <c r="M384" i="6"/>
  <c r="M383" i="6"/>
  <c r="M382" i="6"/>
  <c r="M381" i="6"/>
  <c r="M380" i="6"/>
  <c r="M379" i="6"/>
  <c r="M378" i="6"/>
  <c r="M377" i="6"/>
  <c r="M376" i="6"/>
  <c r="M381" i="4" s="1"/>
  <c r="M375" i="6"/>
  <c r="M374" i="6"/>
  <c r="M373" i="6"/>
  <c r="M372" i="6"/>
  <c r="M371" i="6"/>
  <c r="M370" i="6"/>
  <c r="M369" i="6"/>
  <c r="M368" i="6"/>
  <c r="M367" i="6"/>
  <c r="M366" i="6"/>
  <c r="M365" i="6"/>
  <c r="M364" i="6"/>
  <c r="M363" i="6"/>
  <c r="M362" i="6"/>
  <c r="M361" i="6"/>
  <c r="M360" i="6"/>
  <c r="M365" i="4" s="1"/>
  <c r="M359" i="6"/>
  <c r="M364" i="4" s="1"/>
  <c r="M358" i="6"/>
  <c r="M363" i="4" s="1"/>
  <c r="M357" i="6"/>
  <c r="M356" i="6"/>
  <c r="M361" i="4" s="1"/>
  <c r="M355" i="6"/>
  <c r="M354" i="6"/>
  <c r="M353" i="6"/>
  <c r="M352" i="6"/>
  <c r="M351" i="6"/>
  <c r="M350" i="6"/>
  <c r="M349" i="6"/>
  <c r="M348" i="6"/>
  <c r="M346" i="6"/>
  <c r="M345" i="6"/>
  <c r="M344" i="6"/>
  <c r="M343" i="6"/>
  <c r="M342" i="6"/>
  <c r="M341" i="6"/>
  <c r="M340" i="6"/>
  <c r="M339" i="6"/>
  <c r="M338" i="6"/>
  <c r="M343" i="4" s="1"/>
  <c r="M337" i="6"/>
  <c r="M342" i="4" s="1"/>
  <c r="M336" i="6"/>
  <c r="M335" i="6"/>
  <c r="M334" i="6"/>
  <c r="M333" i="6"/>
  <c r="M332" i="6"/>
  <c r="M331" i="6"/>
  <c r="M330" i="6"/>
  <c r="M329" i="6"/>
  <c r="M328" i="6"/>
  <c r="M327" i="6"/>
  <c r="M326" i="6"/>
  <c r="M331" i="4" s="1"/>
  <c r="M325" i="6"/>
  <c r="M330" i="4" s="1"/>
  <c r="M324" i="6"/>
  <c r="M323" i="6"/>
  <c r="M322" i="6"/>
  <c r="M327" i="4" s="1"/>
  <c r="M321" i="6"/>
  <c r="M320" i="6"/>
  <c r="M319" i="6"/>
  <c r="M324" i="4" s="1"/>
  <c r="M318" i="6"/>
  <c r="M317" i="6"/>
  <c r="M316" i="6"/>
  <c r="M321" i="4" s="1"/>
  <c r="M315" i="6"/>
  <c r="M320" i="4" s="1"/>
  <c r="M314" i="6"/>
  <c r="M313" i="6"/>
  <c r="M312" i="6"/>
  <c r="M311" i="6"/>
  <c r="M310" i="6"/>
  <c r="M309" i="6"/>
  <c r="M308" i="6"/>
  <c r="M307" i="6"/>
  <c r="M306" i="6"/>
  <c r="M305" i="6"/>
  <c r="M304" i="6"/>
  <c r="M303" i="6"/>
  <c r="M308" i="4" s="1"/>
  <c r="M302" i="6"/>
  <c r="M301" i="6"/>
  <c r="M300" i="6"/>
  <c r="M305" i="4" s="1"/>
  <c r="M299" i="6"/>
  <c r="M298" i="6"/>
  <c r="M303" i="4" s="1"/>
  <c r="M297" i="6"/>
  <c r="M302" i="4" s="1"/>
  <c r="M296" i="6"/>
  <c r="M295" i="6"/>
  <c r="M294" i="6"/>
  <c r="M299" i="4" s="1"/>
  <c r="M293" i="6"/>
  <c r="M292" i="6"/>
  <c r="M297" i="4" s="1"/>
  <c r="M291" i="6"/>
  <c r="M296" i="4" s="1"/>
  <c r="M290" i="6"/>
  <c r="M289" i="6"/>
  <c r="M294" i="4" s="1"/>
  <c r="M288" i="6"/>
  <c r="M287" i="6"/>
  <c r="M286" i="6"/>
  <c r="M285" i="6"/>
  <c r="M284" i="6"/>
  <c r="M289" i="4" s="1"/>
  <c r="M283" i="6"/>
  <c r="M282" i="6"/>
  <c r="M281" i="6"/>
  <c r="M280" i="6"/>
  <c r="M279" i="6"/>
  <c r="M278" i="6"/>
  <c r="M283" i="4" s="1"/>
  <c r="M277" i="6"/>
  <c r="M276" i="6"/>
  <c r="M275" i="6"/>
  <c r="M280" i="4" s="1"/>
  <c r="M274" i="6"/>
  <c r="M273" i="6"/>
  <c r="M272" i="6"/>
  <c r="M271" i="6"/>
  <c r="M270" i="6"/>
  <c r="M269" i="6"/>
  <c r="M268" i="6"/>
  <c r="M267" i="6"/>
  <c r="M266" i="6"/>
  <c r="M265" i="6"/>
  <c r="M270" i="4" s="1"/>
  <c r="M264" i="6"/>
  <c r="M269" i="4" s="1"/>
  <c r="M263" i="6"/>
  <c r="M262" i="6"/>
  <c r="M267" i="4" s="1"/>
  <c r="M261" i="6"/>
  <c r="M260" i="6"/>
  <c r="M259" i="6"/>
  <c r="M258" i="6"/>
  <c r="M257" i="6"/>
  <c r="M262" i="4" s="1"/>
  <c r="M256" i="6"/>
  <c r="M255" i="6"/>
  <c r="M254" i="6"/>
  <c r="M259" i="4" s="1"/>
  <c r="M253" i="6"/>
  <c r="M258" i="4" s="1"/>
  <c r="M252" i="6"/>
  <c r="M251" i="6"/>
  <c r="M250" i="6"/>
  <c r="M249" i="6"/>
  <c r="M248" i="6"/>
  <c r="M247" i="6"/>
  <c r="M246" i="6"/>
  <c r="M251" i="4" s="1"/>
  <c r="M245" i="6"/>
  <c r="M244" i="6"/>
  <c r="M249" i="4" s="1"/>
  <c r="M243" i="6"/>
  <c r="M248" i="4" s="1"/>
  <c r="M242" i="6"/>
  <c r="M247" i="4" s="1"/>
  <c r="M241" i="6"/>
  <c r="M246" i="4" s="1"/>
  <c r="M240" i="6"/>
  <c r="M245" i="4" s="1"/>
  <c r="M239" i="6"/>
  <c r="M238" i="6"/>
  <c r="M243" i="4" s="1"/>
  <c r="M237" i="6"/>
  <c r="M242" i="4" s="1"/>
  <c r="M236" i="6"/>
  <c r="M241" i="4" s="1"/>
  <c r="M235" i="6"/>
  <c r="M240" i="4" s="1"/>
  <c r="M233" i="6"/>
  <c r="M232" i="6"/>
  <c r="M231" i="6"/>
  <c r="M236" i="4" s="1"/>
  <c r="M230" i="6"/>
  <c r="M229" i="6"/>
  <c r="M234" i="4" s="1"/>
  <c r="M228" i="6"/>
  <c r="M233" i="4" s="1"/>
  <c r="M227" i="6"/>
  <c r="M226" i="6"/>
  <c r="M225" i="6"/>
  <c r="M224" i="6"/>
  <c r="M223" i="6"/>
  <c r="M228" i="4" s="1"/>
  <c r="M222" i="6"/>
  <c r="M227" i="4" s="1"/>
  <c r="M221" i="6"/>
  <c r="M226" i="4" s="1"/>
  <c r="M220" i="6"/>
  <c r="M219" i="6"/>
  <c r="M218" i="6"/>
  <c r="M217" i="6"/>
  <c r="M222" i="4" s="1"/>
  <c r="M216" i="6"/>
  <c r="M221" i="4" s="1"/>
  <c r="M215" i="6"/>
  <c r="M214" i="6"/>
  <c r="M219" i="4" s="1"/>
  <c r="M213" i="6"/>
  <c r="M218" i="4" s="1"/>
  <c r="M212" i="6"/>
  <c r="M211" i="6"/>
  <c r="M216" i="4" s="1"/>
  <c r="M210" i="6"/>
  <c r="M209" i="6"/>
  <c r="M214" i="4" s="1"/>
  <c r="M208" i="6"/>
  <c r="M207" i="6"/>
  <c r="M212" i="4" s="1"/>
  <c r="M206" i="6"/>
  <c r="M211" i="4" s="1"/>
  <c r="M205" i="6"/>
  <c r="M210" i="4" s="1"/>
  <c r="M204" i="6"/>
  <c r="M209" i="4" s="1"/>
  <c r="M203" i="6"/>
  <c r="M208" i="4" s="1"/>
  <c r="M202" i="6"/>
  <c r="M207" i="4" s="1"/>
  <c r="M201" i="6"/>
  <c r="M206" i="4" s="1"/>
  <c r="M200" i="6"/>
  <c r="M205" i="4" s="1"/>
  <c r="M199" i="6"/>
  <c r="M198" i="6"/>
  <c r="M203" i="4" s="1"/>
  <c r="M197" i="6"/>
  <c r="M202" i="4" s="1"/>
  <c r="M196" i="6"/>
  <c r="M201" i="4" s="1"/>
  <c r="M195" i="6"/>
  <c r="M200" i="4" s="1"/>
  <c r="M194" i="6"/>
  <c r="M193" i="6"/>
  <c r="M198" i="4" s="1"/>
  <c r="M192" i="6"/>
  <c r="M197" i="4" s="1"/>
  <c r="M191" i="6"/>
  <c r="M196" i="4" s="1"/>
  <c r="M190" i="6"/>
  <c r="M195" i="4" s="1"/>
  <c r="M189" i="6"/>
  <c r="M194" i="4" s="1"/>
  <c r="M188" i="6"/>
  <c r="M193" i="4" s="1"/>
  <c r="M187" i="6"/>
  <c r="M186" i="6"/>
  <c r="M191" i="4" s="1"/>
  <c r="M185" i="6"/>
  <c r="M190" i="4" s="1"/>
  <c r="M184" i="6"/>
  <c r="M183" i="6"/>
  <c r="M188" i="4" s="1"/>
  <c r="M182" i="6"/>
  <c r="M187" i="4" s="1"/>
  <c r="M181" i="6"/>
  <c r="M186" i="4" s="1"/>
  <c r="N186" i="4" s="1"/>
  <c r="M180" i="6"/>
  <c r="M185" i="4" s="1"/>
  <c r="N185" i="4" s="1"/>
  <c r="M179" i="6"/>
  <c r="M184" i="4" s="1"/>
  <c r="N184" i="4" s="1"/>
  <c r="M178" i="6"/>
  <c r="M177" i="6"/>
  <c r="M176" i="6"/>
  <c r="M175" i="6"/>
  <c r="M180" i="4" s="1"/>
  <c r="M174" i="6"/>
  <c r="M179" i="4" s="1"/>
  <c r="M173" i="6"/>
  <c r="M172" i="6"/>
  <c r="M177" i="4" s="1"/>
  <c r="M171" i="6"/>
  <c r="M176" i="4" s="1"/>
  <c r="M170" i="6"/>
  <c r="M175" i="4" s="1"/>
  <c r="M169" i="6"/>
  <c r="M174" i="4" s="1"/>
  <c r="M168" i="6"/>
  <c r="M167" i="6"/>
  <c r="M172" i="4" s="1"/>
  <c r="M166" i="6"/>
  <c r="M165" i="6"/>
  <c r="M170" i="4" s="1"/>
  <c r="M164" i="6"/>
  <c r="M163" i="6"/>
  <c r="M162" i="6"/>
  <c r="M167" i="4" s="1"/>
  <c r="M161" i="6"/>
  <c r="M166" i="4" s="1"/>
  <c r="M160" i="6"/>
  <c r="M159" i="6"/>
  <c r="M164" i="4" s="1"/>
  <c r="M158" i="6"/>
  <c r="M163" i="4" s="1"/>
  <c r="M157" i="6"/>
  <c r="M162" i="4" s="1"/>
  <c r="M156" i="6"/>
  <c r="M161" i="4" s="1"/>
  <c r="M155" i="6"/>
  <c r="M160" i="4" s="1"/>
  <c r="M154" i="6"/>
  <c r="M159" i="4" s="1"/>
  <c r="M153" i="6"/>
  <c r="M152" i="6"/>
  <c r="M157" i="4" s="1"/>
  <c r="M151" i="6"/>
  <c r="M150" i="6"/>
  <c r="M155" i="4" s="1"/>
  <c r="M149" i="6"/>
  <c r="M154" i="4" s="1"/>
  <c r="M148" i="6"/>
  <c r="M153" i="4" s="1"/>
  <c r="M147" i="6"/>
  <c r="M146" i="6"/>
  <c r="M151" i="4" s="1"/>
  <c r="M145" i="6"/>
  <c r="M150" i="4" s="1"/>
  <c r="M144" i="6"/>
  <c r="M149" i="4" s="1"/>
  <c r="M143" i="6"/>
  <c r="M142" i="6"/>
  <c r="M141" i="6"/>
  <c r="M146" i="4" s="1"/>
  <c r="M140" i="6"/>
  <c r="M145" i="4" s="1"/>
  <c r="M139" i="6"/>
  <c r="M144" i="4" s="1"/>
  <c r="M138" i="6"/>
  <c r="M143" i="4" s="1"/>
  <c r="M137" i="6"/>
  <c r="M142" i="4" s="1"/>
  <c r="M135" i="6"/>
  <c r="M140" i="4" s="1"/>
  <c r="M134" i="6"/>
  <c r="M139" i="4" s="1"/>
  <c r="M133" i="6"/>
  <c r="M132" i="6"/>
  <c r="M137" i="4" s="1"/>
  <c r="M131" i="6"/>
  <c r="M130" i="6"/>
  <c r="M135" i="4" s="1"/>
  <c r="M129" i="6"/>
  <c r="M134" i="4" s="1"/>
  <c r="M128" i="6"/>
  <c r="M133" i="4" s="1"/>
  <c r="M127" i="6"/>
  <c r="M132" i="4" s="1"/>
  <c r="M126" i="6"/>
  <c r="M125" i="6"/>
  <c r="M130" i="4" s="1"/>
  <c r="M124" i="6"/>
  <c r="M129" i="4" s="1"/>
  <c r="M123" i="6"/>
  <c r="M128" i="4" s="1"/>
  <c r="M122" i="6"/>
  <c r="M127" i="4" s="1"/>
  <c r="M121" i="6"/>
  <c r="M126" i="4" s="1"/>
  <c r="M120" i="6"/>
  <c r="M125" i="4" s="1"/>
  <c r="M119" i="6"/>
  <c r="M118" i="6"/>
  <c r="M117" i="6"/>
  <c r="M122" i="4" s="1"/>
  <c r="M116" i="6"/>
  <c r="M121" i="4" s="1"/>
  <c r="M115" i="6"/>
  <c r="M114" i="6"/>
  <c r="M113" i="6"/>
  <c r="M118" i="4" s="1"/>
  <c r="M112" i="6"/>
  <c r="M117" i="4" s="1"/>
  <c r="M111" i="6"/>
  <c r="M116" i="4" s="1"/>
  <c r="M110" i="6"/>
  <c r="M109" i="6"/>
  <c r="M114" i="4" s="1"/>
  <c r="M108" i="6"/>
  <c r="M113" i="4" s="1"/>
  <c r="M107" i="6"/>
  <c r="M112" i="4" s="1"/>
  <c r="M106" i="6"/>
  <c r="M111" i="4" s="1"/>
  <c r="M105" i="6"/>
  <c r="M104" i="6"/>
  <c r="M103" i="6"/>
  <c r="M102" i="6"/>
  <c r="M107" i="4" s="1"/>
  <c r="M101" i="6"/>
  <c r="M106" i="4" s="1"/>
  <c r="M100" i="6"/>
  <c r="M105" i="4" s="1"/>
  <c r="M99" i="6"/>
  <c r="M104" i="4" s="1"/>
  <c r="M98" i="6"/>
  <c r="M103" i="4" s="1"/>
  <c r="M97" i="6"/>
  <c r="M102" i="4" s="1"/>
  <c r="M96" i="6"/>
  <c r="M95" i="6"/>
  <c r="M100" i="4" s="1"/>
  <c r="M94" i="6"/>
  <c r="M99" i="4" s="1"/>
  <c r="M93" i="6"/>
  <c r="M92" i="6"/>
  <c r="M97" i="4" s="1"/>
  <c r="M91" i="6"/>
  <c r="M96" i="4" s="1"/>
  <c r="M90" i="6"/>
  <c r="M95" i="4" s="1"/>
  <c r="M89" i="6"/>
  <c r="M94" i="4" s="1"/>
  <c r="M88" i="6"/>
  <c r="M93" i="4" s="1"/>
  <c r="M87" i="6"/>
  <c r="M92" i="4" s="1"/>
  <c r="M86" i="6"/>
  <c r="M91" i="4" s="1"/>
  <c r="M85" i="6"/>
  <c r="M90" i="4" s="1"/>
  <c r="M84" i="6"/>
  <c r="M89" i="4" s="1"/>
  <c r="M83" i="6"/>
  <c r="M88" i="4" s="1"/>
  <c r="M82" i="6"/>
  <c r="M81" i="6"/>
  <c r="M86" i="4" s="1"/>
  <c r="M80" i="6"/>
  <c r="M85" i="4" s="1"/>
  <c r="M79" i="6"/>
  <c r="M84" i="4" s="1"/>
  <c r="M78" i="6"/>
  <c r="M83" i="4" s="1"/>
  <c r="M77" i="6"/>
  <c r="M82" i="4" s="1"/>
  <c r="M76" i="6"/>
  <c r="M75" i="6"/>
  <c r="M80" i="4" s="1"/>
  <c r="M74" i="6"/>
  <c r="M79" i="4" s="1"/>
  <c r="M73" i="6"/>
  <c r="M78" i="4" s="1"/>
  <c r="M72" i="6"/>
  <c r="M77" i="4" s="1"/>
  <c r="M71" i="6"/>
  <c r="M76" i="4" s="1"/>
  <c r="M70" i="6"/>
  <c r="M75" i="4" s="1"/>
  <c r="M69" i="6"/>
  <c r="M74" i="4" s="1"/>
  <c r="M68" i="6"/>
  <c r="M73" i="4" s="1"/>
  <c r="M67" i="6"/>
  <c r="M72" i="4" s="1"/>
  <c r="M66" i="6"/>
  <c r="M71" i="4" s="1"/>
  <c r="M65" i="6"/>
  <c r="M70" i="4" s="1"/>
  <c r="M64" i="6"/>
  <c r="M69" i="4" s="1"/>
  <c r="M63" i="6"/>
  <c r="M68" i="4" s="1"/>
  <c r="M62" i="6"/>
  <c r="M67" i="4" s="1"/>
  <c r="M61" i="6"/>
  <c r="M66" i="4" s="1"/>
  <c r="M60" i="6"/>
  <c r="M65" i="4" s="1"/>
  <c r="M59" i="6"/>
  <c r="M64" i="4" s="1"/>
  <c r="M58" i="6"/>
  <c r="M63" i="4" s="1"/>
  <c r="M57" i="6"/>
  <c r="M62" i="4" s="1"/>
  <c r="M56" i="6"/>
  <c r="M61" i="4" s="1"/>
  <c r="M55" i="6"/>
  <c r="M54" i="6"/>
  <c r="M53" i="6"/>
  <c r="M58" i="4" s="1"/>
  <c r="M52" i="6"/>
  <c r="M51" i="6"/>
  <c r="M56" i="4" s="1"/>
  <c r="M50" i="6"/>
  <c r="M55" i="4" s="1"/>
  <c r="M49" i="6"/>
  <c r="M54" i="4" s="1"/>
  <c r="M48" i="6"/>
  <c r="M53" i="4" s="1"/>
  <c r="M47" i="6"/>
  <c r="M52" i="4" s="1"/>
  <c r="M46" i="6"/>
  <c r="M51" i="4" s="1"/>
  <c r="M45" i="6"/>
  <c r="M50" i="4" s="1"/>
  <c r="M44" i="6"/>
  <c r="M43" i="6"/>
  <c r="M48" i="4" s="1"/>
  <c r="M42" i="6"/>
  <c r="M47" i="4" s="1"/>
  <c r="M41" i="6"/>
  <c r="M46" i="4" s="1"/>
  <c r="M40" i="6"/>
  <c r="M45" i="4" s="1"/>
  <c r="M39" i="6"/>
  <c r="M44" i="4" s="1"/>
  <c r="M38" i="6"/>
  <c r="M43" i="4" s="1"/>
  <c r="M37" i="6"/>
  <c r="M42" i="4" s="1"/>
  <c r="M36" i="6"/>
  <c r="M41" i="4" s="1"/>
  <c r="M35" i="6"/>
  <c r="M40" i="4" s="1"/>
  <c r="M34" i="6"/>
  <c r="M39" i="4" s="1"/>
  <c r="M33" i="6"/>
  <c r="M38" i="4" s="1"/>
  <c r="M32" i="6"/>
  <c r="M37" i="4" s="1"/>
  <c r="M31" i="6"/>
  <c r="M36" i="4" s="1"/>
  <c r="M30" i="6"/>
  <c r="M35" i="4" s="1"/>
  <c r="M29" i="6"/>
  <c r="M34" i="4" s="1"/>
  <c r="M28" i="6"/>
  <c r="M33" i="4" s="1"/>
  <c r="M27" i="6"/>
  <c r="M32" i="4" s="1"/>
  <c r="M26" i="6"/>
  <c r="M31" i="4" s="1"/>
  <c r="M25" i="6"/>
  <c r="M30" i="4" s="1"/>
  <c r="M24" i="6"/>
  <c r="M29" i="4" s="1"/>
  <c r="M23" i="6"/>
  <c r="M28" i="4" s="1"/>
  <c r="M22" i="6"/>
  <c r="M27" i="4" s="1"/>
  <c r="M21" i="6"/>
  <c r="M26" i="4" s="1"/>
  <c r="M20" i="6"/>
  <c r="M25" i="4" s="1"/>
  <c r="M19" i="6"/>
  <c r="M24" i="4" s="1"/>
  <c r="M18" i="6"/>
  <c r="M23" i="4" s="1"/>
  <c r="M17" i="6"/>
  <c r="M22" i="4" s="1"/>
  <c r="M16" i="6"/>
  <c r="M21" i="4" s="1"/>
  <c r="M15" i="6"/>
  <c r="M20" i="4" s="1"/>
  <c r="M14" i="6"/>
  <c r="M19" i="4" s="1"/>
  <c r="M13" i="6"/>
  <c r="M18" i="4" s="1"/>
  <c r="M12" i="6"/>
  <c r="M17" i="4" s="1"/>
  <c r="M11" i="6"/>
  <c r="M16" i="4" s="1"/>
  <c r="M10" i="6"/>
  <c r="M15" i="4" s="1"/>
  <c r="M9" i="6"/>
  <c r="M14" i="4" s="1"/>
  <c r="M8" i="6"/>
  <c r="M13" i="4" s="1"/>
  <c r="M7" i="6"/>
  <c r="M12" i="4" s="1"/>
  <c r="M6" i="6"/>
  <c r="M11" i="4" s="1"/>
  <c r="M5" i="6"/>
  <c r="M10" i="4" s="1"/>
  <c r="M3" i="6"/>
  <c r="M8" i="4" s="1"/>
  <c r="M4" i="6"/>
  <c r="M9" i="4" s="1"/>
  <c r="L186" i="4" l="1"/>
  <c r="Q186" i="4"/>
  <c r="R186" i="4" s="1"/>
  <c r="T186" i="4" s="1"/>
  <c r="V186" i="4" s="1"/>
  <c r="H186" i="4" s="1"/>
  <c r="H185" i="4"/>
  <c r="Q185" i="4"/>
  <c r="R185" i="4" s="1"/>
  <c r="T185" i="4" s="1"/>
  <c r="L8" i="4"/>
  <c r="J36" i="4"/>
  <c r="L36" i="4"/>
  <c r="J118" i="4"/>
  <c r="L118" i="4"/>
  <c r="L43" i="4"/>
  <c r="J43" i="4"/>
  <c r="J51" i="4"/>
  <c r="L51" i="4"/>
  <c r="L63" i="4"/>
  <c r="J63" i="4"/>
  <c r="U141" i="4"/>
  <c r="H141" i="4" s="1"/>
  <c r="I141" i="4" s="1"/>
  <c r="L141" i="4"/>
  <c r="L185" i="4"/>
  <c r="J185" i="4"/>
  <c r="L203" i="4"/>
  <c r="J203" i="4"/>
  <c r="J381" i="4"/>
  <c r="L381" i="4"/>
  <c r="J141" i="4"/>
  <c r="J8" i="4"/>
  <c r="I43" i="4"/>
  <c r="I51" i="4"/>
  <c r="I63" i="4"/>
  <c r="I203" i="4"/>
  <c r="I381" i="4"/>
  <c r="I8" i="4"/>
  <c r="I36" i="4"/>
  <c r="I118" i="4"/>
  <c r="M60" i="4"/>
  <c r="M98" i="4"/>
  <c r="M108" i="4"/>
  <c r="M110" i="4"/>
  <c r="M120" i="4"/>
  <c r="M124" i="4"/>
  <c r="M136" i="4"/>
  <c r="M138" i="4"/>
  <c r="M147" i="4"/>
  <c r="M165" i="4"/>
  <c r="M169" i="4"/>
  <c r="M171" i="4"/>
  <c r="M173" i="4"/>
  <c r="M189" i="4"/>
  <c r="M199" i="4"/>
  <c r="M213" i="4"/>
  <c r="M215" i="4"/>
  <c r="M217" i="4"/>
  <c r="M223" i="4"/>
  <c r="M225" i="4"/>
  <c r="M229" i="4"/>
  <c r="M231" i="4"/>
  <c r="M235" i="4"/>
  <c r="M237" i="4"/>
  <c r="M244" i="4"/>
  <c r="M250" i="4"/>
  <c r="M252" i="4"/>
  <c r="M254" i="4"/>
  <c r="M256" i="4"/>
  <c r="M260" i="4"/>
  <c r="M264" i="4"/>
  <c r="M266" i="4"/>
  <c r="M268" i="4"/>
  <c r="M272" i="4"/>
  <c r="M274" i="4"/>
  <c r="M276" i="4"/>
  <c r="M278" i="4"/>
  <c r="M282" i="4"/>
  <c r="M284" i="4"/>
  <c r="M286" i="4"/>
  <c r="M288" i="4"/>
  <c r="M290" i="4"/>
  <c r="M292" i="4"/>
  <c r="M298" i="4"/>
  <c r="M300" i="4"/>
  <c r="M304" i="4"/>
  <c r="M306" i="4"/>
  <c r="M310" i="4"/>
  <c r="M312" i="4"/>
  <c r="M314" i="4"/>
  <c r="M316" i="4"/>
  <c r="M318" i="4"/>
  <c r="M322" i="4"/>
  <c r="M326" i="4"/>
  <c r="M328" i="4"/>
  <c r="M332" i="4"/>
  <c r="M334" i="4"/>
  <c r="M336" i="4"/>
  <c r="M338" i="4"/>
  <c r="M340" i="4"/>
  <c r="M344" i="4"/>
  <c r="M346" i="4"/>
  <c r="M348" i="4"/>
  <c r="M350" i="4"/>
  <c r="M353" i="4"/>
  <c r="M355" i="4"/>
  <c r="M357" i="4"/>
  <c r="M359" i="4"/>
  <c r="M367" i="4"/>
  <c r="M369" i="4"/>
  <c r="M371" i="4"/>
  <c r="M373" i="4"/>
  <c r="M375" i="4"/>
  <c r="M377" i="4"/>
  <c r="M379" i="4"/>
  <c r="M383" i="4"/>
  <c r="M385" i="4"/>
  <c r="M387" i="4"/>
  <c r="M389" i="4"/>
  <c r="M391" i="4"/>
  <c r="M393" i="4"/>
  <c r="M395" i="4"/>
  <c r="M399" i="4"/>
  <c r="M401" i="4"/>
  <c r="M403" i="4"/>
  <c r="M407" i="4"/>
  <c r="M409" i="4"/>
  <c r="M411" i="4"/>
  <c r="M413" i="4"/>
  <c r="M415" i="4"/>
  <c r="M417" i="4"/>
  <c r="M419" i="4"/>
  <c r="M421" i="4"/>
  <c r="M423" i="4"/>
  <c r="M425" i="4"/>
  <c r="M427" i="4"/>
  <c r="M429" i="4"/>
  <c r="M431" i="4"/>
  <c r="M433" i="4"/>
  <c r="M435" i="4"/>
  <c r="M437" i="4"/>
  <c r="M439" i="4"/>
  <c r="K60" i="4"/>
  <c r="L60" i="4" s="1"/>
  <c r="K98" i="4"/>
  <c r="H98" i="4" s="1"/>
  <c r="K108" i="4"/>
  <c r="L108" i="4" s="1"/>
  <c r="K120" i="4"/>
  <c r="L120" i="4" s="1"/>
  <c r="K124" i="4"/>
  <c r="L124" i="4" s="1"/>
  <c r="K136" i="4"/>
  <c r="L136" i="4" s="1"/>
  <c r="K138" i="4"/>
  <c r="L138" i="4" s="1"/>
  <c r="K148" i="4"/>
  <c r="L148" i="4" s="1"/>
  <c r="K152" i="4"/>
  <c r="L152" i="4" s="1"/>
  <c r="K156" i="4"/>
  <c r="L156" i="4" s="1"/>
  <c r="K158" i="4"/>
  <c r="L158" i="4" s="1"/>
  <c r="K168" i="4"/>
  <c r="L168" i="4" s="1"/>
  <c r="K178" i="4"/>
  <c r="L178" i="4" s="1"/>
  <c r="K182" i="4"/>
  <c r="K184" i="4"/>
  <c r="K192" i="4"/>
  <c r="L192" i="4" s="1"/>
  <c r="K204" i="4"/>
  <c r="L204" i="4" s="1"/>
  <c r="K220" i="4"/>
  <c r="L220" i="4" s="1"/>
  <c r="K224" i="4"/>
  <c r="L224" i="4" s="1"/>
  <c r="K230" i="4"/>
  <c r="L230" i="4" s="1"/>
  <c r="K232" i="4"/>
  <c r="L232" i="4" s="1"/>
  <c r="K238" i="4"/>
  <c r="L238" i="4" s="1"/>
  <c r="K244" i="4"/>
  <c r="L244" i="4" s="1"/>
  <c r="K250" i="4"/>
  <c r="L250" i="4" s="1"/>
  <c r="K252" i="4"/>
  <c r="L252" i="4" s="1"/>
  <c r="K254" i="4"/>
  <c r="L254" i="4" s="1"/>
  <c r="K256" i="4"/>
  <c r="L256" i="4" s="1"/>
  <c r="K260" i="4"/>
  <c r="L260" i="4" s="1"/>
  <c r="K264" i="4"/>
  <c r="L264" i="4" s="1"/>
  <c r="K266" i="4"/>
  <c r="L266" i="4" s="1"/>
  <c r="K268" i="4"/>
  <c r="L268" i="4" s="1"/>
  <c r="K272" i="4"/>
  <c r="L272" i="4" s="1"/>
  <c r="K274" i="4"/>
  <c r="L274" i="4" s="1"/>
  <c r="K276" i="4"/>
  <c r="L276" i="4" s="1"/>
  <c r="K278" i="4"/>
  <c r="L278" i="4" s="1"/>
  <c r="K282" i="4"/>
  <c r="L282" i="4" s="1"/>
  <c r="K284" i="4"/>
  <c r="L284" i="4" s="1"/>
  <c r="K286" i="4"/>
  <c r="L286" i="4" s="1"/>
  <c r="K288" i="4"/>
  <c r="L288" i="4" s="1"/>
  <c r="K290" i="4"/>
  <c r="L290" i="4" s="1"/>
  <c r="K292" i="4"/>
  <c r="L292" i="4" s="1"/>
  <c r="K298" i="4"/>
  <c r="L298" i="4" s="1"/>
  <c r="K300" i="4"/>
  <c r="L300" i="4" s="1"/>
  <c r="K304" i="4"/>
  <c r="L304" i="4" s="1"/>
  <c r="K306" i="4"/>
  <c r="L306" i="4" s="1"/>
  <c r="K310" i="4"/>
  <c r="L310" i="4" s="1"/>
  <c r="K312" i="4"/>
  <c r="L312" i="4" s="1"/>
  <c r="K314" i="4"/>
  <c r="L314" i="4" s="1"/>
  <c r="K316" i="4"/>
  <c r="L316" i="4" s="1"/>
  <c r="K318" i="4"/>
  <c r="L318" i="4" s="1"/>
  <c r="K322" i="4"/>
  <c r="L322" i="4" s="1"/>
  <c r="K326" i="4"/>
  <c r="L326" i="4" s="1"/>
  <c r="K328" i="4"/>
  <c r="L328" i="4" s="1"/>
  <c r="K332" i="4"/>
  <c r="L332" i="4" s="1"/>
  <c r="K334" i="4"/>
  <c r="L334" i="4" s="1"/>
  <c r="K336" i="4"/>
  <c r="L336" i="4" s="1"/>
  <c r="K338" i="4"/>
  <c r="L338" i="4" s="1"/>
  <c r="K340" i="4"/>
  <c r="L340" i="4" s="1"/>
  <c r="K344" i="4"/>
  <c r="L344" i="4" s="1"/>
  <c r="K346" i="4"/>
  <c r="L346" i="4" s="1"/>
  <c r="K348" i="4"/>
  <c r="L348" i="4" s="1"/>
  <c r="K350" i="4"/>
  <c r="L350" i="4" s="1"/>
  <c r="K352" i="4"/>
  <c r="K354" i="4"/>
  <c r="L354" i="4" s="1"/>
  <c r="K356" i="4"/>
  <c r="L356" i="4" s="1"/>
  <c r="K358" i="4"/>
  <c r="L358" i="4" s="1"/>
  <c r="K360" i="4"/>
  <c r="L360" i="4" s="1"/>
  <c r="K362" i="4"/>
  <c r="L362" i="4" s="1"/>
  <c r="K366" i="4"/>
  <c r="L366" i="4" s="1"/>
  <c r="K368" i="4"/>
  <c r="L368" i="4" s="1"/>
  <c r="K370" i="4"/>
  <c r="L370" i="4" s="1"/>
  <c r="K372" i="4"/>
  <c r="L372" i="4" s="1"/>
  <c r="K374" i="4"/>
  <c r="L374" i="4" s="1"/>
  <c r="K376" i="4"/>
  <c r="L376" i="4" s="1"/>
  <c r="K378" i="4"/>
  <c r="L378" i="4" s="1"/>
  <c r="K380" i="4"/>
  <c r="L380" i="4" s="1"/>
  <c r="K382" i="4"/>
  <c r="L382" i="4" s="1"/>
  <c r="K384" i="4"/>
  <c r="L384" i="4" s="1"/>
  <c r="K386" i="4"/>
  <c r="L386" i="4" s="1"/>
  <c r="K388" i="4"/>
  <c r="L388" i="4" s="1"/>
  <c r="K390" i="4"/>
  <c r="L390" i="4" s="1"/>
  <c r="K392" i="4"/>
  <c r="L392" i="4" s="1"/>
  <c r="K394" i="4"/>
  <c r="L394" i="4" s="1"/>
  <c r="K396" i="4"/>
  <c r="L396" i="4" s="1"/>
  <c r="K398" i="4"/>
  <c r="L398" i="4" s="1"/>
  <c r="K402" i="4"/>
  <c r="L402" i="4" s="1"/>
  <c r="K404" i="4"/>
  <c r="L404" i="4" s="1"/>
  <c r="K406" i="4"/>
  <c r="L406" i="4" s="1"/>
  <c r="K408" i="4"/>
  <c r="L408" i="4" s="1"/>
  <c r="K410" i="4"/>
  <c r="L410" i="4" s="1"/>
  <c r="K412" i="4"/>
  <c r="L412" i="4" s="1"/>
  <c r="K414" i="4"/>
  <c r="L414" i="4" s="1"/>
  <c r="K416" i="4"/>
  <c r="L416" i="4" s="1"/>
  <c r="K418" i="4"/>
  <c r="L418" i="4" s="1"/>
  <c r="K420" i="4"/>
  <c r="L420" i="4" s="1"/>
  <c r="K422" i="4"/>
  <c r="L422" i="4" s="1"/>
  <c r="K424" i="4"/>
  <c r="L424" i="4" s="1"/>
  <c r="K426" i="4"/>
  <c r="L426" i="4" s="1"/>
  <c r="K428" i="4"/>
  <c r="L428" i="4" s="1"/>
  <c r="K430" i="4"/>
  <c r="L430" i="4" s="1"/>
  <c r="K432" i="4"/>
  <c r="L432" i="4" s="1"/>
  <c r="K434" i="4"/>
  <c r="L434" i="4" s="1"/>
  <c r="K436" i="4"/>
  <c r="L436" i="4" s="1"/>
  <c r="K438" i="4"/>
  <c r="L438" i="4" s="1"/>
  <c r="K440" i="4"/>
  <c r="L440" i="4" s="1"/>
  <c r="K442" i="4"/>
  <c r="L442" i="4" s="1"/>
  <c r="M49" i="4"/>
  <c r="M57" i="4"/>
  <c r="M59" i="4"/>
  <c r="M81" i="4"/>
  <c r="M87" i="4"/>
  <c r="M101" i="4"/>
  <c r="M109" i="4"/>
  <c r="M115" i="4"/>
  <c r="M119" i="4"/>
  <c r="M123" i="4"/>
  <c r="M131" i="4"/>
  <c r="M148" i="4"/>
  <c r="M152" i="4"/>
  <c r="M156" i="4"/>
  <c r="M158" i="4"/>
  <c r="M168" i="4"/>
  <c r="M178" i="4"/>
  <c r="M192" i="4"/>
  <c r="M204" i="4"/>
  <c r="M220" i="4"/>
  <c r="M224" i="4"/>
  <c r="M230" i="4"/>
  <c r="M232" i="4"/>
  <c r="M238" i="4"/>
  <c r="M253" i="4"/>
  <c r="M255" i="4"/>
  <c r="M257" i="4"/>
  <c r="M261" i="4"/>
  <c r="M263" i="4"/>
  <c r="M265" i="4"/>
  <c r="M271" i="4"/>
  <c r="M273" i="4"/>
  <c r="M275" i="4"/>
  <c r="M277" i="4"/>
  <c r="M279" i="4"/>
  <c r="M281" i="4"/>
  <c r="M285" i="4"/>
  <c r="M287" i="4"/>
  <c r="M291" i="4"/>
  <c r="M293" i="4"/>
  <c r="M295" i="4"/>
  <c r="M301" i="4"/>
  <c r="M307" i="4"/>
  <c r="M309" i="4"/>
  <c r="M311" i="4"/>
  <c r="M313" i="4"/>
  <c r="M315" i="4"/>
  <c r="M317" i="4"/>
  <c r="M319" i="4"/>
  <c r="M323" i="4"/>
  <c r="M325" i="4"/>
  <c r="M329" i="4"/>
  <c r="M333" i="4"/>
  <c r="M335" i="4"/>
  <c r="M337" i="4"/>
  <c r="M339" i="4"/>
  <c r="M341" i="4"/>
  <c r="M345" i="4"/>
  <c r="M347" i="4"/>
  <c r="M349" i="4"/>
  <c r="M351" i="4"/>
  <c r="M354" i="4"/>
  <c r="M356" i="4"/>
  <c r="M358" i="4"/>
  <c r="M360" i="4"/>
  <c r="M362" i="4"/>
  <c r="M366" i="4"/>
  <c r="M368" i="4"/>
  <c r="M370" i="4"/>
  <c r="M372" i="4"/>
  <c r="M374" i="4"/>
  <c r="M376" i="4"/>
  <c r="M378" i="4"/>
  <c r="M380" i="4"/>
  <c r="M382" i="4"/>
  <c r="M384" i="4"/>
  <c r="M386" i="4"/>
  <c r="M388" i="4"/>
  <c r="M390" i="4"/>
  <c r="M392" i="4"/>
  <c r="M394" i="4"/>
  <c r="M396" i="4"/>
  <c r="M398" i="4"/>
  <c r="M402" i="4"/>
  <c r="M404" i="4"/>
  <c r="M406" i="4"/>
  <c r="M408" i="4"/>
  <c r="M410" i="4"/>
  <c r="M412" i="4"/>
  <c r="M414" i="4"/>
  <c r="M416" i="4"/>
  <c r="M418" i="4"/>
  <c r="M420" i="4"/>
  <c r="M422" i="4"/>
  <c r="M424" i="4"/>
  <c r="M426" i="4"/>
  <c r="M428" i="4"/>
  <c r="M430" i="4"/>
  <c r="M432" i="4"/>
  <c r="M434" i="4"/>
  <c r="M436" i="4"/>
  <c r="M438" i="4"/>
  <c r="K49" i="4"/>
  <c r="L49" i="4" s="1"/>
  <c r="K57" i="4"/>
  <c r="H57" i="4" s="1"/>
  <c r="K59" i="4"/>
  <c r="L59" i="4" s="1"/>
  <c r="K81" i="4"/>
  <c r="L81" i="4" s="1"/>
  <c r="K87" i="4"/>
  <c r="L87" i="4" s="1"/>
  <c r="K101" i="4"/>
  <c r="L101" i="4" s="1"/>
  <c r="K109" i="4"/>
  <c r="L109" i="4" s="1"/>
  <c r="K115" i="4"/>
  <c r="L115" i="4" s="1"/>
  <c r="K119" i="4"/>
  <c r="H119" i="4" s="1"/>
  <c r="K123" i="4"/>
  <c r="L123" i="4" s="1"/>
  <c r="K131" i="4"/>
  <c r="L131" i="4" s="1"/>
  <c r="K147" i="4"/>
  <c r="L147" i="4" s="1"/>
  <c r="K165" i="4"/>
  <c r="L165" i="4" s="1"/>
  <c r="K169" i="4"/>
  <c r="L169" i="4" s="1"/>
  <c r="K171" i="4"/>
  <c r="L171" i="4" s="1"/>
  <c r="K173" i="4"/>
  <c r="L173" i="4" s="1"/>
  <c r="K181" i="4"/>
  <c r="K183" i="4"/>
  <c r="K189" i="4"/>
  <c r="L189" i="4" s="1"/>
  <c r="K199" i="4"/>
  <c r="L199" i="4" s="1"/>
  <c r="K213" i="4"/>
  <c r="L213" i="4" s="1"/>
  <c r="K215" i="4"/>
  <c r="L215" i="4" s="1"/>
  <c r="K217" i="4"/>
  <c r="L217" i="4" s="1"/>
  <c r="K223" i="4"/>
  <c r="L223" i="4" s="1"/>
  <c r="K225" i="4"/>
  <c r="L225" i="4" s="1"/>
  <c r="K229" i="4"/>
  <c r="L229" i="4" s="1"/>
  <c r="K231" i="4"/>
  <c r="L231" i="4" s="1"/>
  <c r="K235" i="4"/>
  <c r="L235" i="4" s="1"/>
  <c r="K237" i="4"/>
  <c r="L237" i="4" s="1"/>
  <c r="K239" i="4"/>
  <c r="K243" i="4"/>
  <c r="L243" i="4" s="1"/>
  <c r="K253" i="4"/>
  <c r="L253" i="4" s="1"/>
  <c r="K255" i="4"/>
  <c r="L255" i="4" s="1"/>
  <c r="K257" i="4"/>
  <c r="L257" i="4" s="1"/>
  <c r="K261" i="4"/>
  <c r="L261" i="4" s="1"/>
  <c r="K263" i="4"/>
  <c r="L263" i="4" s="1"/>
  <c r="K265" i="4"/>
  <c r="L265" i="4" s="1"/>
  <c r="K271" i="4"/>
  <c r="L271" i="4" s="1"/>
  <c r="K273" i="4"/>
  <c r="L273" i="4" s="1"/>
  <c r="K275" i="4"/>
  <c r="L275" i="4" s="1"/>
  <c r="K277" i="4"/>
  <c r="L277" i="4" s="1"/>
  <c r="K279" i="4"/>
  <c r="L279" i="4" s="1"/>
  <c r="K281" i="4"/>
  <c r="L281" i="4" s="1"/>
  <c r="K285" i="4"/>
  <c r="L285" i="4" s="1"/>
  <c r="K287" i="4"/>
  <c r="L287" i="4" s="1"/>
  <c r="K291" i="4"/>
  <c r="L291" i="4" s="1"/>
  <c r="K293" i="4"/>
  <c r="L293" i="4" s="1"/>
  <c r="K295" i="4"/>
  <c r="L295" i="4" s="1"/>
  <c r="K301" i="4"/>
  <c r="L301" i="4" s="1"/>
  <c r="K307" i="4"/>
  <c r="L307" i="4" s="1"/>
  <c r="K309" i="4"/>
  <c r="L309" i="4" s="1"/>
  <c r="K311" i="4"/>
  <c r="L311" i="4" s="1"/>
  <c r="K313" i="4"/>
  <c r="L313" i="4" s="1"/>
  <c r="K315" i="4"/>
  <c r="L315" i="4" s="1"/>
  <c r="K317" i="4"/>
  <c r="L317" i="4" s="1"/>
  <c r="K319" i="4"/>
  <c r="L319" i="4" s="1"/>
  <c r="K323" i="4"/>
  <c r="L323" i="4" s="1"/>
  <c r="K325" i="4"/>
  <c r="L325" i="4" s="1"/>
  <c r="K329" i="4"/>
  <c r="L329" i="4" s="1"/>
  <c r="K333" i="4"/>
  <c r="L333" i="4" s="1"/>
  <c r="K335" i="4"/>
  <c r="L335" i="4" s="1"/>
  <c r="K337" i="4"/>
  <c r="L337" i="4" s="1"/>
  <c r="K339" i="4"/>
  <c r="L339" i="4" s="1"/>
  <c r="K341" i="4"/>
  <c r="L341" i="4" s="1"/>
  <c r="K345" i="4"/>
  <c r="L345" i="4" s="1"/>
  <c r="K347" i="4"/>
  <c r="L347" i="4" s="1"/>
  <c r="K349" i="4"/>
  <c r="L349" i="4" s="1"/>
  <c r="K353" i="4"/>
  <c r="L353" i="4" s="1"/>
  <c r="K355" i="4"/>
  <c r="L355" i="4" s="1"/>
  <c r="K357" i="4"/>
  <c r="L357" i="4" s="1"/>
  <c r="K359" i="4"/>
  <c r="L359" i="4" s="1"/>
  <c r="K367" i="4"/>
  <c r="L367" i="4" s="1"/>
  <c r="K369" i="4"/>
  <c r="L369" i="4" s="1"/>
  <c r="K371" i="4"/>
  <c r="L371" i="4" s="1"/>
  <c r="K373" i="4"/>
  <c r="L373" i="4" s="1"/>
  <c r="K375" i="4"/>
  <c r="L375" i="4" s="1"/>
  <c r="K377" i="4"/>
  <c r="L377" i="4" s="1"/>
  <c r="K379" i="4"/>
  <c r="L379" i="4" s="1"/>
  <c r="K383" i="4"/>
  <c r="L383" i="4" s="1"/>
  <c r="K385" i="4"/>
  <c r="L385" i="4" s="1"/>
  <c r="K387" i="4"/>
  <c r="L387" i="4" s="1"/>
  <c r="K389" i="4"/>
  <c r="L389" i="4" s="1"/>
  <c r="K391" i="4"/>
  <c r="L391" i="4" s="1"/>
  <c r="K393" i="4"/>
  <c r="L393" i="4" s="1"/>
  <c r="K395" i="4"/>
  <c r="L395" i="4" s="1"/>
  <c r="K399" i="4"/>
  <c r="L399" i="4" s="1"/>
  <c r="K401" i="4"/>
  <c r="L401" i="4" s="1"/>
  <c r="K403" i="4"/>
  <c r="L403" i="4" s="1"/>
  <c r="K407" i="4"/>
  <c r="L407" i="4" s="1"/>
  <c r="K409" i="4"/>
  <c r="L409" i="4" s="1"/>
  <c r="K411" i="4"/>
  <c r="L411" i="4" s="1"/>
  <c r="K413" i="4"/>
  <c r="L413" i="4" s="1"/>
  <c r="K415" i="4"/>
  <c r="L415" i="4" s="1"/>
  <c r="K417" i="4"/>
  <c r="L417" i="4" s="1"/>
  <c r="K419" i="4"/>
  <c r="L419" i="4" s="1"/>
  <c r="K421" i="4"/>
  <c r="L421" i="4" s="1"/>
  <c r="K423" i="4"/>
  <c r="L423" i="4" s="1"/>
  <c r="K425" i="4"/>
  <c r="L425" i="4" s="1"/>
  <c r="K427" i="4"/>
  <c r="L427" i="4" s="1"/>
  <c r="K429" i="4"/>
  <c r="L429" i="4" s="1"/>
  <c r="K431" i="4"/>
  <c r="L431" i="4" s="1"/>
  <c r="K433" i="4"/>
  <c r="L433" i="4" s="1"/>
  <c r="K435" i="4"/>
  <c r="L435" i="4" s="1"/>
  <c r="K437" i="4"/>
  <c r="L437" i="4" s="1"/>
  <c r="K439" i="4"/>
  <c r="L439" i="4" s="1"/>
  <c r="K441" i="4"/>
  <c r="L441" i="4" s="1"/>
  <c r="Q269" i="4"/>
  <c r="R269" i="4" s="1"/>
  <c r="Q268" i="4"/>
  <c r="R268" i="4" s="1"/>
  <c r="Q267" i="4"/>
  <c r="R267" i="4" s="1"/>
  <c r="Q266" i="4"/>
  <c r="R266" i="4" s="1"/>
  <c r="L181" i="4" l="1"/>
  <c r="Q181" i="4"/>
  <c r="R181" i="4" s="1"/>
  <c r="T181" i="4" s="1"/>
  <c r="V181" i="4" s="1"/>
  <c r="H181" i="4" s="1"/>
  <c r="L184" i="4"/>
  <c r="Q184" i="4"/>
  <c r="R184" i="4" s="1"/>
  <c r="T184" i="4" s="1"/>
  <c r="V184" i="4" s="1"/>
  <c r="H184" i="4" s="1"/>
  <c r="L183" i="4"/>
  <c r="H183" i="4"/>
  <c r="Q183" i="4"/>
  <c r="R183" i="4" s="1"/>
  <c r="L182" i="4"/>
  <c r="Q182" i="4"/>
  <c r="R182" i="4" s="1"/>
  <c r="T182" i="4" s="1"/>
  <c r="V182" i="4" s="1"/>
  <c r="H182" i="4" s="1"/>
  <c r="I185" i="4"/>
  <c r="J119" i="4"/>
  <c r="L119" i="4"/>
  <c r="H352" i="4"/>
  <c r="J352" i="4" s="1"/>
  <c r="L352" i="4"/>
  <c r="H239" i="4"/>
  <c r="J239" i="4" s="1"/>
  <c r="L239" i="4"/>
  <c r="J57" i="4"/>
  <c r="L57" i="4"/>
  <c r="J98" i="4"/>
  <c r="L98" i="4"/>
  <c r="S2" i="4"/>
  <c r="S3" i="4"/>
  <c r="I119" i="4"/>
  <c r="I57" i="4"/>
  <c r="I98" i="4"/>
  <c r="T269" i="4"/>
  <c r="V269" i="4" s="1"/>
  <c r="T268" i="4"/>
  <c r="V268" i="4" s="1"/>
  <c r="T267" i="4"/>
  <c r="V267" i="4" s="1"/>
  <c r="T266" i="4"/>
  <c r="V266" i="4" s="1"/>
  <c r="N8" i="4"/>
  <c r="N442" i="4"/>
  <c r="N441" i="4"/>
  <c r="N440" i="4"/>
  <c r="N439" i="4"/>
  <c r="N438" i="4"/>
  <c r="N437" i="4"/>
  <c r="N436" i="4"/>
  <c r="N435" i="4"/>
  <c r="N434" i="4"/>
  <c r="N433" i="4"/>
  <c r="N432" i="4"/>
  <c r="N431" i="4"/>
  <c r="N430" i="4"/>
  <c r="N429" i="4"/>
  <c r="N428" i="4"/>
  <c r="N427" i="4"/>
  <c r="N426" i="4"/>
  <c r="N425" i="4"/>
  <c r="N424" i="4"/>
  <c r="N423" i="4"/>
  <c r="N422" i="4"/>
  <c r="N421" i="4"/>
  <c r="N420" i="4"/>
  <c r="N419" i="4"/>
  <c r="N418" i="4"/>
  <c r="N417" i="4"/>
  <c r="N416" i="4"/>
  <c r="N415" i="4"/>
  <c r="N414" i="4"/>
  <c r="N413" i="4"/>
  <c r="N412" i="4"/>
  <c r="N411" i="4"/>
  <c r="N410" i="4"/>
  <c r="N409" i="4"/>
  <c r="N408" i="4"/>
  <c r="N407" i="4"/>
  <c r="N406" i="4"/>
  <c r="N405" i="4"/>
  <c r="N404" i="4"/>
  <c r="N403" i="4"/>
  <c r="N402" i="4"/>
  <c r="N401" i="4"/>
  <c r="N400" i="4"/>
  <c r="N399" i="4"/>
  <c r="N398" i="4"/>
  <c r="N397" i="4"/>
  <c r="N396" i="4"/>
  <c r="N395" i="4"/>
  <c r="N394" i="4"/>
  <c r="N393" i="4"/>
  <c r="N392" i="4"/>
  <c r="N391" i="4"/>
  <c r="N390" i="4"/>
  <c r="N389" i="4"/>
  <c r="N388" i="4"/>
  <c r="N387" i="4"/>
  <c r="N386" i="4"/>
  <c r="N385" i="4"/>
  <c r="N384" i="4"/>
  <c r="N383" i="4"/>
  <c r="N382" i="4"/>
  <c r="N381" i="4"/>
  <c r="N380" i="4"/>
  <c r="N379" i="4"/>
  <c r="N378" i="4"/>
  <c r="N377" i="4"/>
  <c r="N376" i="4"/>
  <c r="N375" i="4"/>
  <c r="N374" i="4"/>
  <c r="N373" i="4"/>
  <c r="N372" i="4"/>
  <c r="N371" i="4"/>
  <c r="N370" i="4"/>
  <c r="N369" i="4"/>
  <c r="N368" i="4"/>
  <c r="N367" i="4"/>
  <c r="N366" i="4"/>
  <c r="N365" i="4"/>
  <c r="N364" i="4"/>
  <c r="N363" i="4"/>
  <c r="N362" i="4"/>
  <c r="N361" i="4"/>
  <c r="N360" i="4"/>
  <c r="N359" i="4"/>
  <c r="N358" i="4"/>
  <c r="N357" i="4"/>
  <c r="N356" i="4"/>
  <c r="N355" i="4"/>
  <c r="N354" i="4"/>
  <c r="N353" i="4"/>
  <c r="N351" i="4"/>
  <c r="N350" i="4"/>
  <c r="N349" i="4"/>
  <c r="N348" i="4"/>
  <c r="N347" i="4"/>
  <c r="N346" i="4"/>
  <c r="N345" i="4"/>
  <c r="N344" i="4"/>
  <c r="N343" i="4"/>
  <c r="N342" i="4"/>
  <c r="N341" i="4"/>
  <c r="N340" i="4"/>
  <c r="N339" i="4"/>
  <c r="N338" i="4"/>
  <c r="N337" i="4"/>
  <c r="N336" i="4"/>
  <c r="N335" i="4"/>
  <c r="N334" i="4"/>
  <c r="N333" i="4"/>
  <c r="N332" i="4"/>
  <c r="N331" i="4"/>
  <c r="N330" i="4"/>
  <c r="N329" i="4"/>
  <c r="N328" i="4"/>
  <c r="N327" i="4"/>
  <c r="N326" i="4"/>
  <c r="N325" i="4"/>
  <c r="N324" i="4"/>
  <c r="N323" i="4"/>
  <c r="N322" i="4"/>
  <c r="N321" i="4"/>
  <c r="N320" i="4"/>
  <c r="N319" i="4"/>
  <c r="N318" i="4"/>
  <c r="N317" i="4"/>
  <c r="N316" i="4"/>
  <c r="N315" i="4"/>
  <c r="N314" i="4"/>
  <c r="N313" i="4"/>
  <c r="N312" i="4"/>
  <c r="N311" i="4"/>
  <c r="N310" i="4"/>
  <c r="N309" i="4"/>
  <c r="N308" i="4"/>
  <c r="N307" i="4"/>
  <c r="N306" i="4"/>
  <c r="N305" i="4"/>
  <c r="N304" i="4"/>
  <c r="N303" i="4"/>
  <c r="N302" i="4"/>
  <c r="N301" i="4"/>
  <c r="N300" i="4"/>
  <c r="N299" i="4"/>
  <c r="N298" i="4"/>
  <c r="N297" i="4"/>
  <c r="N296" i="4"/>
  <c r="N295" i="4"/>
  <c r="N294" i="4"/>
  <c r="N293" i="4"/>
  <c r="N292" i="4"/>
  <c r="N291" i="4"/>
  <c r="N290" i="4"/>
  <c r="N289" i="4"/>
  <c r="N288" i="4"/>
  <c r="N287" i="4"/>
  <c r="N286" i="4"/>
  <c r="N285" i="4"/>
  <c r="N284" i="4"/>
  <c r="N283" i="4"/>
  <c r="N282" i="4"/>
  <c r="N281" i="4"/>
  <c r="N280" i="4"/>
  <c r="N279" i="4"/>
  <c r="N278" i="4"/>
  <c r="N277" i="4"/>
  <c r="N276" i="4"/>
  <c r="N275" i="4"/>
  <c r="N274" i="4"/>
  <c r="N273" i="4"/>
  <c r="N272" i="4"/>
  <c r="N271" i="4"/>
  <c r="N270" i="4"/>
  <c r="N269" i="4"/>
  <c r="N268" i="4"/>
  <c r="N267" i="4"/>
  <c r="N266" i="4"/>
  <c r="N265" i="4"/>
  <c r="N264" i="4"/>
  <c r="N263" i="4"/>
  <c r="N262" i="4"/>
  <c r="N261" i="4"/>
  <c r="N260" i="4"/>
  <c r="N259" i="4"/>
  <c r="N258" i="4"/>
  <c r="N257" i="4"/>
  <c r="N256" i="4"/>
  <c r="N255" i="4"/>
  <c r="N254" i="4"/>
  <c r="N253" i="4"/>
  <c r="N252" i="4"/>
  <c r="N251" i="4"/>
  <c r="N250" i="4"/>
  <c r="N249" i="4"/>
  <c r="N248" i="4"/>
  <c r="N247" i="4"/>
  <c r="N246" i="4"/>
  <c r="N245" i="4"/>
  <c r="N244" i="4"/>
  <c r="N243" i="4"/>
  <c r="N242" i="4"/>
  <c r="N241" i="4"/>
  <c r="N240" i="4"/>
  <c r="N238" i="4"/>
  <c r="N237" i="4"/>
  <c r="N236" i="4"/>
  <c r="N235" i="4"/>
  <c r="N234" i="4"/>
  <c r="N233" i="4"/>
  <c r="N232" i="4"/>
  <c r="N231" i="4"/>
  <c r="N230" i="4"/>
  <c r="N229" i="4"/>
  <c r="N228" i="4"/>
  <c r="N227" i="4"/>
  <c r="N226" i="4"/>
  <c r="N225" i="4"/>
  <c r="N224" i="4"/>
  <c r="N223" i="4"/>
  <c r="N222" i="4"/>
  <c r="N221" i="4"/>
  <c r="N220" i="4"/>
  <c r="N219" i="4"/>
  <c r="N218" i="4"/>
  <c r="N217" i="4"/>
  <c r="N216" i="4"/>
  <c r="N215" i="4"/>
  <c r="N214" i="4"/>
  <c r="N213" i="4"/>
  <c r="N212" i="4"/>
  <c r="N211" i="4"/>
  <c r="N210" i="4"/>
  <c r="N209" i="4"/>
  <c r="N208" i="4"/>
  <c r="N207" i="4"/>
  <c r="N206" i="4"/>
  <c r="N205" i="4"/>
  <c r="N204" i="4"/>
  <c r="N203" i="4"/>
  <c r="N202" i="4"/>
  <c r="N201" i="4"/>
  <c r="N200" i="4"/>
  <c r="N199" i="4"/>
  <c r="N198" i="4"/>
  <c r="N197" i="4"/>
  <c r="N196" i="4"/>
  <c r="N195" i="4"/>
  <c r="N194" i="4"/>
  <c r="N193" i="4"/>
  <c r="N192" i="4"/>
  <c r="N191" i="4"/>
  <c r="N190" i="4"/>
  <c r="N189" i="4"/>
  <c r="N188" i="4"/>
  <c r="N187" i="4"/>
  <c r="N180" i="4"/>
  <c r="N179" i="4"/>
  <c r="N178" i="4"/>
  <c r="N177" i="4"/>
  <c r="N176" i="4"/>
  <c r="N175" i="4"/>
  <c r="N174" i="4"/>
  <c r="N173" i="4"/>
  <c r="N172" i="4"/>
  <c r="N171" i="4"/>
  <c r="N170" i="4"/>
  <c r="N169" i="4"/>
  <c r="N168" i="4"/>
  <c r="N167" i="4"/>
  <c r="N166" i="4"/>
  <c r="N165" i="4"/>
  <c r="N164" i="4"/>
  <c r="N163" i="4"/>
  <c r="N162" i="4"/>
  <c r="N161" i="4"/>
  <c r="N160" i="4"/>
  <c r="N159" i="4"/>
  <c r="N158" i="4"/>
  <c r="N157" i="4"/>
  <c r="N156" i="4"/>
  <c r="N155" i="4"/>
  <c r="N154" i="4"/>
  <c r="N153" i="4"/>
  <c r="N152" i="4"/>
  <c r="N151" i="4"/>
  <c r="N150" i="4"/>
  <c r="N149" i="4"/>
  <c r="N148" i="4"/>
  <c r="N147" i="4"/>
  <c r="N146" i="4"/>
  <c r="N145" i="4"/>
  <c r="N144" i="4"/>
  <c r="N143" i="4"/>
  <c r="N142" i="4"/>
  <c r="N140" i="4"/>
  <c r="N139" i="4"/>
  <c r="N138" i="4"/>
  <c r="N137" i="4"/>
  <c r="N136" i="4"/>
  <c r="N135" i="4"/>
  <c r="N134" i="4"/>
  <c r="N133" i="4"/>
  <c r="N132" i="4"/>
  <c r="N131" i="4"/>
  <c r="N130" i="4"/>
  <c r="N129" i="4"/>
  <c r="N128" i="4"/>
  <c r="N127" i="4"/>
  <c r="N126" i="4"/>
  <c r="N125" i="4"/>
  <c r="N124"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I352" i="4" l="1"/>
  <c r="I239" i="4"/>
  <c r="Q9" i="4"/>
  <c r="R9" i="4" s="1"/>
  <c r="S9" i="4"/>
  <c r="U9" i="4" s="1"/>
  <c r="Q12" i="4"/>
  <c r="R12" i="4" s="1"/>
  <c r="S12" i="4"/>
  <c r="U12" i="4" s="1"/>
  <c r="Q14" i="4"/>
  <c r="R14" i="4" s="1"/>
  <c r="S14" i="4"/>
  <c r="U14" i="4" s="1"/>
  <c r="Q19" i="4"/>
  <c r="R19" i="4" s="1"/>
  <c r="S19" i="4"/>
  <c r="U19" i="4" s="1"/>
  <c r="S21" i="4"/>
  <c r="U21" i="4" s="1"/>
  <c r="Q21" i="4"/>
  <c r="R21" i="4" s="1"/>
  <c r="Q25" i="4"/>
  <c r="R25" i="4" s="1"/>
  <c r="S25" i="4"/>
  <c r="U25" i="4" s="1"/>
  <c r="Q26" i="4"/>
  <c r="R26" i="4" s="1"/>
  <c r="S26" i="4"/>
  <c r="U26" i="4" s="1"/>
  <c r="Q27" i="4"/>
  <c r="R27" i="4" s="1"/>
  <c r="Q38" i="4"/>
  <c r="R38" i="4" s="1"/>
  <c r="S38" i="4"/>
  <c r="U38" i="4" s="1"/>
  <c r="S65" i="4"/>
  <c r="U65" i="4" s="1"/>
  <c r="Q65" i="4"/>
  <c r="R65" i="4" s="1"/>
  <c r="S84" i="4"/>
  <c r="U84" i="4" s="1"/>
  <c r="Q84" i="4"/>
  <c r="R84" i="4" s="1"/>
  <c r="S85" i="4"/>
  <c r="U85" i="4" s="1"/>
  <c r="Q85" i="4"/>
  <c r="R85" i="4" s="1"/>
  <c r="S94" i="4"/>
  <c r="U94" i="4" s="1"/>
  <c r="Q94" i="4"/>
  <c r="R94" i="4" s="1"/>
  <c r="Q96" i="4"/>
  <c r="R96" i="4" s="1"/>
  <c r="S96" i="4"/>
  <c r="U96" i="4" s="1"/>
  <c r="S104" i="4"/>
  <c r="U104" i="4" s="1"/>
  <c r="Q104" i="4"/>
  <c r="R104" i="4" s="1"/>
  <c r="S105" i="4"/>
  <c r="U105" i="4" s="1"/>
  <c r="Q105" i="4"/>
  <c r="R105" i="4" s="1"/>
  <c r="Q109" i="4"/>
  <c r="R109" i="4" s="1"/>
  <c r="Q115" i="4"/>
  <c r="R115" i="4" s="1"/>
  <c r="Q118" i="4"/>
  <c r="R118" i="4" s="1"/>
  <c r="Q119" i="4"/>
  <c r="R119" i="4" s="1"/>
  <c r="Q128" i="4"/>
  <c r="R128" i="4" s="1"/>
  <c r="S128" i="4"/>
  <c r="U128" i="4" s="1"/>
  <c r="Q129" i="4"/>
  <c r="R129" i="4" s="1"/>
  <c r="Q135" i="4"/>
  <c r="R135" i="4" s="1"/>
  <c r="S135" i="4"/>
  <c r="U135" i="4" s="1"/>
  <c r="H135" i="4" s="1"/>
  <c r="S136" i="4"/>
  <c r="U136" i="4" s="1"/>
  <c r="Q136" i="4"/>
  <c r="R136" i="4" s="1"/>
  <c r="Q138" i="4"/>
  <c r="R138" i="4" s="1"/>
  <c r="S138" i="4"/>
  <c r="U138" i="4" s="1"/>
  <c r="S153" i="4"/>
  <c r="U153" i="4" s="1"/>
  <c r="Q153" i="4"/>
  <c r="R153" i="4" s="1"/>
  <c r="Q155" i="4"/>
  <c r="R155" i="4" s="1"/>
  <c r="S155" i="4"/>
  <c r="U155" i="4" s="1"/>
  <c r="Q160" i="4"/>
  <c r="R160" i="4" s="1"/>
  <c r="S160" i="4"/>
  <c r="U160" i="4" s="1"/>
  <c r="S161" i="4"/>
  <c r="U161" i="4" s="1"/>
  <c r="Q161" i="4"/>
  <c r="R161" i="4" s="1"/>
  <c r="Q165" i="4"/>
  <c r="R165" i="4" s="1"/>
  <c r="S165" i="4"/>
  <c r="U165" i="4" s="1"/>
  <c r="Q166" i="4"/>
  <c r="R166" i="4" s="1"/>
  <c r="S166" i="4"/>
  <c r="U166" i="4" s="1"/>
  <c r="Q171" i="4"/>
  <c r="R171" i="4" s="1"/>
  <c r="Q173" i="4"/>
  <c r="R173" i="4" s="1"/>
  <c r="Q174" i="4"/>
  <c r="R174" i="4" s="1"/>
  <c r="S174" i="4"/>
  <c r="U174" i="4" s="1"/>
  <c r="Q189" i="4"/>
  <c r="R189" i="4" s="1"/>
  <c r="S189" i="4"/>
  <c r="U189" i="4" s="1"/>
  <c r="S205" i="4"/>
  <c r="U205" i="4" s="1"/>
  <c r="Q205" i="4"/>
  <c r="R205" i="4" s="1"/>
  <c r="Q206" i="4"/>
  <c r="R206" i="4" s="1"/>
  <c r="S206" i="4"/>
  <c r="U206" i="4" s="1"/>
  <c r="S207" i="4"/>
  <c r="U207" i="4" s="1"/>
  <c r="Q207" i="4"/>
  <c r="R207" i="4" s="1"/>
  <c r="Q208" i="4"/>
  <c r="R208" i="4" s="1"/>
  <c r="S208" i="4"/>
  <c r="U208" i="4" s="1"/>
  <c r="S212" i="4"/>
  <c r="U212" i="4" s="1"/>
  <c r="Q212" i="4"/>
  <c r="R212" i="4" s="1"/>
  <c r="Q228" i="4"/>
  <c r="R228" i="4" s="1"/>
  <c r="S228" i="4"/>
  <c r="U228" i="4" s="1"/>
  <c r="S231" i="4"/>
  <c r="U231" i="4" s="1"/>
  <c r="Q231" i="4"/>
  <c r="R231" i="4" s="1"/>
  <c r="Q235" i="4"/>
  <c r="R235" i="4" s="1"/>
  <c r="S235" i="4"/>
  <c r="U235" i="4" s="1"/>
  <c r="S238" i="4"/>
  <c r="U238" i="4" s="1"/>
  <c r="Q238" i="4"/>
  <c r="R238" i="4" s="1"/>
  <c r="Q246" i="4"/>
  <c r="R246" i="4" s="1"/>
  <c r="S246" i="4"/>
  <c r="U246" i="4" s="1"/>
  <c r="Q252" i="4"/>
  <c r="R252" i="4" s="1"/>
  <c r="S252" i="4"/>
  <c r="U252" i="4" s="1"/>
  <c r="Q263" i="4"/>
  <c r="R263" i="4" s="1"/>
  <c r="S263" i="4"/>
  <c r="U263" i="4" s="1"/>
  <c r="S275" i="4"/>
  <c r="U275" i="4" s="1"/>
  <c r="Q275" i="4"/>
  <c r="R275" i="4" s="1"/>
  <c r="S283" i="4"/>
  <c r="U283" i="4" s="1"/>
  <c r="Q283" i="4"/>
  <c r="R283" i="4" s="1"/>
  <c r="Q286" i="4"/>
  <c r="R286" i="4" s="1"/>
  <c r="S286" i="4"/>
  <c r="U286" i="4" s="1"/>
  <c r="Q287" i="4"/>
  <c r="R287" i="4" s="1"/>
  <c r="S287" i="4"/>
  <c r="U287" i="4" s="1"/>
  <c r="Q293" i="4"/>
  <c r="R293" i="4" s="1"/>
  <c r="S293" i="4"/>
  <c r="U293" i="4" s="1"/>
  <c r="Q306" i="4"/>
  <c r="R306" i="4" s="1"/>
  <c r="S306" i="4"/>
  <c r="U306" i="4" s="1"/>
  <c r="Q311" i="4"/>
  <c r="R311" i="4" s="1"/>
  <c r="S311" i="4"/>
  <c r="U311" i="4" s="1"/>
  <c r="Q312" i="4"/>
  <c r="R312" i="4" s="1"/>
  <c r="S312" i="4"/>
  <c r="U312" i="4" s="1"/>
  <c r="Q320" i="4"/>
  <c r="R320" i="4" s="1"/>
  <c r="S320" i="4"/>
  <c r="U320" i="4" s="1"/>
  <c r="Q321" i="4"/>
  <c r="R321" i="4" s="1"/>
  <c r="S321" i="4"/>
  <c r="U321" i="4" s="1"/>
  <c r="S326" i="4"/>
  <c r="U326" i="4" s="1"/>
  <c r="Q326" i="4"/>
  <c r="R326" i="4" s="1"/>
  <c r="S334" i="4"/>
  <c r="U334" i="4" s="1"/>
  <c r="Q334" i="4"/>
  <c r="R334" i="4" s="1"/>
  <c r="Q338" i="4"/>
  <c r="R338" i="4" s="1"/>
  <c r="S338" i="4"/>
  <c r="U338" i="4" s="1"/>
  <c r="S339" i="4"/>
  <c r="U339" i="4" s="1"/>
  <c r="Q339" i="4"/>
  <c r="R339" i="4" s="1"/>
  <c r="Q341" i="4"/>
  <c r="R341" i="4" s="1"/>
  <c r="S341" i="4"/>
  <c r="U341" i="4" s="1"/>
  <c r="Q342" i="4"/>
  <c r="R342" i="4" s="1"/>
  <c r="S342" i="4"/>
  <c r="U342" i="4" s="1"/>
  <c r="S350" i="4"/>
  <c r="U350" i="4" s="1"/>
  <c r="Q350" i="4"/>
  <c r="R350" i="4" s="1"/>
  <c r="S354" i="4"/>
  <c r="U354" i="4" s="1"/>
  <c r="Q354" i="4"/>
  <c r="R354" i="4" s="1"/>
  <c r="S355" i="4"/>
  <c r="U355" i="4" s="1"/>
  <c r="Q355" i="4"/>
  <c r="R355" i="4" s="1"/>
  <c r="Q356" i="4"/>
  <c r="R356" i="4" s="1"/>
  <c r="S356" i="4"/>
  <c r="U356" i="4" s="1"/>
  <c r="Q359" i="4"/>
  <c r="R359" i="4" s="1"/>
  <c r="S359" i="4"/>
  <c r="U359" i="4" s="1"/>
  <c r="Q362" i="4"/>
  <c r="R362" i="4" s="1"/>
  <c r="S362" i="4"/>
  <c r="U362" i="4" s="1"/>
  <c r="Q363" i="4"/>
  <c r="R363" i="4" s="1"/>
  <c r="S363" i="4"/>
  <c r="U363" i="4" s="1"/>
  <c r="Q365" i="4"/>
  <c r="R365" i="4" s="1"/>
  <c r="S367" i="4"/>
  <c r="U367" i="4" s="1"/>
  <c r="Q367" i="4"/>
  <c r="R367" i="4" s="1"/>
  <c r="Q385" i="4"/>
  <c r="R385" i="4" s="1"/>
  <c r="Q395" i="4"/>
  <c r="R395" i="4" s="1"/>
  <c r="S395" i="4"/>
  <c r="U395" i="4" s="1"/>
  <c r="Q411" i="4"/>
  <c r="R411" i="4" s="1"/>
  <c r="S411" i="4"/>
  <c r="U411" i="4" s="1"/>
  <c r="Q414" i="4"/>
  <c r="R414" i="4" s="1"/>
  <c r="S414" i="4"/>
  <c r="U414" i="4" s="1"/>
  <c r="S418" i="4"/>
  <c r="U418" i="4" s="1"/>
  <c r="Q418" i="4"/>
  <c r="R418" i="4" s="1"/>
  <c r="Q423" i="4"/>
  <c r="R423" i="4" s="1"/>
  <c r="S423" i="4"/>
  <c r="U423" i="4" s="1"/>
  <c r="S431" i="4"/>
  <c r="U431" i="4" s="1"/>
  <c r="Q431" i="4"/>
  <c r="R431" i="4" s="1"/>
  <c r="Q440" i="4"/>
  <c r="R440" i="4" s="1"/>
  <c r="S440" i="4"/>
  <c r="U440" i="4" s="1"/>
  <c r="Q441" i="4"/>
  <c r="R441" i="4" s="1"/>
  <c r="S441" i="4"/>
  <c r="U441" i="4" s="1"/>
  <c r="J135" i="4" l="1"/>
  <c r="T418" i="4"/>
  <c r="V418" i="4" s="1"/>
  <c r="H418" i="4" s="1"/>
  <c r="T385" i="4"/>
  <c r="V385" i="4" s="1"/>
  <c r="H385" i="4" s="1"/>
  <c r="T355" i="4"/>
  <c r="V355" i="4" s="1"/>
  <c r="H355" i="4" s="1"/>
  <c r="T354" i="4"/>
  <c r="V354" i="4" s="1"/>
  <c r="H354" i="4" s="1"/>
  <c r="T339" i="4"/>
  <c r="V339" i="4" s="1"/>
  <c r="H339" i="4" s="1"/>
  <c r="T441" i="4"/>
  <c r="V441" i="4" s="1"/>
  <c r="H441" i="4" s="1"/>
  <c r="T440" i="4"/>
  <c r="V440" i="4" s="1"/>
  <c r="H440" i="4" s="1"/>
  <c r="T423" i="4"/>
  <c r="V423" i="4" s="1"/>
  <c r="H423" i="4" s="1"/>
  <c r="T414" i="4"/>
  <c r="V414" i="4" s="1"/>
  <c r="H414" i="4" s="1"/>
  <c r="T411" i="4"/>
  <c r="V411" i="4" s="1"/>
  <c r="H411" i="4" s="1"/>
  <c r="T395" i="4"/>
  <c r="V395" i="4" s="1"/>
  <c r="H395" i="4" s="1"/>
  <c r="T367" i="4"/>
  <c r="V367" i="4" s="1"/>
  <c r="H367" i="4" s="1"/>
  <c r="T365" i="4"/>
  <c r="V365" i="4" s="1"/>
  <c r="H365" i="4" s="1"/>
  <c r="T363" i="4"/>
  <c r="V363" i="4" s="1"/>
  <c r="H363" i="4" s="1"/>
  <c r="T362" i="4"/>
  <c r="V362" i="4" s="1"/>
  <c r="H362" i="4" s="1"/>
  <c r="T359" i="4"/>
  <c r="V359" i="4" s="1"/>
  <c r="H359" i="4" s="1"/>
  <c r="T356" i="4"/>
  <c r="V356" i="4" s="1"/>
  <c r="H356" i="4" s="1"/>
  <c r="T342" i="4"/>
  <c r="V342" i="4" s="1"/>
  <c r="H342" i="4" s="1"/>
  <c r="T341" i="4"/>
  <c r="V341" i="4" s="1"/>
  <c r="H341" i="4" s="1"/>
  <c r="T338" i="4"/>
  <c r="V338" i="4" s="1"/>
  <c r="H338" i="4" s="1"/>
  <c r="T321" i="4"/>
  <c r="V321" i="4" s="1"/>
  <c r="H321" i="4" s="1"/>
  <c r="T320" i="4"/>
  <c r="V320" i="4" s="1"/>
  <c r="H320" i="4" s="1"/>
  <c r="T312" i="4"/>
  <c r="V312" i="4" s="1"/>
  <c r="H312" i="4" s="1"/>
  <c r="T311" i="4"/>
  <c r="V311" i="4" s="1"/>
  <c r="H311" i="4" s="1"/>
  <c r="T306" i="4"/>
  <c r="V306" i="4" s="1"/>
  <c r="H306" i="4" s="1"/>
  <c r="T293" i="4"/>
  <c r="V293" i="4" s="1"/>
  <c r="H293" i="4" s="1"/>
  <c r="T287" i="4"/>
  <c r="V287" i="4" s="1"/>
  <c r="H287" i="4" s="1"/>
  <c r="T286" i="4"/>
  <c r="V286" i="4" s="1"/>
  <c r="H286" i="4" s="1"/>
  <c r="T263" i="4"/>
  <c r="V263" i="4" s="1"/>
  <c r="H263" i="4" s="1"/>
  <c r="T252" i="4"/>
  <c r="V252" i="4" s="1"/>
  <c r="H252" i="4" s="1"/>
  <c r="T246" i="4"/>
  <c r="V246" i="4" s="1"/>
  <c r="H246" i="4" s="1"/>
  <c r="T235" i="4"/>
  <c r="V235" i="4" s="1"/>
  <c r="H235" i="4" s="1"/>
  <c r="T228" i="4"/>
  <c r="V228" i="4" s="1"/>
  <c r="H228" i="4" s="1"/>
  <c r="T208" i="4"/>
  <c r="V208" i="4" s="1"/>
  <c r="H208" i="4" s="1"/>
  <c r="T206" i="4"/>
  <c r="V206" i="4" s="1"/>
  <c r="H206" i="4" s="1"/>
  <c r="T189" i="4"/>
  <c r="V189" i="4" s="1"/>
  <c r="H189" i="4" s="1"/>
  <c r="T174" i="4"/>
  <c r="V174" i="4" s="1"/>
  <c r="H174" i="4" s="1"/>
  <c r="T171" i="4"/>
  <c r="V171" i="4" s="1"/>
  <c r="H171" i="4" s="1"/>
  <c r="T166" i="4"/>
  <c r="V166" i="4" s="1"/>
  <c r="H166" i="4" s="1"/>
  <c r="T165" i="4"/>
  <c r="V165" i="4" s="1"/>
  <c r="H165" i="4" s="1"/>
  <c r="T160" i="4"/>
  <c r="V160" i="4" s="1"/>
  <c r="H160" i="4" s="1"/>
  <c r="T155" i="4"/>
  <c r="V155" i="4" s="1"/>
  <c r="H155" i="4" s="1"/>
  <c r="T138" i="4"/>
  <c r="V138" i="4" s="1"/>
  <c r="H138" i="4" s="1"/>
  <c r="T115" i="4"/>
  <c r="V115" i="4" s="1"/>
  <c r="H115" i="4" s="1"/>
  <c r="T105" i="4"/>
  <c r="V105" i="4" s="1"/>
  <c r="H105" i="4" s="1"/>
  <c r="T104" i="4"/>
  <c r="V104" i="4" s="1"/>
  <c r="H104" i="4" s="1"/>
  <c r="T94" i="4"/>
  <c r="V94" i="4" s="1"/>
  <c r="H94" i="4" s="1"/>
  <c r="T85" i="4"/>
  <c r="V85" i="4" s="1"/>
  <c r="H85" i="4" s="1"/>
  <c r="T84" i="4"/>
  <c r="V84" i="4" s="1"/>
  <c r="H84" i="4" s="1"/>
  <c r="T65" i="4"/>
  <c r="V65" i="4" s="1"/>
  <c r="H65" i="4" s="1"/>
  <c r="T27" i="4"/>
  <c r="V27" i="4" s="1"/>
  <c r="H27" i="4" s="1"/>
  <c r="T26" i="4"/>
  <c r="V26" i="4" s="1"/>
  <c r="H26" i="4" s="1"/>
  <c r="T25" i="4"/>
  <c r="V25" i="4" s="1"/>
  <c r="H25" i="4" s="1"/>
  <c r="T19" i="4"/>
  <c r="V19" i="4" s="1"/>
  <c r="H19" i="4" s="1"/>
  <c r="T14" i="4"/>
  <c r="V14" i="4" s="1"/>
  <c r="H14" i="4" s="1"/>
  <c r="T12" i="4"/>
  <c r="V12" i="4" s="1"/>
  <c r="H12" i="4" s="1"/>
  <c r="T9" i="4"/>
  <c r="V9" i="4" s="1"/>
  <c r="H9" i="4" s="1"/>
  <c r="T431" i="4"/>
  <c r="V431" i="4" s="1"/>
  <c r="H431" i="4" s="1"/>
  <c r="T350" i="4"/>
  <c r="V350" i="4" s="1"/>
  <c r="H350" i="4" s="1"/>
  <c r="T334" i="4"/>
  <c r="V334" i="4" s="1"/>
  <c r="H334" i="4" s="1"/>
  <c r="T326" i="4"/>
  <c r="V326" i="4" s="1"/>
  <c r="H326" i="4" s="1"/>
  <c r="T283" i="4"/>
  <c r="V283" i="4" s="1"/>
  <c r="H283" i="4" s="1"/>
  <c r="T275" i="4"/>
  <c r="V275" i="4" s="1"/>
  <c r="H275" i="4" s="1"/>
  <c r="T238" i="4"/>
  <c r="V238" i="4" s="1"/>
  <c r="H238" i="4" s="1"/>
  <c r="T231" i="4"/>
  <c r="V231" i="4" s="1"/>
  <c r="H231" i="4" s="1"/>
  <c r="T212" i="4"/>
  <c r="V212" i="4" s="1"/>
  <c r="H212" i="4" s="1"/>
  <c r="T207" i="4"/>
  <c r="V207" i="4" s="1"/>
  <c r="H207" i="4" s="1"/>
  <c r="T205" i="4"/>
  <c r="V205" i="4" s="1"/>
  <c r="H205" i="4" s="1"/>
  <c r="T173" i="4"/>
  <c r="V173" i="4" s="1"/>
  <c r="H173" i="4" s="1"/>
  <c r="T161" i="4"/>
  <c r="V161" i="4" s="1"/>
  <c r="H161" i="4" s="1"/>
  <c r="T153" i="4"/>
  <c r="V153" i="4" s="1"/>
  <c r="H153" i="4" s="1"/>
  <c r="T136" i="4"/>
  <c r="V136" i="4" s="1"/>
  <c r="H136" i="4" s="1"/>
  <c r="T129" i="4"/>
  <c r="V129" i="4" s="1"/>
  <c r="H129" i="4" s="1"/>
  <c r="T128" i="4"/>
  <c r="V128" i="4" s="1"/>
  <c r="H128" i="4" s="1"/>
  <c r="T118" i="4"/>
  <c r="T109" i="4"/>
  <c r="V109" i="4" s="1"/>
  <c r="H109" i="4" s="1"/>
  <c r="T96" i="4"/>
  <c r="V96" i="4" s="1"/>
  <c r="H96" i="4" s="1"/>
  <c r="T38" i="4"/>
  <c r="V38" i="4" s="1"/>
  <c r="H38" i="4" s="1"/>
  <c r="T21" i="4"/>
  <c r="V21" i="4" s="1"/>
  <c r="H21" i="4" s="1"/>
  <c r="J14" i="4" l="1"/>
  <c r="J182" i="4"/>
  <c r="J109" i="4"/>
  <c r="J27" i="4"/>
  <c r="J365" i="4"/>
  <c r="J25" i="4"/>
  <c r="J84" i="4"/>
  <c r="J138" i="4"/>
  <c r="J160" i="4"/>
  <c r="J166" i="4"/>
  <c r="J395" i="4"/>
  <c r="J414" i="4"/>
  <c r="J440" i="4"/>
  <c r="J339" i="4"/>
  <c r="J355" i="4"/>
  <c r="J129" i="4"/>
  <c r="J173" i="4"/>
  <c r="J171" i="4"/>
  <c r="J385" i="4"/>
  <c r="J207" i="4"/>
  <c r="J231" i="4"/>
  <c r="J275" i="4"/>
  <c r="J326" i="4"/>
  <c r="J21" i="4"/>
  <c r="J96" i="4"/>
  <c r="J153" i="4"/>
  <c r="J431" i="4"/>
  <c r="J12" i="4"/>
  <c r="J104" i="4"/>
  <c r="J189" i="4"/>
  <c r="J208" i="4"/>
  <c r="J235" i="4"/>
  <c r="J252" i="4"/>
  <c r="J286" i="4"/>
  <c r="J293" i="4"/>
  <c r="J311" i="4"/>
  <c r="J320" i="4"/>
  <c r="J338" i="4"/>
  <c r="J342" i="4"/>
  <c r="J359" i="4"/>
  <c r="J363" i="4"/>
  <c r="J19" i="4"/>
  <c r="J26" i="4"/>
  <c r="J85" i="4"/>
  <c r="J105" i="4"/>
  <c r="J155" i="4"/>
  <c r="J165" i="4"/>
  <c r="J174" i="4"/>
  <c r="J206" i="4"/>
  <c r="J228" i="4"/>
  <c r="J246" i="4"/>
  <c r="J263" i="4"/>
  <c r="J287" i="4"/>
  <c r="J306" i="4"/>
  <c r="J312" i="4"/>
  <c r="J321" i="4"/>
  <c r="J341" i="4"/>
  <c r="J356" i="4"/>
  <c r="J362" i="4"/>
  <c r="J367" i="4"/>
  <c r="J411" i="4"/>
  <c r="J423" i="4"/>
  <c r="J441" i="4"/>
  <c r="J38" i="4"/>
  <c r="J128" i="4"/>
  <c r="J161" i="4"/>
  <c r="J212" i="4"/>
  <c r="J238" i="4"/>
  <c r="J283" i="4"/>
  <c r="J334" i="4"/>
  <c r="J354" i="4"/>
  <c r="J418" i="4"/>
  <c r="J9" i="4"/>
  <c r="I38" i="4"/>
  <c r="I128" i="4"/>
  <c r="I182" i="4"/>
  <c r="I207" i="4"/>
  <c r="I231" i="4"/>
  <c r="I275" i="4"/>
  <c r="I326" i="4"/>
  <c r="I9" i="4"/>
  <c r="I14" i="4"/>
  <c r="I25" i="4"/>
  <c r="I138" i="4"/>
  <c r="I160" i="4"/>
  <c r="I166" i="4"/>
  <c r="I395" i="4"/>
  <c r="I414" i="4"/>
  <c r="I440" i="4"/>
  <c r="I339" i="4"/>
  <c r="I283" i="4"/>
  <c r="I252" i="4"/>
  <c r="I135" i="4"/>
  <c r="I418" i="4"/>
  <c r="J115" i="4"/>
  <c r="J65" i="4"/>
  <c r="J94" i="4"/>
  <c r="J136" i="4"/>
  <c r="J205" i="4"/>
  <c r="J350" i="4"/>
  <c r="Q72" i="4"/>
  <c r="R72" i="4" s="1"/>
  <c r="Q245" i="4"/>
  <c r="R245" i="4" s="1"/>
  <c r="I355" i="4" l="1"/>
  <c r="I431" i="4"/>
  <c r="I350" i="4"/>
  <c r="I238" i="4"/>
  <c r="I205" i="4"/>
  <c r="I136" i="4"/>
  <c r="I21" i="4"/>
  <c r="I411" i="4"/>
  <c r="I362" i="4"/>
  <c r="I341" i="4"/>
  <c r="I312" i="4"/>
  <c r="I246" i="4"/>
  <c r="I165" i="4"/>
  <c r="I105" i="4"/>
  <c r="I84" i="4"/>
  <c r="I19" i="4"/>
  <c r="I365" i="4"/>
  <c r="I109" i="4"/>
  <c r="I354" i="4"/>
  <c r="I363" i="4"/>
  <c r="I342" i="4"/>
  <c r="I320" i="4"/>
  <c r="I293" i="4"/>
  <c r="I235" i="4"/>
  <c r="I189" i="4"/>
  <c r="I85" i="4"/>
  <c r="I385" i="4"/>
  <c r="I115" i="4"/>
  <c r="I129" i="4"/>
  <c r="I334" i="4"/>
  <c r="I212" i="4"/>
  <c r="I161" i="4"/>
  <c r="I96" i="4"/>
  <c r="I423" i="4"/>
  <c r="I367" i="4"/>
  <c r="I356" i="4"/>
  <c r="I321" i="4"/>
  <c r="I306" i="4"/>
  <c r="I263" i="4"/>
  <c r="I228" i="4"/>
  <c r="I174" i="4"/>
  <c r="I155" i="4"/>
  <c r="I94" i="4"/>
  <c r="I26" i="4"/>
  <c r="I12" i="4"/>
  <c r="I27" i="4"/>
  <c r="I441" i="4"/>
  <c r="I153" i="4"/>
  <c r="I359" i="4"/>
  <c r="I338" i="4"/>
  <c r="I311" i="4"/>
  <c r="I286" i="4"/>
  <c r="I208" i="4"/>
  <c r="I65" i="4"/>
  <c r="I171" i="4"/>
  <c r="I173" i="4"/>
  <c r="T72" i="4"/>
  <c r="V72" i="4" s="1"/>
  <c r="H72" i="4" s="1"/>
  <c r="T245" i="4"/>
  <c r="V245" i="4" s="1"/>
  <c r="Q17" i="4"/>
  <c r="R17" i="4" s="1"/>
  <c r="S437" i="4"/>
  <c r="U437" i="4" s="1"/>
  <c r="S436" i="4"/>
  <c r="U436" i="4" s="1"/>
  <c r="S435" i="4"/>
  <c r="U435" i="4" s="1"/>
  <c r="H435" i="4" s="1"/>
  <c r="S433" i="4"/>
  <c r="U433" i="4" s="1"/>
  <c r="S430" i="4"/>
  <c r="U430" i="4" s="1"/>
  <c r="H430" i="4" s="1"/>
  <c r="S429" i="4"/>
  <c r="U429" i="4" s="1"/>
  <c r="S427" i="4"/>
  <c r="U427" i="4" s="1"/>
  <c r="H427" i="4" s="1"/>
  <c r="S426" i="4"/>
  <c r="U426" i="4" s="1"/>
  <c r="H426" i="4" s="1"/>
  <c r="S422" i="4"/>
  <c r="U422" i="4" s="1"/>
  <c r="S421" i="4"/>
  <c r="U421" i="4" s="1"/>
  <c r="H421" i="4" s="1"/>
  <c r="S420" i="4"/>
  <c r="U420" i="4" s="1"/>
  <c r="S417" i="4"/>
  <c r="U417" i="4" s="1"/>
  <c r="S412" i="4"/>
  <c r="U412" i="4" s="1"/>
  <c r="S409" i="4"/>
  <c r="U409" i="4" s="1"/>
  <c r="S408" i="4"/>
  <c r="U408" i="4" s="1"/>
  <c r="S403" i="4"/>
  <c r="U403" i="4" s="1"/>
  <c r="S402" i="4"/>
  <c r="U402" i="4" s="1"/>
  <c r="H402" i="4" s="1"/>
  <c r="S401" i="4"/>
  <c r="U401" i="4" s="1"/>
  <c r="H401" i="4" s="1"/>
  <c r="S398" i="4"/>
  <c r="U398" i="4" s="1"/>
  <c r="S396" i="4"/>
  <c r="U396" i="4" s="1"/>
  <c r="S391" i="4"/>
  <c r="U391" i="4" s="1"/>
  <c r="H391" i="4" s="1"/>
  <c r="S388" i="4"/>
  <c r="U388" i="4" s="1"/>
  <c r="H388" i="4" s="1"/>
  <c r="S386" i="4"/>
  <c r="U386" i="4" s="1"/>
  <c r="S384" i="4"/>
  <c r="U384" i="4" s="1"/>
  <c r="H384" i="4" s="1"/>
  <c r="S383" i="4"/>
  <c r="U383" i="4" s="1"/>
  <c r="S377" i="4"/>
  <c r="U377" i="4" s="1"/>
  <c r="S368" i="4"/>
  <c r="U368" i="4" s="1"/>
  <c r="S364" i="4"/>
  <c r="U364" i="4" s="1"/>
  <c r="S351" i="4"/>
  <c r="U351" i="4" s="1"/>
  <c r="S348" i="4"/>
  <c r="U348" i="4" s="1"/>
  <c r="H348" i="4" s="1"/>
  <c r="S345" i="4"/>
  <c r="U345" i="4" s="1"/>
  <c r="S344" i="4"/>
  <c r="U344" i="4" s="1"/>
  <c r="S333" i="4"/>
  <c r="U333" i="4" s="1"/>
  <c r="S332" i="4"/>
  <c r="U332" i="4" s="1"/>
  <c r="H332" i="4" s="1"/>
  <c r="S331" i="4"/>
  <c r="U331" i="4" s="1"/>
  <c r="S330" i="4"/>
  <c r="U330" i="4" s="1"/>
  <c r="S329" i="4"/>
  <c r="U329" i="4" s="1"/>
  <c r="S327" i="4"/>
  <c r="U327" i="4" s="1"/>
  <c r="H327" i="4" s="1"/>
  <c r="S318" i="4"/>
  <c r="U318" i="4" s="1"/>
  <c r="S314" i="4"/>
  <c r="U314" i="4" s="1"/>
  <c r="S308" i="4"/>
  <c r="U308" i="4" s="1"/>
  <c r="H308" i="4" s="1"/>
  <c r="S303" i="4"/>
  <c r="U303" i="4" s="1"/>
  <c r="S298" i="4"/>
  <c r="U298" i="4" s="1"/>
  <c r="S295" i="4"/>
  <c r="U295" i="4" s="1"/>
  <c r="S292" i="4"/>
  <c r="U292" i="4" s="1"/>
  <c r="S290" i="4"/>
  <c r="U290" i="4" s="1"/>
  <c r="S289" i="4"/>
  <c r="U289" i="4" s="1"/>
  <c r="S288" i="4"/>
  <c r="U288" i="4" s="1"/>
  <c r="H288" i="4" s="1"/>
  <c r="S285" i="4"/>
  <c r="U285" i="4" s="1"/>
  <c r="S284" i="4"/>
  <c r="U284" i="4" s="1"/>
  <c r="S282" i="4"/>
  <c r="U282" i="4" s="1"/>
  <c r="H282" i="4" s="1"/>
  <c r="S281" i="4"/>
  <c r="U281" i="4" s="1"/>
  <c r="S280" i="4"/>
  <c r="U280" i="4" s="1"/>
  <c r="S279" i="4"/>
  <c r="U279" i="4" s="1"/>
  <c r="S278" i="4"/>
  <c r="U278" i="4" s="1"/>
  <c r="S277" i="4"/>
  <c r="U277" i="4" s="1"/>
  <c r="S276" i="4"/>
  <c r="U276" i="4" s="1"/>
  <c r="S274" i="4"/>
  <c r="U274" i="4" s="1"/>
  <c r="S273" i="4"/>
  <c r="U273" i="4" s="1"/>
  <c r="S272" i="4"/>
  <c r="U272" i="4" s="1"/>
  <c r="S270" i="4"/>
  <c r="S269" i="4"/>
  <c r="U269" i="4" s="1"/>
  <c r="H269" i="4" s="1"/>
  <c r="S268" i="4"/>
  <c r="U268" i="4" s="1"/>
  <c r="H268" i="4" s="1"/>
  <c r="S267" i="4"/>
  <c r="U267" i="4" s="1"/>
  <c r="H267" i="4" s="1"/>
  <c r="S265" i="4"/>
  <c r="U265" i="4" s="1"/>
  <c r="S264" i="4"/>
  <c r="U264" i="4" s="1"/>
  <c r="S262" i="4"/>
  <c r="U262" i="4" s="1"/>
  <c r="H262" i="4" s="1"/>
  <c r="S261" i="4"/>
  <c r="U261" i="4" s="1"/>
  <c r="S259" i="4"/>
  <c r="U259" i="4" s="1"/>
  <c r="H259" i="4" s="1"/>
  <c r="S258" i="4"/>
  <c r="U258" i="4" s="1"/>
  <c r="S257" i="4"/>
  <c r="U257" i="4" s="1"/>
  <c r="S255" i="4"/>
  <c r="U255" i="4" s="1"/>
  <c r="S250" i="4"/>
  <c r="U250" i="4" s="1"/>
  <c r="S249" i="4"/>
  <c r="U249" i="4" s="1"/>
  <c r="H249" i="4" s="1"/>
  <c r="S248" i="4"/>
  <c r="U248" i="4" s="1"/>
  <c r="H248" i="4" s="1"/>
  <c r="S247" i="4"/>
  <c r="U247" i="4" s="1"/>
  <c r="H247" i="4" s="1"/>
  <c r="S244" i="4"/>
  <c r="U244" i="4" s="1"/>
  <c r="H244" i="4" s="1"/>
  <c r="S236" i="4"/>
  <c r="U236" i="4" s="1"/>
  <c r="S232" i="4"/>
  <c r="U232" i="4" s="1"/>
  <c r="S229" i="4"/>
  <c r="U229" i="4" s="1"/>
  <c r="S227" i="4"/>
  <c r="U227" i="4" s="1"/>
  <c r="H227" i="4" s="1"/>
  <c r="S226" i="4"/>
  <c r="U226" i="4" s="1"/>
  <c r="S224" i="4"/>
  <c r="U224" i="4" s="1"/>
  <c r="S223" i="4"/>
  <c r="U223" i="4" s="1"/>
  <c r="S220" i="4"/>
  <c r="U220" i="4" s="1"/>
  <c r="S219" i="4"/>
  <c r="U219" i="4" s="1"/>
  <c r="H219" i="4" s="1"/>
  <c r="S218" i="4"/>
  <c r="U218" i="4" s="1"/>
  <c r="S217" i="4"/>
  <c r="U217" i="4" s="1"/>
  <c r="S214" i="4"/>
  <c r="U214" i="4" s="1"/>
  <c r="S210" i="4"/>
  <c r="U210" i="4" s="1"/>
  <c r="H210" i="4" s="1"/>
  <c r="S204" i="4"/>
  <c r="U204" i="4" s="1"/>
  <c r="S202" i="4"/>
  <c r="U202" i="4" s="1"/>
  <c r="S201" i="4"/>
  <c r="U201" i="4" s="1"/>
  <c r="S200" i="4"/>
  <c r="U200" i="4" s="1"/>
  <c r="H200" i="4" s="1"/>
  <c r="S199" i="4"/>
  <c r="U199" i="4" s="1"/>
  <c r="S196" i="4"/>
  <c r="U196" i="4" s="1"/>
  <c r="S195" i="4"/>
  <c r="U195" i="4" s="1"/>
  <c r="S194" i="4"/>
  <c r="U194" i="4" s="1"/>
  <c r="H194" i="4" s="1"/>
  <c r="S193" i="4"/>
  <c r="U193" i="4" s="1"/>
  <c r="S192" i="4"/>
  <c r="U192" i="4" s="1"/>
  <c r="S191" i="4"/>
  <c r="U191" i="4" s="1"/>
  <c r="S190" i="4"/>
  <c r="U190" i="4" s="1"/>
  <c r="S188" i="4"/>
  <c r="U188" i="4" s="1"/>
  <c r="S187" i="4"/>
  <c r="U187" i="4" s="1"/>
  <c r="S177" i="4"/>
  <c r="U177" i="4" s="1"/>
  <c r="S168" i="4"/>
  <c r="U168" i="4" s="1"/>
  <c r="S167" i="4"/>
  <c r="U167" i="4" s="1"/>
  <c r="S164" i="4"/>
  <c r="U164" i="4" s="1"/>
  <c r="S158" i="4"/>
  <c r="U158" i="4" s="1"/>
  <c r="S156" i="4"/>
  <c r="U156" i="4" s="1"/>
  <c r="H156" i="4" s="1"/>
  <c r="S151" i="4"/>
  <c r="U151" i="4" s="1"/>
  <c r="H151" i="4" s="1"/>
  <c r="S150" i="4"/>
  <c r="U150" i="4" s="1"/>
  <c r="H150" i="4" s="1"/>
  <c r="S149" i="4"/>
  <c r="U149" i="4" s="1"/>
  <c r="H149" i="4" s="1"/>
  <c r="S148" i="4"/>
  <c r="U148" i="4" s="1"/>
  <c r="S147" i="4"/>
  <c r="U147" i="4" s="1"/>
  <c r="H147" i="4" s="1"/>
  <c r="S146" i="4"/>
  <c r="U146" i="4" s="1"/>
  <c r="S144" i="4"/>
  <c r="U144" i="4" s="1"/>
  <c r="S143" i="4"/>
  <c r="U143" i="4" s="1"/>
  <c r="S142" i="4"/>
  <c r="U142" i="4" s="1"/>
  <c r="S140" i="4"/>
  <c r="U140" i="4" s="1"/>
  <c r="S137" i="4"/>
  <c r="U137" i="4" s="1"/>
  <c r="H137" i="4" s="1"/>
  <c r="S134" i="4"/>
  <c r="U134" i="4" s="1"/>
  <c r="S133" i="4"/>
  <c r="U133" i="4" s="1"/>
  <c r="S126" i="4"/>
  <c r="U126" i="4" s="1"/>
  <c r="S125" i="4"/>
  <c r="U125" i="4" s="1"/>
  <c r="S123" i="4"/>
  <c r="U123" i="4" s="1"/>
  <c r="S120" i="4"/>
  <c r="U120" i="4" s="1"/>
  <c r="H120" i="4" s="1"/>
  <c r="S117" i="4"/>
  <c r="U117" i="4" s="1"/>
  <c r="S116" i="4"/>
  <c r="U116" i="4" s="1"/>
  <c r="H116" i="4" s="1"/>
  <c r="S112" i="4"/>
  <c r="U112" i="4" s="1"/>
  <c r="H112" i="4" s="1"/>
  <c r="S108" i="4"/>
  <c r="U108" i="4" s="1"/>
  <c r="S103" i="4"/>
  <c r="U103" i="4" s="1"/>
  <c r="H103" i="4" s="1"/>
  <c r="S99" i="4"/>
  <c r="U99" i="4" s="1"/>
  <c r="S93" i="4"/>
  <c r="U93" i="4" s="1"/>
  <c r="H93" i="4" s="1"/>
  <c r="S92" i="4"/>
  <c r="U92" i="4" s="1"/>
  <c r="S91" i="4"/>
  <c r="U91" i="4" s="1"/>
  <c r="S90" i="4"/>
  <c r="U90" i="4" s="1"/>
  <c r="S89" i="4"/>
  <c r="U89" i="4" s="1"/>
  <c r="S88" i="4"/>
  <c r="U88" i="4" s="1"/>
  <c r="S83" i="4"/>
  <c r="U83" i="4" s="1"/>
  <c r="S82" i="4"/>
  <c r="U82" i="4" s="1"/>
  <c r="S81" i="4"/>
  <c r="U81" i="4" s="1"/>
  <c r="S80" i="4"/>
  <c r="U80" i="4" s="1"/>
  <c r="H80" i="4" s="1"/>
  <c r="S79" i="4"/>
  <c r="U79" i="4" s="1"/>
  <c r="H79" i="4" s="1"/>
  <c r="S75" i="4"/>
  <c r="U75" i="4" s="1"/>
  <c r="H75" i="4" s="1"/>
  <c r="S74" i="4"/>
  <c r="U74" i="4" s="1"/>
  <c r="S69" i="4"/>
  <c r="U69" i="4" s="1"/>
  <c r="H69" i="4" s="1"/>
  <c r="S66" i="4"/>
  <c r="U66" i="4" s="1"/>
  <c r="S64" i="4"/>
  <c r="U64" i="4" s="1"/>
  <c r="H64" i="4" s="1"/>
  <c r="S62" i="4"/>
  <c r="U62" i="4" s="1"/>
  <c r="S60" i="4"/>
  <c r="U60" i="4" s="1"/>
  <c r="S56" i="4"/>
  <c r="U56" i="4" s="1"/>
  <c r="S55" i="4"/>
  <c r="U55" i="4" s="1"/>
  <c r="S54" i="4"/>
  <c r="U54" i="4" s="1"/>
  <c r="H54" i="4" s="1"/>
  <c r="S52" i="4"/>
  <c r="U52" i="4" s="1"/>
  <c r="S48" i="4"/>
  <c r="U48" i="4" s="1"/>
  <c r="S47" i="4"/>
  <c r="U47" i="4" s="1"/>
  <c r="S46" i="4"/>
  <c r="U46" i="4" s="1"/>
  <c r="S45" i="4"/>
  <c r="U45" i="4" s="1"/>
  <c r="S44" i="4"/>
  <c r="U44" i="4" s="1"/>
  <c r="S42" i="4"/>
  <c r="U42" i="4" s="1"/>
  <c r="S40" i="4"/>
  <c r="U40" i="4" s="1"/>
  <c r="S39" i="4"/>
  <c r="U39" i="4" s="1"/>
  <c r="S37" i="4"/>
  <c r="U37" i="4" s="1"/>
  <c r="S35" i="4"/>
  <c r="U35" i="4" s="1"/>
  <c r="H35" i="4" s="1"/>
  <c r="S34" i="4"/>
  <c r="U34" i="4" s="1"/>
  <c r="S33" i="4"/>
  <c r="U33" i="4" s="1"/>
  <c r="S31" i="4"/>
  <c r="U31" i="4" s="1"/>
  <c r="S30" i="4"/>
  <c r="U30" i="4" s="1"/>
  <c r="H30" i="4" s="1"/>
  <c r="S24" i="4"/>
  <c r="U24" i="4" s="1"/>
  <c r="H24" i="4" s="1"/>
  <c r="S18" i="4"/>
  <c r="U18" i="4" s="1"/>
  <c r="S17" i="4"/>
  <c r="U17" i="4" s="1"/>
  <c r="S16" i="4"/>
  <c r="U16" i="4" s="1"/>
  <c r="H16" i="4" s="1"/>
  <c r="S442" i="4"/>
  <c r="U442" i="4" s="1"/>
  <c r="S439" i="4"/>
  <c r="U439" i="4" s="1"/>
  <c r="S438" i="4"/>
  <c r="U438" i="4" s="1"/>
  <c r="S434" i="4"/>
  <c r="U434" i="4" s="1"/>
  <c r="S432" i="4"/>
  <c r="U432" i="4" s="1"/>
  <c r="S428" i="4"/>
  <c r="U428" i="4" s="1"/>
  <c r="S425" i="4"/>
  <c r="U425" i="4" s="1"/>
  <c r="S424" i="4"/>
  <c r="U424" i="4" s="1"/>
  <c r="S419" i="4"/>
  <c r="U419" i="4" s="1"/>
  <c r="S416" i="4"/>
  <c r="U416" i="4" s="1"/>
  <c r="S415" i="4"/>
  <c r="U415" i="4" s="1"/>
  <c r="H415" i="4" s="1"/>
  <c r="S413" i="4"/>
  <c r="U413" i="4" s="1"/>
  <c r="S410" i="4"/>
  <c r="U410" i="4" s="1"/>
  <c r="S407" i="4"/>
  <c r="U407" i="4" s="1"/>
  <c r="S406" i="4"/>
  <c r="U406" i="4" s="1"/>
  <c r="H406" i="4" s="1"/>
  <c r="S405" i="4"/>
  <c r="U405" i="4" s="1"/>
  <c r="S404" i="4"/>
  <c r="U404" i="4" s="1"/>
  <c r="H404" i="4" s="1"/>
  <c r="S400" i="4"/>
  <c r="U400" i="4" s="1"/>
  <c r="S399" i="4"/>
  <c r="U399" i="4" s="1"/>
  <c r="H399" i="4" s="1"/>
  <c r="S394" i="4"/>
  <c r="U394" i="4" s="1"/>
  <c r="S393" i="4"/>
  <c r="U393" i="4" s="1"/>
  <c r="H393" i="4" s="1"/>
  <c r="S392" i="4"/>
  <c r="U392" i="4" s="1"/>
  <c r="H392" i="4" s="1"/>
  <c r="S390" i="4"/>
  <c r="U390" i="4" s="1"/>
  <c r="S389" i="4"/>
  <c r="U389" i="4" s="1"/>
  <c r="S382" i="4"/>
  <c r="U382" i="4" s="1"/>
  <c r="H382" i="4" s="1"/>
  <c r="S380" i="4"/>
  <c r="U380" i="4" s="1"/>
  <c r="S379" i="4"/>
  <c r="U379" i="4" s="1"/>
  <c r="S378" i="4"/>
  <c r="U378" i="4" s="1"/>
  <c r="S376" i="4"/>
  <c r="U376" i="4" s="1"/>
  <c r="S375" i="4"/>
  <c r="U375" i="4" s="1"/>
  <c r="H375" i="4" s="1"/>
  <c r="S374" i="4"/>
  <c r="U374" i="4" s="1"/>
  <c r="S373" i="4"/>
  <c r="U373" i="4" s="1"/>
  <c r="S372" i="4"/>
  <c r="U372" i="4" s="1"/>
  <c r="S370" i="4"/>
  <c r="U370" i="4" s="1"/>
  <c r="H370" i="4" s="1"/>
  <c r="S369" i="4"/>
  <c r="U369" i="4" s="1"/>
  <c r="H369" i="4" s="1"/>
  <c r="S366" i="4"/>
  <c r="U366" i="4" s="1"/>
  <c r="S361" i="4"/>
  <c r="U361" i="4" s="1"/>
  <c r="S360" i="4"/>
  <c r="U360" i="4" s="1"/>
  <c r="S358" i="4"/>
  <c r="U358" i="4" s="1"/>
  <c r="H358" i="4" s="1"/>
  <c r="S349" i="4"/>
  <c r="U349" i="4" s="1"/>
  <c r="S347" i="4"/>
  <c r="U347" i="4" s="1"/>
  <c r="S346" i="4"/>
  <c r="U346" i="4" s="1"/>
  <c r="S343" i="4"/>
  <c r="U343" i="4" s="1"/>
  <c r="H343" i="4" s="1"/>
  <c r="S340" i="4"/>
  <c r="U340" i="4" s="1"/>
  <c r="S337" i="4"/>
  <c r="U337" i="4" s="1"/>
  <c r="S336" i="4"/>
  <c r="U336" i="4" s="1"/>
  <c r="S335" i="4"/>
  <c r="U335" i="4" s="1"/>
  <c r="H335" i="4" s="1"/>
  <c r="S328" i="4"/>
  <c r="U328" i="4" s="1"/>
  <c r="S325" i="4"/>
  <c r="U325" i="4" s="1"/>
  <c r="H325" i="4" s="1"/>
  <c r="S324" i="4"/>
  <c r="U324" i="4" s="1"/>
  <c r="S323" i="4"/>
  <c r="U323" i="4" s="1"/>
  <c r="H323" i="4" s="1"/>
  <c r="S322" i="4"/>
  <c r="U322" i="4" s="1"/>
  <c r="H322" i="4" s="1"/>
  <c r="S319" i="4"/>
  <c r="U319" i="4" s="1"/>
  <c r="H319" i="4" s="1"/>
  <c r="S317" i="4"/>
  <c r="U317" i="4" s="1"/>
  <c r="S315" i="4"/>
  <c r="U315" i="4" s="1"/>
  <c r="S310" i="4"/>
  <c r="U310" i="4" s="1"/>
  <c r="S309" i="4"/>
  <c r="U309" i="4" s="1"/>
  <c r="S307" i="4"/>
  <c r="U307" i="4" s="1"/>
  <c r="H307" i="4" s="1"/>
  <c r="S305" i="4"/>
  <c r="U305" i="4" s="1"/>
  <c r="H305" i="4" s="1"/>
  <c r="S304" i="4"/>
  <c r="U304" i="4" s="1"/>
  <c r="H304" i="4" s="1"/>
  <c r="S302" i="4"/>
  <c r="U302" i="4" s="1"/>
  <c r="H302" i="4" s="1"/>
  <c r="S301" i="4"/>
  <c r="U301" i="4" s="1"/>
  <c r="S300" i="4"/>
  <c r="U300" i="4" s="1"/>
  <c r="H300" i="4" s="1"/>
  <c r="S299" i="4"/>
  <c r="U299" i="4" s="1"/>
  <c r="H299" i="4" s="1"/>
  <c r="S297" i="4"/>
  <c r="U297" i="4" s="1"/>
  <c r="S296" i="4"/>
  <c r="U296" i="4" s="1"/>
  <c r="S294" i="4"/>
  <c r="U294" i="4" s="1"/>
  <c r="S291" i="4"/>
  <c r="U291" i="4" s="1"/>
  <c r="H291" i="4" s="1"/>
  <c r="S266" i="4"/>
  <c r="U266" i="4" s="1"/>
  <c r="H266" i="4" s="1"/>
  <c r="S260" i="4"/>
  <c r="U260" i="4" s="1"/>
  <c r="S256" i="4"/>
  <c r="U256" i="4" s="1"/>
  <c r="S254" i="4"/>
  <c r="U254" i="4" s="1"/>
  <c r="S253" i="4"/>
  <c r="U253" i="4" s="1"/>
  <c r="S251" i="4"/>
  <c r="U251" i="4" s="1"/>
  <c r="S245" i="4"/>
  <c r="U245" i="4" s="1"/>
  <c r="H245" i="4" s="1"/>
  <c r="S243" i="4"/>
  <c r="U243" i="4" s="1"/>
  <c r="S242" i="4"/>
  <c r="U242" i="4" s="1"/>
  <c r="S241" i="4"/>
  <c r="U241" i="4" s="1"/>
  <c r="S240" i="4"/>
  <c r="U240" i="4" s="1"/>
  <c r="H240" i="4" s="1"/>
  <c r="S237" i="4"/>
  <c r="U237" i="4" s="1"/>
  <c r="S234" i="4"/>
  <c r="U234" i="4" s="1"/>
  <c r="H234" i="4" s="1"/>
  <c r="S233" i="4"/>
  <c r="U233" i="4" s="1"/>
  <c r="H233" i="4" s="1"/>
  <c r="S225" i="4"/>
  <c r="U225" i="4" s="1"/>
  <c r="S222" i="4"/>
  <c r="U222" i="4" s="1"/>
  <c r="S221" i="4"/>
  <c r="U221" i="4" s="1"/>
  <c r="S216" i="4"/>
  <c r="U216" i="4" s="1"/>
  <c r="S215" i="4"/>
  <c r="U215" i="4" s="1"/>
  <c r="S213" i="4"/>
  <c r="U213" i="4" s="1"/>
  <c r="S211" i="4"/>
  <c r="U211" i="4" s="1"/>
  <c r="S209" i="4"/>
  <c r="U209" i="4" s="1"/>
  <c r="S180" i="4"/>
  <c r="U180" i="4" s="1"/>
  <c r="H180" i="4" s="1"/>
  <c r="S179" i="4"/>
  <c r="U179" i="4" s="1"/>
  <c r="S178" i="4"/>
  <c r="U178" i="4" s="1"/>
  <c r="H178" i="4" s="1"/>
  <c r="S176" i="4"/>
  <c r="U176" i="4" s="1"/>
  <c r="S175" i="4"/>
  <c r="U175" i="4" s="1"/>
  <c r="S172" i="4"/>
  <c r="U172" i="4" s="1"/>
  <c r="S170" i="4"/>
  <c r="U170" i="4" s="1"/>
  <c r="S169" i="4"/>
  <c r="U169" i="4" s="1"/>
  <c r="S163" i="4"/>
  <c r="U163" i="4" s="1"/>
  <c r="H163" i="4" s="1"/>
  <c r="S162" i="4"/>
  <c r="U162" i="4" s="1"/>
  <c r="H162" i="4" s="1"/>
  <c r="S159" i="4"/>
  <c r="U159" i="4" s="1"/>
  <c r="H159" i="4" s="1"/>
  <c r="S157" i="4"/>
  <c r="U157" i="4" s="1"/>
  <c r="S154" i="4"/>
  <c r="U154" i="4" s="1"/>
  <c r="S152" i="4"/>
  <c r="U152" i="4" s="1"/>
  <c r="H152" i="4" s="1"/>
  <c r="S145" i="4"/>
  <c r="U145" i="4" s="1"/>
  <c r="S139" i="4"/>
  <c r="U139" i="4" s="1"/>
  <c r="S132" i="4"/>
  <c r="U132" i="4" s="1"/>
  <c r="H132" i="4" s="1"/>
  <c r="S130" i="4"/>
  <c r="U130" i="4" s="1"/>
  <c r="H130" i="4" s="1"/>
  <c r="S127" i="4"/>
  <c r="U127" i="4" s="1"/>
  <c r="H127" i="4" s="1"/>
  <c r="S122" i="4"/>
  <c r="U122" i="4" s="1"/>
  <c r="S121" i="4"/>
  <c r="U121" i="4" s="1"/>
  <c r="S113" i="4"/>
  <c r="U113" i="4" s="1"/>
  <c r="H113" i="4" s="1"/>
  <c r="S111" i="4"/>
  <c r="U111" i="4" s="1"/>
  <c r="S110" i="4"/>
  <c r="U110" i="4" s="1"/>
  <c r="S107" i="4"/>
  <c r="U107" i="4" s="1"/>
  <c r="S106" i="4"/>
  <c r="U106" i="4" s="1"/>
  <c r="S102" i="4"/>
  <c r="U102" i="4" s="1"/>
  <c r="S101" i="4"/>
  <c r="U101" i="4" s="1"/>
  <c r="H101" i="4" s="1"/>
  <c r="S100" i="4"/>
  <c r="U100" i="4" s="1"/>
  <c r="H100" i="4" s="1"/>
  <c r="S97" i="4"/>
  <c r="U97" i="4" s="1"/>
  <c r="H97" i="4" s="1"/>
  <c r="S95" i="4"/>
  <c r="U95" i="4" s="1"/>
  <c r="H95" i="4" s="1"/>
  <c r="S87" i="4"/>
  <c r="U87" i="4" s="1"/>
  <c r="S78" i="4"/>
  <c r="U78" i="4" s="1"/>
  <c r="S77" i="4"/>
  <c r="U77" i="4" s="1"/>
  <c r="S76" i="4"/>
  <c r="U76" i="4" s="1"/>
  <c r="S73" i="4"/>
  <c r="U73" i="4" s="1"/>
  <c r="S70" i="4"/>
  <c r="U70" i="4" s="1"/>
  <c r="S67" i="4"/>
  <c r="U67" i="4" s="1"/>
  <c r="S53" i="4"/>
  <c r="U53" i="4" s="1"/>
  <c r="S50" i="4"/>
  <c r="U50" i="4" s="1"/>
  <c r="H50" i="4" s="1"/>
  <c r="S49" i="4"/>
  <c r="U49" i="4" s="1"/>
  <c r="H49" i="4" s="1"/>
  <c r="S32" i="4"/>
  <c r="U32" i="4" s="1"/>
  <c r="S29" i="4"/>
  <c r="U29" i="4" s="1"/>
  <c r="H29" i="4" s="1"/>
  <c r="S28" i="4"/>
  <c r="U28" i="4" s="1"/>
  <c r="H28" i="4" s="1"/>
  <c r="S23" i="4"/>
  <c r="U23" i="4" s="1"/>
  <c r="S20" i="4"/>
  <c r="U20" i="4" s="1"/>
  <c r="H20" i="4" s="1"/>
  <c r="S15" i="4"/>
  <c r="U15" i="4" s="1"/>
  <c r="S13" i="4"/>
  <c r="U13" i="4" s="1"/>
  <c r="H13" i="4" s="1"/>
  <c r="S11" i="4"/>
  <c r="U11" i="4" s="1"/>
  <c r="H11" i="4" s="1"/>
  <c r="S10" i="4"/>
  <c r="U10" i="4" s="1"/>
  <c r="J267" i="4" l="1"/>
  <c r="J72" i="4"/>
  <c r="J11" i="4"/>
  <c r="J29" i="4"/>
  <c r="J49" i="4"/>
  <c r="J95" i="4"/>
  <c r="J100" i="4"/>
  <c r="J127" i="4"/>
  <c r="J132" i="4"/>
  <c r="J159" i="4"/>
  <c r="J163" i="4"/>
  <c r="J178" i="4"/>
  <c r="J180" i="4"/>
  <c r="J183" i="4"/>
  <c r="J234" i="4"/>
  <c r="J240" i="4"/>
  <c r="J245" i="4"/>
  <c r="J300" i="4"/>
  <c r="J302" i="4"/>
  <c r="J305" i="4"/>
  <c r="J319" i="4"/>
  <c r="J323" i="4"/>
  <c r="J325" i="4"/>
  <c r="J335" i="4"/>
  <c r="J343" i="4"/>
  <c r="J358" i="4"/>
  <c r="J369" i="4"/>
  <c r="J382" i="4"/>
  <c r="J393" i="4"/>
  <c r="J399" i="4"/>
  <c r="J404" i="4"/>
  <c r="J406" i="4"/>
  <c r="J415" i="4"/>
  <c r="J13" i="4"/>
  <c r="J20" i="4"/>
  <c r="J28" i="4"/>
  <c r="J50" i="4"/>
  <c r="J97" i="4"/>
  <c r="J101" i="4"/>
  <c r="J113" i="4"/>
  <c r="J130" i="4"/>
  <c r="J152" i="4"/>
  <c r="J162" i="4"/>
  <c r="J233" i="4"/>
  <c r="J291" i="4"/>
  <c r="J299" i="4"/>
  <c r="J304" i="4"/>
  <c r="J307" i="4"/>
  <c r="J322" i="4"/>
  <c r="J370" i="4"/>
  <c r="J375" i="4"/>
  <c r="J392" i="4"/>
  <c r="J266" i="4"/>
  <c r="J16" i="4"/>
  <c r="J30" i="4"/>
  <c r="J35" i="4"/>
  <c r="J64" i="4"/>
  <c r="J69" i="4"/>
  <c r="J75" i="4"/>
  <c r="J80" i="4"/>
  <c r="J116" i="4"/>
  <c r="J120" i="4"/>
  <c r="J137" i="4"/>
  <c r="J147" i="4"/>
  <c r="J149" i="4"/>
  <c r="J151" i="4"/>
  <c r="J227" i="4"/>
  <c r="J244" i="4"/>
  <c r="J248" i="4"/>
  <c r="J259" i="4"/>
  <c r="J262" i="4"/>
  <c r="J268" i="4"/>
  <c r="J282" i="4"/>
  <c r="J308" i="4"/>
  <c r="J391" i="4"/>
  <c r="J402" i="4"/>
  <c r="J427" i="4"/>
  <c r="J430" i="4"/>
  <c r="J435" i="4"/>
  <c r="J24" i="4"/>
  <c r="J54" i="4"/>
  <c r="J79" i="4"/>
  <c r="J93" i="4"/>
  <c r="J103" i="4"/>
  <c r="J112" i="4"/>
  <c r="J150" i="4"/>
  <c r="J156" i="4"/>
  <c r="J194" i="4"/>
  <c r="J200" i="4"/>
  <c r="J210" i="4"/>
  <c r="J219" i="4"/>
  <c r="J247" i="4"/>
  <c r="J249" i="4"/>
  <c r="J269" i="4"/>
  <c r="J288" i="4"/>
  <c r="J327" i="4"/>
  <c r="J332" i="4"/>
  <c r="J348" i="4"/>
  <c r="J384" i="4"/>
  <c r="J388" i="4"/>
  <c r="J401" i="4"/>
  <c r="J421" i="4"/>
  <c r="J426" i="4"/>
  <c r="T17" i="4"/>
  <c r="V17" i="4" s="1"/>
  <c r="H17" i="4" s="1"/>
  <c r="U270" i="4"/>
  <c r="H270" i="4" s="1"/>
  <c r="J17" i="4" l="1"/>
  <c r="I426" i="4"/>
  <c r="I332" i="4"/>
  <c r="I54" i="4"/>
  <c r="I415" i="4"/>
  <c r="I404" i="4"/>
  <c r="I393" i="4"/>
  <c r="I369" i="4"/>
  <c r="I325" i="4"/>
  <c r="I319" i="4"/>
  <c r="I302" i="4"/>
  <c r="I240" i="4"/>
  <c r="I183" i="4"/>
  <c r="I178" i="4"/>
  <c r="I127" i="4"/>
  <c r="I95" i="4"/>
  <c r="I29" i="4"/>
  <c r="I435" i="4"/>
  <c r="I427" i="4"/>
  <c r="I391" i="4"/>
  <c r="I262" i="4"/>
  <c r="I227" i="4"/>
  <c r="I137" i="4"/>
  <c r="I116" i="4"/>
  <c r="I75" i="4"/>
  <c r="I64" i="4"/>
  <c r="I30" i="4"/>
  <c r="I392" i="4"/>
  <c r="I370" i="4"/>
  <c r="I307" i="4"/>
  <c r="I299" i="4"/>
  <c r="I233" i="4"/>
  <c r="I113" i="4"/>
  <c r="I97" i="4"/>
  <c r="I28" i="4"/>
  <c r="I13" i="4"/>
  <c r="I401" i="4"/>
  <c r="I384" i="4"/>
  <c r="I288" i="4"/>
  <c r="I249" i="4"/>
  <c r="I219" i="4"/>
  <c r="I200" i="4"/>
  <c r="I156" i="4"/>
  <c r="I72" i="4"/>
  <c r="I421" i="4"/>
  <c r="I388" i="4"/>
  <c r="I348" i="4"/>
  <c r="I327" i="4"/>
  <c r="I269" i="4"/>
  <c r="I247" i="4"/>
  <c r="I210" i="4"/>
  <c r="I194" i="4"/>
  <c r="I150" i="4"/>
  <c r="I103" i="4"/>
  <c r="I79" i="4"/>
  <c r="I24" i="4"/>
  <c r="I406" i="4"/>
  <c r="I399" i="4"/>
  <c r="I382" i="4"/>
  <c r="I358" i="4"/>
  <c r="I335" i="4"/>
  <c r="I323" i="4"/>
  <c r="I305" i="4"/>
  <c r="I245" i="4"/>
  <c r="I234" i="4"/>
  <c r="I163" i="4"/>
  <c r="I132" i="4"/>
  <c r="I100" i="4"/>
  <c r="I49" i="4"/>
  <c r="I11" i="4"/>
  <c r="I430" i="4"/>
  <c r="I402" i="4"/>
  <c r="I308" i="4"/>
  <c r="I268" i="4"/>
  <c r="I259" i="4"/>
  <c r="I244" i="4"/>
  <c r="I151" i="4"/>
  <c r="I147" i="4"/>
  <c r="I120" i="4"/>
  <c r="I69" i="4"/>
  <c r="I375" i="4"/>
  <c r="I322" i="4"/>
  <c r="I304" i="4"/>
  <c r="I162" i="4"/>
  <c r="I130" i="4"/>
  <c r="I101" i="4"/>
  <c r="I50" i="4"/>
  <c r="I20" i="4"/>
  <c r="J270" i="4"/>
  <c r="Q442" i="4"/>
  <c r="R442" i="4" s="1"/>
  <c r="Q439" i="4"/>
  <c r="R439" i="4" s="1"/>
  <c r="Q438" i="4"/>
  <c r="R438" i="4" s="1"/>
  <c r="Q437" i="4"/>
  <c r="R437" i="4" s="1"/>
  <c r="Q436" i="4"/>
  <c r="R436" i="4" s="1"/>
  <c r="Q434" i="4"/>
  <c r="R434" i="4" s="1"/>
  <c r="Q433" i="4"/>
  <c r="R433" i="4" s="1"/>
  <c r="Q432" i="4"/>
  <c r="R432" i="4" s="1"/>
  <c r="Q429" i="4"/>
  <c r="R429" i="4" s="1"/>
  <c r="Q428" i="4"/>
  <c r="R428" i="4" s="1"/>
  <c r="Q427" i="4"/>
  <c r="R427" i="4" s="1"/>
  <c r="Q425" i="4"/>
  <c r="R425" i="4" s="1"/>
  <c r="Q424" i="4"/>
  <c r="R424" i="4" s="1"/>
  <c r="Q422" i="4"/>
  <c r="R422" i="4" s="1"/>
  <c r="Q420" i="4"/>
  <c r="R420" i="4" s="1"/>
  <c r="Q419" i="4"/>
  <c r="R419" i="4" s="1"/>
  <c r="Q417" i="4"/>
  <c r="R417" i="4" s="1"/>
  <c r="Q416" i="4"/>
  <c r="R416" i="4" s="1"/>
  <c r="Q415" i="4"/>
  <c r="R415" i="4" s="1"/>
  <c r="Q413" i="4"/>
  <c r="R413" i="4" s="1"/>
  <c r="Q412" i="4"/>
  <c r="R412" i="4" s="1"/>
  <c r="Q410" i="4"/>
  <c r="R410" i="4" s="1"/>
  <c r="Q409" i="4"/>
  <c r="R409" i="4" s="1"/>
  <c r="Q408" i="4"/>
  <c r="R408" i="4" s="1"/>
  <c r="Q407" i="4"/>
  <c r="R407" i="4" s="1"/>
  <c r="Q405" i="4"/>
  <c r="R405" i="4" s="1"/>
  <c r="Q403" i="4"/>
  <c r="R403" i="4" s="1"/>
  <c r="Q400" i="4"/>
  <c r="R400" i="4" s="1"/>
  <c r="Q399" i="4"/>
  <c r="R399" i="4" s="1"/>
  <c r="Q398" i="4"/>
  <c r="R398" i="4" s="1"/>
  <c r="Q397" i="4"/>
  <c r="R397" i="4" s="1"/>
  <c r="Q396" i="4"/>
  <c r="R396" i="4" s="1"/>
  <c r="Q394" i="4"/>
  <c r="R394" i="4" s="1"/>
  <c r="Q392" i="4"/>
  <c r="R392" i="4" s="1"/>
  <c r="Q390" i="4"/>
  <c r="R390" i="4" s="1"/>
  <c r="Q389" i="4"/>
  <c r="R389" i="4" s="1"/>
  <c r="Q387" i="4"/>
  <c r="R387" i="4" s="1"/>
  <c r="Q386" i="4"/>
  <c r="R386" i="4" s="1"/>
  <c r="Q383" i="4"/>
  <c r="R383" i="4" s="1"/>
  <c r="Q381" i="4"/>
  <c r="R381" i="4" s="1"/>
  <c r="Q380" i="4"/>
  <c r="R380" i="4" s="1"/>
  <c r="Q379" i="4"/>
  <c r="R379" i="4" s="1"/>
  <c r="Q378" i="4"/>
  <c r="R378" i="4" s="1"/>
  <c r="Q377" i="4"/>
  <c r="R377" i="4" s="1"/>
  <c r="Q376" i="4"/>
  <c r="R376" i="4" s="1"/>
  <c r="Q375" i="4"/>
  <c r="R375" i="4" s="1"/>
  <c r="Q374" i="4"/>
  <c r="R374" i="4" s="1"/>
  <c r="Q373" i="4"/>
  <c r="R373" i="4" s="1"/>
  <c r="Q372" i="4"/>
  <c r="R372" i="4" s="1"/>
  <c r="Q371" i="4"/>
  <c r="R371" i="4" s="1"/>
  <c r="Q370" i="4"/>
  <c r="R370" i="4" s="1"/>
  <c r="Q369" i="4"/>
  <c r="R369" i="4" s="1"/>
  <c r="Q368" i="4"/>
  <c r="R368" i="4" s="1"/>
  <c r="Q366" i="4"/>
  <c r="R366" i="4" s="1"/>
  <c r="Q364" i="4"/>
  <c r="R364" i="4" s="1"/>
  <c r="Q361" i="4"/>
  <c r="R361" i="4" s="1"/>
  <c r="Q360" i="4"/>
  <c r="R360" i="4" s="1"/>
  <c r="Q357" i="4"/>
  <c r="R357" i="4" s="1"/>
  <c r="Q353" i="4"/>
  <c r="R353" i="4" s="1"/>
  <c r="Q351" i="4"/>
  <c r="R351" i="4" s="1"/>
  <c r="Q349" i="4"/>
  <c r="R349" i="4" s="1"/>
  <c r="Q347" i="4"/>
  <c r="R347" i="4" s="1"/>
  <c r="Q346" i="4"/>
  <c r="R346" i="4" s="1"/>
  <c r="Q345" i="4"/>
  <c r="R345" i="4" s="1"/>
  <c r="Q344" i="4"/>
  <c r="R344" i="4" s="1"/>
  <c r="Q340" i="4"/>
  <c r="R340" i="4" s="1"/>
  <c r="Q337" i="4"/>
  <c r="R337" i="4" s="1"/>
  <c r="Q336" i="4"/>
  <c r="R336" i="4" s="1"/>
  <c r="Q333" i="4"/>
  <c r="R333" i="4" s="1"/>
  <c r="Q332" i="4"/>
  <c r="R332" i="4" s="1"/>
  <c r="Q331" i="4"/>
  <c r="R331" i="4" s="1"/>
  <c r="Q330" i="4"/>
  <c r="R330" i="4" s="1"/>
  <c r="Q329" i="4"/>
  <c r="R329" i="4" s="1"/>
  <c r="Q328" i="4"/>
  <c r="R328" i="4" s="1"/>
  <c r="Q325" i="4"/>
  <c r="R325" i="4" s="1"/>
  <c r="Q324" i="4"/>
  <c r="R324" i="4" s="1"/>
  <c r="Q318" i="4"/>
  <c r="R318" i="4" s="1"/>
  <c r="Q317" i="4"/>
  <c r="R317" i="4" s="1"/>
  <c r="Q316" i="4"/>
  <c r="R316" i="4" s="1"/>
  <c r="Q315" i="4"/>
  <c r="R315" i="4" s="1"/>
  <c r="Q314" i="4"/>
  <c r="R314" i="4" s="1"/>
  <c r="Q313" i="4"/>
  <c r="R313" i="4" s="1"/>
  <c r="Q310" i="4"/>
  <c r="R310" i="4" s="1"/>
  <c r="Q309" i="4"/>
  <c r="R309" i="4" s="1"/>
  <c r="Q303" i="4"/>
  <c r="R303" i="4" s="1"/>
  <c r="Q301" i="4"/>
  <c r="R301" i="4" s="1"/>
  <c r="Q298" i="4"/>
  <c r="R298" i="4" s="1"/>
  <c r="Q297" i="4"/>
  <c r="R297" i="4" s="1"/>
  <c r="Q296" i="4"/>
  <c r="R296" i="4" s="1"/>
  <c r="Q295" i="4"/>
  <c r="R295" i="4" s="1"/>
  <c r="Q294" i="4"/>
  <c r="R294" i="4" s="1"/>
  <c r="Q292" i="4"/>
  <c r="R292" i="4" s="1"/>
  <c r="Q290" i="4"/>
  <c r="R290" i="4" s="1"/>
  <c r="Q289" i="4"/>
  <c r="R289" i="4" s="1"/>
  <c r="Q285" i="4"/>
  <c r="R285" i="4" s="1"/>
  <c r="Q284" i="4"/>
  <c r="R284" i="4" s="1"/>
  <c r="Q281" i="4"/>
  <c r="R281" i="4" s="1"/>
  <c r="Q280" i="4"/>
  <c r="R280" i="4" s="1"/>
  <c r="Q279" i="4"/>
  <c r="R279" i="4" s="1"/>
  <c r="Q278" i="4"/>
  <c r="R278" i="4" s="1"/>
  <c r="Q277" i="4"/>
  <c r="R277" i="4" s="1"/>
  <c r="Q276" i="4"/>
  <c r="R276" i="4" s="1"/>
  <c r="Q274" i="4"/>
  <c r="R274" i="4" s="1"/>
  <c r="Q273" i="4"/>
  <c r="R273" i="4" s="1"/>
  <c r="Q272" i="4"/>
  <c r="R272" i="4" s="1"/>
  <c r="Q271" i="4"/>
  <c r="R271" i="4" s="1"/>
  <c r="Q265" i="4"/>
  <c r="R265" i="4" s="1"/>
  <c r="Q264" i="4"/>
  <c r="R264" i="4" s="1"/>
  <c r="Q261" i="4"/>
  <c r="R261" i="4" s="1"/>
  <c r="Q260" i="4"/>
  <c r="R260" i="4" s="1"/>
  <c r="Q258" i="4"/>
  <c r="R258" i="4" s="1"/>
  <c r="Q257" i="4"/>
  <c r="R257" i="4" s="1"/>
  <c r="Q256" i="4"/>
  <c r="R256" i="4" s="1"/>
  <c r="Q255" i="4"/>
  <c r="R255" i="4" s="1"/>
  <c r="Q254" i="4"/>
  <c r="R254" i="4" s="1"/>
  <c r="Q253" i="4"/>
  <c r="R253" i="4" s="1"/>
  <c r="Q251" i="4"/>
  <c r="R251" i="4" s="1"/>
  <c r="Q250" i="4"/>
  <c r="R250" i="4" s="1"/>
  <c r="Q243" i="4"/>
  <c r="R243" i="4" s="1"/>
  <c r="Q242" i="4"/>
  <c r="R242" i="4" s="1"/>
  <c r="Q241" i="4"/>
  <c r="R241" i="4" s="1"/>
  <c r="Q237" i="4"/>
  <c r="R237" i="4" s="1"/>
  <c r="Q236" i="4"/>
  <c r="R236" i="4" s="1"/>
  <c r="Q234" i="4"/>
  <c r="R234" i="4" s="1"/>
  <c r="Q232" i="4"/>
  <c r="R232" i="4" s="1"/>
  <c r="Q230" i="4"/>
  <c r="R230" i="4" s="1"/>
  <c r="Q229" i="4"/>
  <c r="R229" i="4" s="1"/>
  <c r="Q226" i="4"/>
  <c r="R226" i="4" s="1"/>
  <c r="Q225" i="4"/>
  <c r="R225" i="4" s="1"/>
  <c r="Q224" i="4"/>
  <c r="R224" i="4" s="1"/>
  <c r="Q223" i="4"/>
  <c r="R223" i="4" s="1"/>
  <c r="Q222" i="4"/>
  <c r="R222" i="4" s="1"/>
  <c r="Q221" i="4"/>
  <c r="R221" i="4" s="1"/>
  <c r="Q220" i="4"/>
  <c r="R220" i="4" s="1"/>
  <c r="Q218" i="4"/>
  <c r="R218" i="4" s="1"/>
  <c r="Q217" i="4"/>
  <c r="R217" i="4" s="1"/>
  <c r="Q216" i="4"/>
  <c r="R216" i="4" s="1"/>
  <c r="Q215" i="4"/>
  <c r="R215" i="4" s="1"/>
  <c r="Q214" i="4"/>
  <c r="R214" i="4" s="1"/>
  <c r="Q213" i="4"/>
  <c r="R213" i="4" s="1"/>
  <c r="Q211" i="4"/>
  <c r="R211" i="4" s="1"/>
  <c r="Q209" i="4"/>
  <c r="R209" i="4" s="1"/>
  <c r="Q204" i="4"/>
  <c r="R204" i="4" s="1"/>
  <c r="Q203" i="4"/>
  <c r="R203" i="4" s="1"/>
  <c r="Q202" i="4"/>
  <c r="R202" i="4" s="1"/>
  <c r="Q201" i="4"/>
  <c r="R201" i="4" s="1"/>
  <c r="Q199" i="4"/>
  <c r="R199" i="4" s="1"/>
  <c r="Q198" i="4"/>
  <c r="R198" i="4" s="1"/>
  <c r="Q197" i="4"/>
  <c r="R197" i="4" s="1"/>
  <c r="Q196" i="4"/>
  <c r="R196" i="4" s="1"/>
  <c r="Q195" i="4"/>
  <c r="R195" i="4" s="1"/>
  <c r="Q193" i="4"/>
  <c r="R193" i="4" s="1"/>
  <c r="Q192" i="4"/>
  <c r="R192" i="4" s="1"/>
  <c r="Q191" i="4"/>
  <c r="R191" i="4" s="1"/>
  <c r="Q190" i="4"/>
  <c r="R190" i="4" s="1"/>
  <c r="Q188" i="4"/>
  <c r="R188" i="4" s="1"/>
  <c r="Q187" i="4"/>
  <c r="R187" i="4" s="1"/>
  <c r="Q179" i="4"/>
  <c r="R179" i="4" s="1"/>
  <c r="Q177" i="4"/>
  <c r="R177" i="4" s="1"/>
  <c r="Q176" i="4"/>
  <c r="R176" i="4" s="1"/>
  <c r="Q175" i="4"/>
  <c r="R175" i="4" s="1"/>
  <c r="Q172" i="4"/>
  <c r="R172" i="4" s="1"/>
  <c r="Q170" i="4"/>
  <c r="R170" i="4" s="1"/>
  <c r="Q169" i="4"/>
  <c r="R169" i="4" s="1"/>
  <c r="Q168" i="4"/>
  <c r="R168" i="4" s="1"/>
  <c r="Q167" i="4"/>
  <c r="R167" i="4" s="1"/>
  <c r="Q164" i="4"/>
  <c r="R164" i="4" s="1"/>
  <c r="Q158" i="4"/>
  <c r="R158" i="4" s="1"/>
  <c r="Q157" i="4"/>
  <c r="R157" i="4" s="1"/>
  <c r="Q154" i="4"/>
  <c r="R154" i="4" s="1"/>
  <c r="Q148" i="4"/>
  <c r="R148" i="4" s="1"/>
  <c r="Q146" i="4"/>
  <c r="R146" i="4" s="1"/>
  <c r="Q145" i="4"/>
  <c r="R145" i="4" s="1"/>
  <c r="Q144" i="4"/>
  <c r="R144" i="4" s="1"/>
  <c r="Q143" i="4"/>
  <c r="R143" i="4" s="1"/>
  <c r="Q142" i="4"/>
  <c r="R142" i="4" s="1"/>
  <c r="Q140" i="4"/>
  <c r="R140" i="4" s="1"/>
  <c r="Q139" i="4"/>
  <c r="R139" i="4" s="1"/>
  <c r="Q134" i="4"/>
  <c r="R134" i="4" s="1"/>
  <c r="Q133" i="4"/>
  <c r="R133" i="4" s="1"/>
  <c r="Q132" i="4"/>
  <c r="R132" i="4" s="1"/>
  <c r="Q131" i="4"/>
  <c r="R131" i="4" s="1"/>
  <c r="Q127" i="4"/>
  <c r="R127" i="4" s="1"/>
  <c r="Q126" i="4"/>
  <c r="R126" i="4" s="1"/>
  <c r="Q125" i="4"/>
  <c r="R125" i="4" s="1"/>
  <c r="Q124" i="4"/>
  <c r="R124" i="4" s="1"/>
  <c r="Q123" i="4"/>
  <c r="R123" i="4" s="1"/>
  <c r="Q122" i="4"/>
  <c r="R122" i="4" s="1"/>
  <c r="Q121" i="4"/>
  <c r="R121" i="4" s="1"/>
  <c r="Q117" i="4"/>
  <c r="R117" i="4" s="1"/>
  <c r="Q114" i="4"/>
  <c r="R114" i="4" s="1"/>
  <c r="Q111" i="4"/>
  <c r="R111" i="4" s="1"/>
  <c r="Q110" i="4"/>
  <c r="R110" i="4" s="1"/>
  <c r="Q108" i="4"/>
  <c r="R108" i="4" s="1"/>
  <c r="Q107" i="4"/>
  <c r="R107" i="4" s="1"/>
  <c r="Q106" i="4"/>
  <c r="R106" i="4" s="1"/>
  <c r="Q102" i="4"/>
  <c r="R102" i="4" s="1"/>
  <c r="Q99" i="4"/>
  <c r="R99" i="4" s="1"/>
  <c r="Q98" i="4"/>
  <c r="R98" i="4" s="1"/>
  <c r="Q95" i="4"/>
  <c r="R95" i="4" s="1"/>
  <c r="Q92" i="4"/>
  <c r="R92" i="4" s="1"/>
  <c r="Q91" i="4"/>
  <c r="R91" i="4" s="1"/>
  <c r="Q90" i="4"/>
  <c r="R90" i="4" s="1"/>
  <c r="Q89" i="4"/>
  <c r="R89" i="4" s="1"/>
  <c r="Q88" i="4"/>
  <c r="R88" i="4" s="1"/>
  <c r="Q87" i="4"/>
  <c r="R87" i="4" s="1"/>
  <c r="Q86" i="4"/>
  <c r="R86" i="4" s="1"/>
  <c r="Q83" i="4"/>
  <c r="R83" i="4" s="1"/>
  <c r="Q82" i="4"/>
  <c r="R82" i="4" s="1"/>
  <c r="Q81" i="4"/>
  <c r="R81" i="4" s="1"/>
  <c r="Q78" i="4"/>
  <c r="R78" i="4" s="1"/>
  <c r="Q77" i="4"/>
  <c r="R77" i="4" s="1"/>
  <c r="Q76" i="4"/>
  <c r="R76" i="4" s="1"/>
  <c r="Q74" i="4"/>
  <c r="R74" i="4" s="1"/>
  <c r="Q73" i="4"/>
  <c r="R73" i="4" s="1"/>
  <c r="Q71" i="4"/>
  <c r="R71" i="4" s="1"/>
  <c r="Q70" i="4"/>
  <c r="R70" i="4" s="1"/>
  <c r="Q68" i="4"/>
  <c r="R68" i="4" s="1"/>
  <c r="Q67" i="4"/>
  <c r="R67" i="4" s="1"/>
  <c r="Q66" i="4"/>
  <c r="R66" i="4" s="1"/>
  <c r="Q62" i="4"/>
  <c r="R62" i="4" s="1"/>
  <c r="Q61" i="4"/>
  <c r="R61" i="4" s="1"/>
  <c r="Q60" i="4"/>
  <c r="R60" i="4" s="1"/>
  <c r="Q59" i="4"/>
  <c r="R59" i="4" s="1"/>
  <c r="Q58" i="4"/>
  <c r="R58" i="4" s="1"/>
  <c r="Q56" i="4"/>
  <c r="R56" i="4" s="1"/>
  <c r="Q55" i="4"/>
  <c r="R55" i="4" s="1"/>
  <c r="Q53" i="4"/>
  <c r="R53" i="4" s="1"/>
  <c r="Q52" i="4"/>
  <c r="R52" i="4" s="1"/>
  <c r="Q51" i="4"/>
  <c r="R51" i="4" s="1"/>
  <c r="Q50" i="4"/>
  <c r="R50" i="4" s="1"/>
  <c r="Q48" i="4"/>
  <c r="R48" i="4" s="1"/>
  <c r="Q47" i="4"/>
  <c r="R47" i="4" s="1"/>
  <c r="Q46" i="4"/>
  <c r="R46" i="4" s="1"/>
  <c r="Q45" i="4"/>
  <c r="R45" i="4" s="1"/>
  <c r="Q44" i="4"/>
  <c r="R44" i="4" s="1"/>
  <c r="Q42" i="4"/>
  <c r="R42" i="4" s="1"/>
  <c r="Q41" i="4"/>
  <c r="R41" i="4" s="1"/>
  <c r="Q40" i="4"/>
  <c r="R40" i="4" s="1"/>
  <c r="Q39" i="4"/>
  <c r="R39" i="4" s="1"/>
  <c r="Q37" i="4"/>
  <c r="R37" i="4" s="1"/>
  <c r="Q34" i="4"/>
  <c r="R34" i="4" s="1"/>
  <c r="Q33" i="4"/>
  <c r="R33" i="4" s="1"/>
  <c r="Q32" i="4"/>
  <c r="R32" i="4" s="1"/>
  <c r="Q31" i="4"/>
  <c r="R31" i="4" s="1"/>
  <c r="Q23" i="4"/>
  <c r="R23" i="4" s="1"/>
  <c r="Q22" i="4"/>
  <c r="R22" i="4" s="1"/>
  <c r="Q18" i="4"/>
  <c r="R18" i="4" s="1"/>
  <c r="Q15" i="4"/>
  <c r="R15" i="4" s="1"/>
  <c r="Q13" i="4"/>
  <c r="R13" i="4" s="1"/>
  <c r="Q11" i="4"/>
  <c r="R11" i="4" s="1"/>
  <c r="Q10" i="4"/>
  <c r="R10" i="4" s="1"/>
  <c r="Q8" i="4"/>
  <c r="R8" i="4" s="1"/>
  <c r="I270" i="4" l="1"/>
  <c r="T48" i="4"/>
  <c r="V48" i="4" s="1"/>
  <c r="H48" i="4" s="1"/>
  <c r="T331" i="4"/>
  <c r="V331" i="4" s="1"/>
  <c r="H331" i="4" s="1"/>
  <c r="T398" i="4"/>
  <c r="V398" i="4" s="1"/>
  <c r="H398" i="4" s="1"/>
  <c r="T99" i="4"/>
  <c r="V99" i="4" s="1"/>
  <c r="H99" i="4" s="1"/>
  <c r="T114" i="4"/>
  <c r="V114" i="4" s="1"/>
  <c r="H114" i="4" s="1"/>
  <c r="T127" i="4"/>
  <c r="T241" i="4"/>
  <c r="V241" i="4" s="1"/>
  <c r="H241" i="4" s="1"/>
  <c r="T375" i="4"/>
  <c r="T381" i="4"/>
  <c r="T387" i="4"/>
  <c r="V387" i="4" s="1"/>
  <c r="H387" i="4" s="1"/>
  <c r="T405" i="4"/>
  <c r="V405" i="4" s="1"/>
  <c r="H405" i="4" s="1"/>
  <c r="T416" i="4"/>
  <c r="V416" i="4" s="1"/>
  <c r="H416" i="4" s="1"/>
  <c r="T428" i="4"/>
  <c r="V428" i="4" s="1"/>
  <c r="H428" i="4" s="1"/>
  <c r="T110" i="4"/>
  <c r="V110" i="4" s="1"/>
  <c r="H110" i="4" s="1"/>
  <c r="T124" i="4"/>
  <c r="V124" i="4" s="1"/>
  <c r="H124" i="4" s="1"/>
  <c r="T328" i="4"/>
  <c r="V328" i="4" s="1"/>
  <c r="H328" i="4" s="1"/>
  <c r="T376" i="4"/>
  <c r="V376" i="4" s="1"/>
  <c r="H376" i="4" s="1"/>
  <c r="T8" i="4"/>
  <c r="T33" i="4"/>
  <c r="V33" i="4" s="1"/>
  <c r="H33" i="4" s="1"/>
  <c r="T39" i="4"/>
  <c r="V39" i="4" s="1"/>
  <c r="H39" i="4" s="1"/>
  <c r="T41" i="4"/>
  <c r="V41" i="4" s="1"/>
  <c r="H41" i="4" s="1"/>
  <c r="T46" i="4"/>
  <c r="V46" i="4" s="1"/>
  <c r="H46" i="4" s="1"/>
  <c r="T56" i="4"/>
  <c r="V56" i="4" s="1"/>
  <c r="H56" i="4" s="1"/>
  <c r="T61" i="4"/>
  <c r="V61" i="4" s="1"/>
  <c r="H61" i="4" s="1"/>
  <c r="T82" i="4"/>
  <c r="V82" i="4" s="1"/>
  <c r="H82" i="4" s="1"/>
  <c r="T88" i="4"/>
  <c r="V88" i="4" s="1"/>
  <c r="H88" i="4" s="1"/>
  <c r="T90" i="4"/>
  <c r="V90" i="4" s="1"/>
  <c r="H90" i="4" s="1"/>
  <c r="T92" i="4"/>
  <c r="V92" i="4" s="1"/>
  <c r="H92" i="4" s="1"/>
  <c r="T123" i="4"/>
  <c r="V123" i="4" s="1"/>
  <c r="H123" i="4" s="1"/>
  <c r="T125" i="4"/>
  <c r="V125" i="4" s="1"/>
  <c r="H125" i="4" s="1"/>
  <c r="T134" i="4"/>
  <c r="V134" i="4" s="1"/>
  <c r="H134" i="4" s="1"/>
  <c r="T143" i="4"/>
  <c r="V143" i="4" s="1"/>
  <c r="H143" i="4" s="1"/>
  <c r="T148" i="4"/>
  <c r="V148" i="4" s="1"/>
  <c r="H148" i="4" s="1"/>
  <c r="T164" i="4"/>
  <c r="V164" i="4" s="1"/>
  <c r="H164" i="4" s="1"/>
  <c r="T168" i="4"/>
  <c r="V168" i="4" s="1"/>
  <c r="H168" i="4" s="1"/>
  <c r="T188" i="4"/>
  <c r="V188" i="4" s="1"/>
  <c r="H188" i="4" s="1"/>
  <c r="T190" i="4"/>
  <c r="V190" i="4" s="1"/>
  <c r="H190" i="4" s="1"/>
  <c r="T192" i="4"/>
  <c r="V192" i="4" s="1"/>
  <c r="H192" i="4" s="1"/>
  <c r="T195" i="4"/>
  <c r="V195" i="4" s="1"/>
  <c r="H195" i="4" s="1"/>
  <c r="T197" i="4"/>
  <c r="V197" i="4" s="1"/>
  <c r="H197" i="4" s="1"/>
  <c r="T199" i="4"/>
  <c r="V199" i="4" s="1"/>
  <c r="H199" i="4" s="1"/>
  <c r="T202" i="4"/>
  <c r="V202" i="4" s="1"/>
  <c r="H202" i="4" s="1"/>
  <c r="T204" i="4"/>
  <c r="V204" i="4" s="1"/>
  <c r="H204" i="4" s="1"/>
  <c r="T217" i="4"/>
  <c r="V217" i="4" s="1"/>
  <c r="H217" i="4" s="1"/>
  <c r="T220" i="4"/>
  <c r="V220" i="4" s="1"/>
  <c r="H220" i="4" s="1"/>
  <c r="T224" i="4"/>
  <c r="V224" i="4" s="1"/>
  <c r="H224" i="4" s="1"/>
  <c r="T226" i="4"/>
  <c r="V226" i="4" s="1"/>
  <c r="H226" i="4" s="1"/>
  <c r="T229" i="4"/>
  <c r="V229" i="4" s="1"/>
  <c r="H229" i="4" s="1"/>
  <c r="T236" i="4"/>
  <c r="V236" i="4" s="1"/>
  <c r="H236" i="4" s="1"/>
  <c r="T250" i="4"/>
  <c r="V250" i="4" s="1"/>
  <c r="H250" i="4" s="1"/>
  <c r="T258" i="4"/>
  <c r="V258" i="4" s="1"/>
  <c r="H258" i="4" s="1"/>
  <c r="T261" i="4"/>
  <c r="V261" i="4" s="1"/>
  <c r="H261" i="4" s="1"/>
  <c r="T264" i="4"/>
  <c r="V264" i="4" s="1"/>
  <c r="H264" i="4" s="1"/>
  <c r="T271" i="4"/>
  <c r="V271" i="4" s="1"/>
  <c r="H271" i="4" s="1"/>
  <c r="T273" i="4"/>
  <c r="V273" i="4" s="1"/>
  <c r="H273" i="4" s="1"/>
  <c r="T277" i="4"/>
  <c r="V277" i="4" s="1"/>
  <c r="H277" i="4" s="1"/>
  <c r="V279" i="4"/>
  <c r="H279" i="4" s="1"/>
  <c r="T281" i="4"/>
  <c r="V281" i="4" s="1"/>
  <c r="H281" i="4" s="1"/>
  <c r="T284" i="4"/>
  <c r="V284" i="4" s="1"/>
  <c r="H284" i="4" s="1"/>
  <c r="T289" i="4"/>
  <c r="V289" i="4" s="1"/>
  <c r="H289" i="4" s="1"/>
  <c r="T292" i="4"/>
  <c r="V292" i="4" s="1"/>
  <c r="H292" i="4" s="1"/>
  <c r="T298" i="4"/>
  <c r="V298" i="4" s="1"/>
  <c r="H298" i="4" s="1"/>
  <c r="T314" i="4"/>
  <c r="V314" i="4" s="1"/>
  <c r="H314" i="4" s="1"/>
  <c r="T316" i="4"/>
  <c r="V316" i="4" s="1"/>
  <c r="H316" i="4" s="1"/>
  <c r="T318" i="4"/>
  <c r="V318" i="4" s="1"/>
  <c r="H318" i="4" s="1"/>
  <c r="T329" i="4"/>
  <c r="V329" i="4" s="1"/>
  <c r="H329" i="4" s="1"/>
  <c r="T333" i="4"/>
  <c r="V333" i="4" s="1"/>
  <c r="H333" i="4" s="1"/>
  <c r="T345" i="4"/>
  <c r="V345" i="4" s="1"/>
  <c r="H345" i="4" s="1"/>
  <c r="T377" i="4"/>
  <c r="V377" i="4" s="1"/>
  <c r="H377" i="4" s="1"/>
  <c r="T396" i="4"/>
  <c r="V396" i="4" s="1"/>
  <c r="H396" i="4" s="1"/>
  <c r="T408" i="4"/>
  <c r="V408" i="4" s="1"/>
  <c r="H408" i="4" s="1"/>
  <c r="T412" i="4"/>
  <c r="V412" i="4" s="1"/>
  <c r="H412" i="4" s="1"/>
  <c r="T420" i="4"/>
  <c r="V420" i="4" s="1"/>
  <c r="H420" i="4" s="1"/>
  <c r="T433" i="4"/>
  <c r="V433" i="4" s="1"/>
  <c r="H433" i="4" s="1"/>
  <c r="T436" i="4"/>
  <c r="V436" i="4" s="1"/>
  <c r="H436" i="4" s="1"/>
  <c r="T18" i="4"/>
  <c r="V18" i="4" s="1"/>
  <c r="H18" i="4" s="1"/>
  <c r="T31" i="4"/>
  <c r="V31" i="4" s="1"/>
  <c r="H31" i="4" s="1"/>
  <c r="T37" i="4"/>
  <c r="V37" i="4" s="1"/>
  <c r="H37" i="4" s="1"/>
  <c r="T44" i="4"/>
  <c r="V44" i="4" s="1"/>
  <c r="H44" i="4" s="1"/>
  <c r="T22" i="4"/>
  <c r="V22" i="4" s="1"/>
  <c r="H22" i="4" s="1"/>
  <c r="T34" i="4"/>
  <c r="V34" i="4" s="1"/>
  <c r="H34" i="4" s="1"/>
  <c r="T40" i="4"/>
  <c r="V40" i="4" s="1"/>
  <c r="H40" i="4" s="1"/>
  <c r="T42" i="4"/>
  <c r="V42" i="4" s="1"/>
  <c r="H42" i="4" s="1"/>
  <c r="T45" i="4"/>
  <c r="V45" i="4" s="1"/>
  <c r="H45" i="4" s="1"/>
  <c r="T47" i="4"/>
  <c r="V47" i="4" s="1"/>
  <c r="H47" i="4" s="1"/>
  <c r="T52" i="4"/>
  <c r="V52" i="4" s="1"/>
  <c r="H52" i="4" s="1"/>
  <c r="T55" i="4"/>
  <c r="V55" i="4" s="1"/>
  <c r="H55" i="4" s="1"/>
  <c r="T58" i="4"/>
  <c r="V58" i="4" s="1"/>
  <c r="H58" i="4" s="1"/>
  <c r="T60" i="4"/>
  <c r="V60" i="4" s="1"/>
  <c r="H60" i="4" s="1"/>
  <c r="T62" i="4"/>
  <c r="V62" i="4" s="1"/>
  <c r="H62" i="4" s="1"/>
  <c r="T66" i="4"/>
  <c r="V66" i="4" s="1"/>
  <c r="H66" i="4" s="1"/>
  <c r="T68" i="4"/>
  <c r="V68" i="4" s="1"/>
  <c r="H68" i="4" s="1"/>
  <c r="T71" i="4"/>
  <c r="V71" i="4" s="1"/>
  <c r="H71" i="4" s="1"/>
  <c r="T74" i="4"/>
  <c r="V74" i="4" s="1"/>
  <c r="H74" i="4" s="1"/>
  <c r="T81" i="4"/>
  <c r="V81" i="4" s="1"/>
  <c r="H81" i="4" s="1"/>
  <c r="T83" i="4"/>
  <c r="V83" i="4" s="1"/>
  <c r="H83" i="4" s="1"/>
  <c r="T89" i="4"/>
  <c r="V89" i="4" s="1"/>
  <c r="H89" i="4" s="1"/>
  <c r="T91" i="4"/>
  <c r="V91" i="4" s="1"/>
  <c r="H91" i="4" s="1"/>
  <c r="T108" i="4"/>
  <c r="V108" i="4" s="1"/>
  <c r="H108" i="4" s="1"/>
  <c r="T117" i="4"/>
  <c r="V117" i="4" s="1"/>
  <c r="H117" i="4" s="1"/>
  <c r="T126" i="4"/>
  <c r="V126" i="4" s="1"/>
  <c r="H126" i="4" s="1"/>
  <c r="T133" i="4"/>
  <c r="V133" i="4" s="1"/>
  <c r="H133" i="4" s="1"/>
  <c r="T140" i="4"/>
  <c r="V140" i="4" s="1"/>
  <c r="H140" i="4" s="1"/>
  <c r="T142" i="4"/>
  <c r="V142" i="4" s="1"/>
  <c r="H142" i="4" s="1"/>
  <c r="T144" i="4"/>
  <c r="V144" i="4" s="1"/>
  <c r="H144" i="4" s="1"/>
  <c r="T146" i="4"/>
  <c r="V146" i="4" s="1"/>
  <c r="H146" i="4" s="1"/>
  <c r="T158" i="4"/>
  <c r="V158" i="4" s="1"/>
  <c r="H158" i="4" s="1"/>
  <c r="T167" i="4"/>
  <c r="V167" i="4" s="1"/>
  <c r="H167" i="4" s="1"/>
  <c r="T177" i="4"/>
  <c r="V177" i="4" s="1"/>
  <c r="H177" i="4" s="1"/>
  <c r="T187" i="4"/>
  <c r="V187" i="4" s="1"/>
  <c r="H187" i="4" s="1"/>
  <c r="T191" i="4"/>
  <c r="V191" i="4" s="1"/>
  <c r="H191" i="4" s="1"/>
  <c r="T193" i="4"/>
  <c r="V193" i="4" s="1"/>
  <c r="H193" i="4" s="1"/>
  <c r="T196" i="4"/>
  <c r="V196" i="4" s="1"/>
  <c r="H196" i="4" s="1"/>
  <c r="T198" i="4"/>
  <c r="V198" i="4" s="1"/>
  <c r="H198" i="4" s="1"/>
  <c r="T201" i="4"/>
  <c r="V201" i="4" s="1"/>
  <c r="H201" i="4" s="1"/>
  <c r="T214" i="4"/>
  <c r="V214" i="4" s="1"/>
  <c r="H214" i="4" s="1"/>
  <c r="T218" i="4"/>
  <c r="V218" i="4" s="1"/>
  <c r="H218" i="4" s="1"/>
  <c r="T223" i="4"/>
  <c r="V223" i="4" s="1"/>
  <c r="H223" i="4" s="1"/>
  <c r="T232" i="4"/>
  <c r="V232" i="4" s="1"/>
  <c r="H232" i="4" s="1"/>
  <c r="T255" i="4"/>
  <c r="V255" i="4" s="1"/>
  <c r="H255" i="4" s="1"/>
  <c r="T257" i="4"/>
  <c r="V257" i="4" s="1"/>
  <c r="H257" i="4" s="1"/>
  <c r="T265" i="4"/>
  <c r="V265" i="4" s="1"/>
  <c r="H265" i="4" s="1"/>
  <c r="T272" i="4"/>
  <c r="V272" i="4" s="1"/>
  <c r="H272" i="4" s="1"/>
  <c r="T274" i="4"/>
  <c r="V274" i="4" s="1"/>
  <c r="H274" i="4" s="1"/>
  <c r="T276" i="4"/>
  <c r="V276" i="4" s="1"/>
  <c r="H276" i="4" s="1"/>
  <c r="T278" i="4"/>
  <c r="V278" i="4" s="1"/>
  <c r="H278" i="4" s="1"/>
  <c r="T280" i="4"/>
  <c r="V280" i="4" s="1"/>
  <c r="H280" i="4" s="1"/>
  <c r="T285" i="4"/>
  <c r="V285" i="4" s="1"/>
  <c r="H285" i="4" s="1"/>
  <c r="T290" i="4"/>
  <c r="V290" i="4" s="1"/>
  <c r="H290" i="4" s="1"/>
  <c r="T295" i="4"/>
  <c r="V295" i="4" s="1"/>
  <c r="H295" i="4" s="1"/>
  <c r="T303" i="4"/>
  <c r="V303" i="4" s="1"/>
  <c r="H303" i="4" s="1"/>
  <c r="T330" i="4"/>
  <c r="V330" i="4" s="1"/>
  <c r="H330" i="4" s="1"/>
  <c r="T344" i="4"/>
  <c r="V344" i="4" s="1"/>
  <c r="H344" i="4" s="1"/>
  <c r="T351" i="4"/>
  <c r="V351" i="4" s="1"/>
  <c r="H351" i="4" s="1"/>
  <c r="T357" i="4"/>
  <c r="V357" i="4" s="1"/>
  <c r="H357" i="4" s="1"/>
  <c r="T364" i="4"/>
  <c r="V364" i="4" s="1"/>
  <c r="H364" i="4" s="1"/>
  <c r="T368" i="4"/>
  <c r="V368" i="4" s="1"/>
  <c r="H368" i="4" s="1"/>
  <c r="T383" i="4"/>
  <c r="V383" i="4" s="1"/>
  <c r="H383" i="4" s="1"/>
  <c r="T386" i="4"/>
  <c r="V386" i="4" s="1"/>
  <c r="H386" i="4" s="1"/>
  <c r="T397" i="4"/>
  <c r="V397" i="4" s="1"/>
  <c r="H397" i="4" s="1"/>
  <c r="T403" i="4"/>
  <c r="V403" i="4" s="1"/>
  <c r="H403" i="4" s="1"/>
  <c r="T409" i="4"/>
  <c r="V409" i="4" s="1"/>
  <c r="H409" i="4" s="1"/>
  <c r="T417" i="4"/>
  <c r="V417" i="4" s="1"/>
  <c r="H417" i="4" s="1"/>
  <c r="T422" i="4"/>
  <c r="V422" i="4" s="1"/>
  <c r="H422" i="4" s="1"/>
  <c r="T427" i="4"/>
  <c r="T429" i="4"/>
  <c r="V429" i="4" s="1"/>
  <c r="H429" i="4" s="1"/>
  <c r="T437" i="4"/>
  <c r="V437" i="4" s="1"/>
  <c r="H437" i="4" s="1"/>
  <c r="T10" i="4"/>
  <c r="V10" i="4" s="1"/>
  <c r="H10" i="4" s="1"/>
  <c r="T23" i="4"/>
  <c r="V23" i="4" s="1"/>
  <c r="H23" i="4" s="1"/>
  <c r="T51" i="4"/>
  <c r="T53" i="4"/>
  <c r="V53" i="4" s="1"/>
  <c r="H53" i="4" s="1"/>
  <c r="T59" i="4"/>
  <c r="V59" i="4" s="1"/>
  <c r="H59" i="4" s="1"/>
  <c r="T67" i="4"/>
  <c r="V67" i="4" s="1"/>
  <c r="H67" i="4" s="1"/>
  <c r="T70" i="4"/>
  <c r="V70" i="4" s="1"/>
  <c r="H70" i="4" s="1"/>
  <c r="T73" i="4"/>
  <c r="V73" i="4" s="1"/>
  <c r="H73" i="4" s="1"/>
  <c r="T76" i="4"/>
  <c r="V76" i="4" s="1"/>
  <c r="H76" i="4" s="1"/>
  <c r="T78" i="4"/>
  <c r="V78" i="4" s="1"/>
  <c r="H78" i="4" s="1"/>
  <c r="T86" i="4"/>
  <c r="V86" i="4" s="1"/>
  <c r="H86" i="4" s="1"/>
  <c r="T95" i="4"/>
  <c r="T98" i="4"/>
  <c r="T102" i="4"/>
  <c r="V102" i="4" s="1"/>
  <c r="H102" i="4" s="1"/>
  <c r="T107" i="4"/>
  <c r="V107" i="4" s="1"/>
  <c r="H107" i="4" s="1"/>
  <c r="T111" i="4"/>
  <c r="V111" i="4" s="1"/>
  <c r="H111" i="4" s="1"/>
  <c r="T121" i="4"/>
  <c r="V121" i="4" s="1"/>
  <c r="H121" i="4" s="1"/>
  <c r="T139" i="4"/>
  <c r="V139" i="4" s="1"/>
  <c r="H139" i="4" s="1"/>
  <c r="T145" i="4"/>
  <c r="V145" i="4" s="1"/>
  <c r="H145" i="4" s="1"/>
  <c r="T154" i="4"/>
  <c r="V154" i="4" s="1"/>
  <c r="H154" i="4" s="1"/>
  <c r="T157" i="4"/>
  <c r="V157" i="4" s="1"/>
  <c r="H157" i="4" s="1"/>
  <c r="T170" i="4"/>
  <c r="V170" i="4" s="1"/>
  <c r="H170" i="4" s="1"/>
  <c r="T172" i="4"/>
  <c r="V172" i="4" s="1"/>
  <c r="H172" i="4" s="1"/>
  <c r="T176" i="4"/>
  <c r="V176" i="4" s="1"/>
  <c r="H176" i="4" s="1"/>
  <c r="T179" i="4"/>
  <c r="V179" i="4" s="1"/>
  <c r="H179" i="4" s="1"/>
  <c r="T211" i="4"/>
  <c r="V211" i="4" s="1"/>
  <c r="H211" i="4" s="1"/>
  <c r="T213" i="4"/>
  <c r="V213" i="4" s="1"/>
  <c r="H213" i="4" s="1"/>
  <c r="T215" i="4"/>
  <c r="V215" i="4" s="1"/>
  <c r="H215" i="4" s="1"/>
  <c r="T222" i="4"/>
  <c r="V222" i="4" s="1"/>
  <c r="H222" i="4" s="1"/>
  <c r="T234" i="4"/>
  <c r="T243" i="4"/>
  <c r="V243" i="4" s="1"/>
  <c r="H243" i="4" s="1"/>
  <c r="T254" i="4"/>
  <c r="V254" i="4" s="1"/>
  <c r="H254" i="4" s="1"/>
  <c r="T256" i="4"/>
  <c r="V256" i="4" s="1"/>
  <c r="H256" i="4" s="1"/>
  <c r="T294" i="4"/>
  <c r="V294" i="4" s="1"/>
  <c r="H294" i="4" s="1"/>
  <c r="T296" i="4"/>
  <c r="V296" i="4" s="1"/>
  <c r="H296" i="4" s="1"/>
  <c r="T301" i="4"/>
  <c r="V301" i="4" s="1"/>
  <c r="H301" i="4" s="1"/>
  <c r="T310" i="4"/>
  <c r="V310" i="4" s="1"/>
  <c r="H310" i="4" s="1"/>
  <c r="T324" i="4"/>
  <c r="V324" i="4" s="1"/>
  <c r="H324" i="4" s="1"/>
  <c r="T336" i="4"/>
  <c r="V336" i="4" s="1"/>
  <c r="H336" i="4" s="1"/>
  <c r="T340" i="4"/>
  <c r="V340" i="4" s="1"/>
  <c r="H340" i="4" s="1"/>
  <c r="T347" i="4"/>
  <c r="V347" i="4" s="1"/>
  <c r="H347" i="4" s="1"/>
  <c r="T361" i="4"/>
  <c r="V361" i="4" s="1"/>
  <c r="H361" i="4" s="1"/>
  <c r="T369" i="4"/>
  <c r="T371" i="4"/>
  <c r="V371" i="4" s="1"/>
  <c r="H371" i="4" s="1"/>
  <c r="T373" i="4"/>
  <c r="V373" i="4" s="1"/>
  <c r="H373" i="4" s="1"/>
  <c r="T379" i="4"/>
  <c r="V379" i="4" s="1"/>
  <c r="H379" i="4" s="1"/>
  <c r="T390" i="4"/>
  <c r="V390" i="4" s="1"/>
  <c r="H390" i="4" s="1"/>
  <c r="T394" i="4"/>
  <c r="V394" i="4" s="1"/>
  <c r="H394" i="4" s="1"/>
  <c r="T400" i="4"/>
  <c r="V400" i="4" s="1"/>
  <c r="H400" i="4" s="1"/>
  <c r="T410" i="4"/>
  <c r="V410" i="4" s="1"/>
  <c r="H410" i="4" s="1"/>
  <c r="T425" i="4"/>
  <c r="V425" i="4" s="1"/>
  <c r="H425" i="4" s="1"/>
  <c r="T438" i="4"/>
  <c r="V438" i="4" s="1"/>
  <c r="H438" i="4" s="1"/>
  <c r="T442" i="4"/>
  <c r="V442" i="4" s="1"/>
  <c r="H442" i="4" s="1"/>
  <c r="T15" i="4"/>
  <c r="V15" i="4" s="1"/>
  <c r="H15" i="4" s="1"/>
  <c r="T32" i="4"/>
  <c r="V32" i="4" s="1"/>
  <c r="H32" i="4" s="1"/>
  <c r="T77" i="4"/>
  <c r="V77" i="4" s="1"/>
  <c r="H77" i="4" s="1"/>
  <c r="T87" i="4"/>
  <c r="V87" i="4" s="1"/>
  <c r="H87" i="4" s="1"/>
  <c r="T106" i="4"/>
  <c r="V106" i="4" s="1"/>
  <c r="H106" i="4" s="1"/>
  <c r="T122" i="4"/>
  <c r="V122" i="4" s="1"/>
  <c r="H122" i="4" s="1"/>
  <c r="T131" i="4"/>
  <c r="V131" i="4" s="1"/>
  <c r="H131" i="4" s="1"/>
  <c r="T169" i="4"/>
  <c r="V169" i="4" s="1"/>
  <c r="H169" i="4" s="1"/>
  <c r="T175" i="4"/>
  <c r="V175" i="4" s="1"/>
  <c r="H175" i="4" s="1"/>
  <c r="T209" i="4"/>
  <c r="V209" i="4" s="1"/>
  <c r="H209" i="4" s="1"/>
  <c r="T216" i="4"/>
  <c r="V216" i="4" s="1"/>
  <c r="H216" i="4" s="1"/>
  <c r="T221" i="4"/>
  <c r="V221" i="4" s="1"/>
  <c r="H221" i="4" s="1"/>
  <c r="T225" i="4"/>
  <c r="V225" i="4" s="1"/>
  <c r="H225" i="4" s="1"/>
  <c r="T230" i="4"/>
  <c r="V230" i="4" s="1"/>
  <c r="H230" i="4" s="1"/>
  <c r="T237" i="4"/>
  <c r="V237" i="4" s="1"/>
  <c r="H237" i="4" s="1"/>
  <c r="T242" i="4"/>
  <c r="V242" i="4" s="1"/>
  <c r="H242" i="4" s="1"/>
  <c r="T251" i="4"/>
  <c r="V251" i="4" s="1"/>
  <c r="H251" i="4" s="1"/>
  <c r="T253" i="4"/>
  <c r="V253" i="4" s="1"/>
  <c r="H253" i="4" s="1"/>
  <c r="T260" i="4"/>
  <c r="V260" i="4" s="1"/>
  <c r="H260" i="4" s="1"/>
  <c r="T297" i="4"/>
  <c r="V297" i="4" s="1"/>
  <c r="H297" i="4" s="1"/>
  <c r="T309" i="4"/>
  <c r="V309" i="4" s="1"/>
  <c r="H309" i="4" s="1"/>
  <c r="T313" i="4"/>
  <c r="V313" i="4" s="1"/>
  <c r="H313" i="4" s="1"/>
  <c r="T315" i="4"/>
  <c r="V315" i="4" s="1"/>
  <c r="H315" i="4" s="1"/>
  <c r="T317" i="4"/>
  <c r="V317" i="4" s="1"/>
  <c r="H317" i="4" s="1"/>
  <c r="T337" i="4"/>
  <c r="V337" i="4" s="1"/>
  <c r="H337" i="4" s="1"/>
  <c r="T346" i="4"/>
  <c r="V346" i="4" s="1"/>
  <c r="H346" i="4" s="1"/>
  <c r="T349" i="4"/>
  <c r="V349" i="4" s="1"/>
  <c r="H349" i="4" s="1"/>
  <c r="T353" i="4"/>
  <c r="V353" i="4" s="1"/>
  <c r="H353" i="4" s="1"/>
  <c r="T360" i="4"/>
  <c r="V360" i="4" s="1"/>
  <c r="H360" i="4" s="1"/>
  <c r="T366" i="4"/>
  <c r="V366" i="4" s="1"/>
  <c r="H366" i="4" s="1"/>
  <c r="T370" i="4"/>
  <c r="T372" i="4"/>
  <c r="V372" i="4" s="1"/>
  <c r="H372" i="4" s="1"/>
  <c r="T374" i="4"/>
  <c r="V374" i="4" s="1"/>
  <c r="H374" i="4" s="1"/>
  <c r="T378" i="4"/>
  <c r="V378" i="4" s="1"/>
  <c r="H378" i="4" s="1"/>
  <c r="T380" i="4"/>
  <c r="V380" i="4" s="1"/>
  <c r="H380" i="4" s="1"/>
  <c r="T389" i="4"/>
  <c r="V389" i="4" s="1"/>
  <c r="H389" i="4" s="1"/>
  <c r="T392" i="4"/>
  <c r="T399" i="4"/>
  <c r="T407" i="4"/>
  <c r="V407" i="4" s="1"/>
  <c r="H407" i="4" s="1"/>
  <c r="T413" i="4"/>
  <c r="V413" i="4" s="1"/>
  <c r="H413" i="4" s="1"/>
  <c r="T415" i="4"/>
  <c r="T419" i="4"/>
  <c r="V419" i="4" s="1"/>
  <c r="H419" i="4" s="1"/>
  <c r="T424" i="4"/>
  <c r="V424" i="4" s="1"/>
  <c r="H424" i="4" s="1"/>
  <c r="T432" i="4"/>
  <c r="V432" i="4" s="1"/>
  <c r="H432" i="4" s="1"/>
  <c r="T434" i="4"/>
  <c r="V434" i="4" s="1"/>
  <c r="H434" i="4" s="1"/>
  <c r="T439" i="4"/>
  <c r="V439" i="4" s="1"/>
  <c r="H439" i="4" s="1"/>
  <c r="J226" i="4" l="1"/>
  <c r="J220" i="4"/>
  <c r="J439" i="4"/>
  <c r="J413" i="4"/>
  <c r="J389" i="4"/>
  <c r="J372" i="4"/>
  <c r="J353" i="4"/>
  <c r="J313" i="4"/>
  <c r="J253" i="4"/>
  <c r="J230" i="4"/>
  <c r="J209" i="4"/>
  <c r="J131" i="4"/>
  <c r="J106" i="4"/>
  <c r="J77" i="4"/>
  <c r="J15" i="4"/>
  <c r="J438" i="4"/>
  <c r="J410" i="4"/>
  <c r="J394" i="4"/>
  <c r="J379" i="4"/>
  <c r="J371" i="4"/>
  <c r="J361" i="4"/>
  <c r="J340" i="4"/>
  <c r="J324" i="4"/>
  <c r="J301" i="4"/>
  <c r="J294" i="4"/>
  <c r="J254" i="4"/>
  <c r="J215" i="4"/>
  <c r="J211" i="4"/>
  <c r="J184" i="4"/>
  <c r="J176" i="4"/>
  <c r="J170" i="4"/>
  <c r="J154" i="4"/>
  <c r="J139" i="4"/>
  <c r="J111" i="4"/>
  <c r="J102" i="4"/>
  <c r="J78" i="4"/>
  <c r="J73" i="4"/>
  <c r="J67" i="4"/>
  <c r="J53" i="4"/>
  <c r="J23" i="4"/>
  <c r="J376" i="4"/>
  <c r="J110" i="4"/>
  <c r="J416" i="4"/>
  <c r="J387" i="4"/>
  <c r="J432" i="4"/>
  <c r="J419" i="4"/>
  <c r="J378" i="4"/>
  <c r="J366" i="4"/>
  <c r="J346" i="4"/>
  <c r="J317" i="4"/>
  <c r="J297" i="4"/>
  <c r="J242" i="4"/>
  <c r="J221" i="4"/>
  <c r="J175" i="4"/>
  <c r="J434" i="4"/>
  <c r="J424" i="4"/>
  <c r="J407" i="4"/>
  <c r="J380" i="4"/>
  <c r="J374" i="4"/>
  <c r="J360" i="4"/>
  <c r="J349" i="4"/>
  <c r="J337" i="4"/>
  <c r="J315" i="4"/>
  <c r="J309" i="4"/>
  <c r="J260" i="4"/>
  <c r="J237" i="4"/>
  <c r="J225" i="4"/>
  <c r="J216" i="4"/>
  <c r="J181" i="4"/>
  <c r="J169" i="4"/>
  <c r="J122" i="4"/>
  <c r="J32" i="4"/>
  <c r="J442" i="4"/>
  <c r="J425" i="4"/>
  <c r="J400" i="4"/>
  <c r="J390" i="4"/>
  <c r="J373" i="4"/>
  <c r="J347" i="4"/>
  <c r="J336" i="4"/>
  <c r="J310" i="4"/>
  <c r="J296" i="4"/>
  <c r="J256" i="4"/>
  <c r="J243" i="4"/>
  <c r="J222" i="4"/>
  <c r="J213" i="4"/>
  <c r="J186" i="4"/>
  <c r="J179" i="4"/>
  <c r="J172" i="4"/>
  <c r="J157" i="4"/>
  <c r="J145" i="4"/>
  <c r="J107" i="4"/>
  <c r="J86" i="4"/>
  <c r="J76" i="4"/>
  <c r="J70" i="4"/>
  <c r="J59" i="4"/>
  <c r="J328" i="4"/>
  <c r="J124" i="4"/>
  <c r="J428" i="4"/>
  <c r="J405" i="4"/>
  <c r="J241" i="4"/>
  <c r="J10" i="4"/>
  <c r="J251" i="4"/>
  <c r="J87" i="4"/>
  <c r="J121" i="4"/>
  <c r="I220" i="4"/>
  <c r="J429" i="4"/>
  <c r="J422" i="4"/>
  <c r="J409" i="4"/>
  <c r="J397" i="4"/>
  <c r="J383" i="4"/>
  <c r="J364" i="4"/>
  <c r="J351" i="4"/>
  <c r="J330" i="4"/>
  <c r="J295" i="4"/>
  <c r="J285" i="4"/>
  <c r="J278" i="4"/>
  <c r="J274" i="4"/>
  <c r="J265" i="4"/>
  <c r="J255" i="4"/>
  <c r="J223" i="4"/>
  <c r="J214" i="4"/>
  <c r="J198" i="4"/>
  <c r="J193" i="4"/>
  <c r="J187" i="4"/>
  <c r="J167" i="4"/>
  <c r="J146" i="4"/>
  <c r="J142" i="4"/>
  <c r="J133" i="4"/>
  <c r="J117" i="4"/>
  <c r="J91" i="4"/>
  <c r="J83" i="4"/>
  <c r="J74" i="4"/>
  <c r="J68" i="4"/>
  <c r="J62" i="4"/>
  <c r="J58" i="4"/>
  <c r="J52" i="4"/>
  <c r="J45" i="4"/>
  <c r="J40" i="4"/>
  <c r="J22" i="4"/>
  <c r="J37" i="4"/>
  <c r="J18" i="4"/>
  <c r="J433" i="4"/>
  <c r="J412" i="4"/>
  <c r="J396" i="4"/>
  <c r="J345" i="4"/>
  <c r="J329" i="4"/>
  <c r="J316" i="4"/>
  <c r="J298" i="4"/>
  <c r="J289" i="4"/>
  <c r="J281" i="4"/>
  <c r="J277" i="4"/>
  <c r="J271" i="4"/>
  <c r="J261" i="4"/>
  <c r="J250" i="4"/>
  <c r="J229" i="4"/>
  <c r="J224" i="4"/>
  <c r="J217" i="4"/>
  <c r="J202" i="4"/>
  <c r="J197" i="4"/>
  <c r="J192" i="4"/>
  <c r="J188" i="4"/>
  <c r="J164" i="4"/>
  <c r="J143" i="4"/>
  <c r="J125" i="4"/>
  <c r="J92" i="4"/>
  <c r="J88" i="4"/>
  <c r="J61" i="4"/>
  <c r="J46" i="4"/>
  <c r="J39" i="4"/>
  <c r="J114" i="4"/>
  <c r="J398" i="4"/>
  <c r="J48" i="4"/>
  <c r="J437" i="4"/>
  <c r="J417" i="4"/>
  <c r="J403" i="4"/>
  <c r="J386" i="4"/>
  <c r="J368" i="4"/>
  <c r="J357" i="4"/>
  <c r="J344" i="4"/>
  <c r="J303" i="4"/>
  <c r="J290" i="4"/>
  <c r="J280" i="4"/>
  <c r="J276" i="4"/>
  <c r="J272" i="4"/>
  <c r="J257" i="4"/>
  <c r="J232" i="4"/>
  <c r="J218" i="4"/>
  <c r="J201" i="4"/>
  <c r="J196" i="4"/>
  <c r="J191" i="4"/>
  <c r="J177" i="4"/>
  <c r="J158" i="4"/>
  <c r="J144" i="4"/>
  <c r="J140" i="4"/>
  <c r="J126" i="4"/>
  <c r="J108" i="4"/>
  <c r="J89" i="4"/>
  <c r="J81" i="4"/>
  <c r="J71" i="4"/>
  <c r="J66" i="4"/>
  <c r="J60" i="4"/>
  <c r="J55" i="4"/>
  <c r="J47" i="4"/>
  <c r="J42" i="4"/>
  <c r="J34" i="4"/>
  <c r="J44" i="4"/>
  <c r="J31" i="4"/>
  <c r="J436" i="4"/>
  <c r="J420" i="4"/>
  <c r="J408" i="4"/>
  <c r="J377" i="4"/>
  <c r="J333" i="4"/>
  <c r="J318" i="4"/>
  <c r="J314" i="4"/>
  <c r="J292" i="4"/>
  <c r="J284" i="4"/>
  <c r="J279" i="4"/>
  <c r="J273" i="4"/>
  <c r="J264" i="4"/>
  <c r="J258" i="4"/>
  <c r="J236" i="4"/>
  <c r="J204" i="4"/>
  <c r="J199" i="4"/>
  <c r="J195" i="4"/>
  <c r="J190" i="4"/>
  <c r="J168" i="4"/>
  <c r="J148" i="4"/>
  <c r="J134" i="4"/>
  <c r="J123" i="4"/>
  <c r="J90" i="4"/>
  <c r="J82" i="4"/>
  <c r="J56" i="4"/>
  <c r="J41" i="4"/>
  <c r="J33" i="4"/>
  <c r="J99" i="4"/>
  <c r="J331" i="4"/>
  <c r="P2" i="4" l="1"/>
  <c r="N3" i="4"/>
  <c r="P1" i="4"/>
  <c r="P3" i="4"/>
  <c r="N2" i="4"/>
  <c r="P4" i="4"/>
  <c r="N4" i="4"/>
  <c r="I169" i="4"/>
  <c r="I99" i="4"/>
  <c r="I416" i="4"/>
  <c r="I376" i="4"/>
  <c r="I41" i="4"/>
  <c r="I82" i="4"/>
  <c r="I123" i="4"/>
  <c r="I148" i="4"/>
  <c r="I190" i="4"/>
  <c r="I199" i="4"/>
  <c r="I236" i="4"/>
  <c r="I264" i="4"/>
  <c r="I279" i="4"/>
  <c r="I292" i="4"/>
  <c r="I318" i="4"/>
  <c r="I377" i="4"/>
  <c r="I420" i="4"/>
  <c r="I31" i="4"/>
  <c r="I34" i="4"/>
  <c r="I47" i="4"/>
  <c r="I60" i="4"/>
  <c r="I71" i="4"/>
  <c r="I89" i="4"/>
  <c r="I126" i="4"/>
  <c r="I144" i="4"/>
  <c r="I177" i="4"/>
  <c r="I196" i="4"/>
  <c r="I218" i="4"/>
  <c r="I257" i="4"/>
  <c r="I276" i="4"/>
  <c r="I290" i="4"/>
  <c r="I344" i="4"/>
  <c r="I368" i="4"/>
  <c r="I403" i="4"/>
  <c r="I437" i="4"/>
  <c r="I53" i="4"/>
  <c r="I73" i="4"/>
  <c r="I102" i="4"/>
  <c r="I139" i="4"/>
  <c r="I170" i="4"/>
  <c r="I184" i="4"/>
  <c r="I215" i="4"/>
  <c r="I294" i="4"/>
  <c r="I324" i="4"/>
  <c r="I361" i="4"/>
  <c r="I379" i="4"/>
  <c r="I410" i="4"/>
  <c r="I15" i="4"/>
  <c r="I106" i="4"/>
  <c r="I175" i="4"/>
  <c r="I221" i="4"/>
  <c r="I297" i="4"/>
  <c r="I315" i="4"/>
  <c r="I349" i="4"/>
  <c r="I374" i="4"/>
  <c r="I407" i="4"/>
  <c r="I434" i="4"/>
  <c r="I398" i="4"/>
  <c r="I241" i="4"/>
  <c r="I428" i="4"/>
  <c r="I328" i="4"/>
  <c r="I46" i="4"/>
  <c r="I88" i="4"/>
  <c r="I125" i="4"/>
  <c r="I164" i="4"/>
  <c r="I192" i="4"/>
  <c r="I224" i="4"/>
  <c r="I250" i="4"/>
  <c r="I271" i="4"/>
  <c r="I281" i="4"/>
  <c r="I329" i="4"/>
  <c r="I396" i="4"/>
  <c r="I433" i="4"/>
  <c r="I37" i="4"/>
  <c r="I40" i="4"/>
  <c r="I52" i="4"/>
  <c r="I62" i="4"/>
  <c r="I74" i="4"/>
  <c r="I91" i="4"/>
  <c r="I133" i="4"/>
  <c r="I146" i="4"/>
  <c r="I187" i="4"/>
  <c r="I198" i="4"/>
  <c r="I223" i="4"/>
  <c r="I265" i="4"/>
  <c r="I278" i="4"/>
  <c r="I295" i="4"/>
  <c r="I351" i="4"/>
  <c r="I383" i="4"/>
  <c r="I409" i="4"/>
  <c r="I429" i="4"/>
  <c r="I59" i="4"/>
  <c r="I76" i="4"/>
  <c r="I107" i="4"/>
  <c r="I157" i="4"/>
  <c r="I179" i="4"/>
  <c r="I213" i="4"/>
  <c r="I243" i="4"/>
  <c r="I296" i="4"/>
  <c r="I336" i="4"/>
  <c r="I373" i="4"/>
  <c r="I400" i="4"/>
  <c r="I442" i="4"/>
  <c r="I122" i="4"/>
  <c r="I216" i="4"/>
  <c r="I237" i="4"/>
  <c r="I300" i="4"/>
  <c r="I317" i="4"/>
  <c r="I353" i="4"/>
  <c r="I372" i="4"/>
  <c r="I389" i="4"/>
  <c r="I419" i="4"/>
  <c r="I439" i="4"/>
  <c r="I331" i="4"/>
  <c r="I387" i="4"/>
  <c r="I110" i="4"/>
  <c r="I33" i="4"/>
  <c r="I56" i="4"/>
  <c r="I90" i="4"/>
  <c r="I134" i="4"/>
  <c r="I168" i="4"/>
  <c r="I195" i="4"/>
  <c r="I204" i="4"/>
  <c r="I258" i="4"/>
  <c r="I273" i="4"/>
  <c r="I284" i="4"/>
  <c r="I314" i="4"/>
  <c r="I333" i="4"/>
  <c r="I436" i="4"/>
  <c r="I44" i="4"/>
  <c r="I42" i="4"/>
  <c r="I55" i="4"/>
  <c r="I66" i="4"/>
  <c r="I81" i="4"/>
  <c r="I108" i="4"/>
  <c r="I140" i="4"/>
  <c r="I158" i="4"/>
  <c r="I191" i="4"/>
  <c r="I201" i="4"/>
  <c r="I232" i="4"/>
  <c r="I272" i="4"/>
  <c r="I280" i="4"/>
  <c r="I303" i="4"/>
  <c r="I357" i="4"/>
  <c r="I386" i="4"/>
  <c r="I417" i="4"/>
  <c r="I23" i="4"/>
  <c r="I67" i="4"/>
  <c r="I78" i="4"/>
  <c r="I111" i="4"/>
  <c r="I154" i="4"/>
  <c r="I176" i="4"/>
  <c r="I211" i="4"/>
  <c r="I254" i="4"/>
  <c r="I301" i="4"/>
  <c r="I340" i="4"/>
  <c r="I371" i="4"/>
  <c r="I394" i="4"/>
  <c r="I438" i="4"/>
  <c r="I77" i="4"/>
  <c r="I131" i="4"/>
  <c r="I209" i="4"/>
  <c r="I230" i="4"/>
  <c r="I253" i="4"/>
  <c r="I309" i="4"/>
  <c r="I337" i="4"/>
  <c r="I360" i="4"/>
  <c r="I380" i="4"/>
  <c r="I424" i="4"/>
  <c r="I48" i="4"/>
  <c r="I114" i="4"/>
  <c r="I405" i="4"/>
  <c r="I124" i="4"/>
  <c r="I39" i="4"/>
  <c r="I61" i="4"/>
  <c r="I92" i="4"/>
  <c r="I143" i="4"/>
  <c r="I188" i="4"/>
  <c r="I197" i="4"/>
  <c r="I217" i="4"/>
  <c r="I229" i="4"/>
  <c r="I261" i="4"/>
  <c r="I277" i="4"/>
  <c r="I289" i="4"/>
  <c r="I316" i="4"/>
  <c r="I345" i="4"/>
  <c r="I412" i="4"/>
  <c r="I18" i="4"/>
  <c r="I22" i="4"/>
  <c r="I45" i="4"/>
  <c r="I58" i="4"/>
  <c r="I68" i="4"/>
  <c r="I83" i="4"/>
  <c r="I117" i="4"/>
  <c r="I142" i="4"/>
  <c r="I167" i="4"/>
  <c r="I193" i="4"/>
  <c r="I214" i="4"/>
  <c r="I255" i="4"/>
  <c r="I274" i="4"/>
  <c r="I330" i="4"/>
  <c r="I364" i="4"/>
  <c r="I397" i="4"/>
  <c r="I422" i="4"/>
  <c r="I10" i="4"/>
  <c r="I70" i="4"/>
  <c r="I86" i="4"/>
  <c r="I145" i="4"/>
  <c r="I172" i="4"/>
  <c r="I186" i="4"/>
  <c r="I222" i="4"/>
  <c r="I256" i="4"/>
  <c r="I310" i="4"/>
  <c r="I347" i="4"/>
  <c r="I390" i="4"/>
  <c r="I425" i="4"/>
  <c r="I32" i="4"/>
  <c r="I181" i="4"/>
  <c r="I260" i="4"/>
  <c r="I313" i="4"/>
  <c r="I346" i="4"/>
  <c r="I366" i="4"/>
  <c r="I378" i="4"/>
  <c r="I413" i="4"/>
  <c r="I432" i="4"/>
  <c r="E1" i="4" l="1"/>
  <c r="E2" i="4"/>
  <c r="E3" i="4"/>
  <c r="N1" i="4"/>
  <c r="N5" i="4" l="1"/>
  <c r="P5" i="4"/>
</calcChain>
</file>

<file path=xl/sharedStrings.xml><?xml version="1.0" encoding="utf-8"?>
<sst xmlns="http://schemas.openxmlformats.org/spreadsheetml/2006/main" count="2785" uniqueCount="1038">
  <si>
    <t>CD</t>
  </si>
  <si>
    <t>Incumbent</t>
  </si>
  <si>
    <t>Party</t>
  </si>
  <si>
    <t>Obama 2012</t>
  </si>
  <si>
    <t>Romney 2012</t>
  </si>
  <si>
    <t>Obama 2008</t>
  </si>
  <si>
    <t>McCain 2008</t>
  </si>
  <si>
    <t>Young, Don</t>
  </si>
  <si>
    <t>(R)</t>
  </si>
  <si>
    <t>Bonner, Jo</t>
  </si>
  <si>
    <t>Roby, Martha</t>
  </si>
  <si>
    <t>Rogers, Mike D.</t>
  </si>
  <si>
    <t>Aderholt, Rob</t>
  </si>
  <si>
    <t>Brooks, Mo</t>
  </si>
  <si>
    <t>Bachus, Spencer</t>
  </si>
  <si>
    <t>Sewell, Terri</t>
  </si>
  <si>
    <t>(D)</t>
  </si>
  <si>
    <t>Crawford, Rick</t>
  </si>
  <si>
    <t>Griffin, Tim</t>
  </si>
  <si>
    <t>Womack, Steve</t>
  </si>
  <si>
    <t>Cotton, Tom</t>
  </si>
  <si>
    <t>Kirkpatrick, Ann</t>
  </si>
  <si>
    <t>Barber, Ron</t>
  </si>
  <si>
    <t>Grijalva, Raul</t>
  </si>
  <si>
    <t>Gosar, Paul</t>
  </si>
  <si>
    <t>Salmon, Matt</t>
  </si>
  <si>
    <t>Schweikert, David</t>
  </si>
  <si>
    <t>Pastor, Ed</t>
  </si>
  <si>
    <t>Franks, Trent</t>
  </si>
  <si>
    <t>Sinema, Kyrsten</t>
  </si>
  <si>
    <t>LaMalfa, Doug</t>
  </si>
  <si>
    <t>Huffman, Jared</t>
  </si>
  <si>
    <t>Garamendi, John</t>
  </si>
  <si>
    <t>McClintock, Tom</t>
  </si>
  <si>
    <t>Thompson, Mike</t>
  </si>
  <si>
    <t>Matsui, Doris</t>
  </si>
  <si>
    <t>Bera, Ami</t>
  </si>
  <si>
    <t>Cook, Paul</t>
  </si>
  <si>
    <t>McNerney, Jerry</t>
  </si>
  <si>
    <t>Denham, Jeff</t>
  </si>
  <si>
    <t>Miller, George</t>
  </si>
  <si>
    <t>Pelosi, Nancy</t>
  </si>
  <si>
    <t>Lee, Barbara</t>
  </si>
  <si>
    <t>Speier, Jackie</t>
  </si>
  <si>
    <t>Swalwell, Eric</t>
  </si>
  <si>
    <t>Costa, Jim</t>
  </si>
  <si>
    <t>Honda, Michael</t>
  </si>
  <si>
    <t>Eshoo, Anna</t>
  </si>
  <si>
    <t>Lofgren, Zoe</t>
  </si>
  <si>
    <t>Farr, Sam</t>
  </si>
  <si>
    <t>Valadao, David</t>
  </si>
  <si>
    <t>Nunes, Devin</t>
  </si>
  <si>
    <t>McCarthy, Kevin</t>
  </si>
  <si>
    <t>Capps, Lois</t>
  </si>
  <si>
    <t>McKeon, Buck</t>
  </si>
  <si>
    <t>Brownley, Julia</t>
  </si>
  <si>
    <t>Chu, Judy</t>
  </si>
  <si>
    <t>Schiff, Adam</t>
  </si>
  <si>
    <t>Cardenas, Tony</t>
  </si>
  <si>
    <t>Sherman, Brad</t>
  </si>
  <si>
    <t>Miller, Gary</t>
  </si>
  <si>
    <t>Napolitano, Grace</t>
  </si>
  <si>
    <t>Waxman, Henry</t>
  </si>
  <si>
    <t>Becerra, Xavier</t>
  </si>
  <si>
    <t>Negrete McLeod, Gloria</t>
  </si>
  <si>
    <t>Ruiz, Raul</t>
  </si>
  <si>
    <t>Bass, Karen</t>
  </si>
  <si>
    <t>Sanchez, Linda</t>
  </si>
  <si>
    <t>Royce, Ed</t>
  </si>
  <si>
    <t>Roybal-Allard, Lucille</t>
  </si>
  <si>
    <t>Takano, Mark</t>
  </si>
  <si>
    <t>Calvert, Ken</t>
  </si>
  <si>
    <t>Waters, Maxine</t>
  </si>
  <si>
    <t>Hahn, Janice</t>
  </si>
  <si>
    <t>Campbell, John</t>
  </si>
  <si>
    <t>Sanchez, Loretta</t>
  </si>
  <si>
    <t>Lowenthal, Alan</t>
  </si>
  <si>
    <t>Rohrabacher, Dana</t>
  </si>
  <si>
    <t>Issa, Darrell</t>
  </si>
  <si>
    <t>Hunter, Duncan</t>
  </si>
  <si>
    <t>Vargas, Juan</t>
  </si>
  <si>
    <t>Peters, Scott</t>
  </si>
  <si>
    <t>Davis, Susan</t>
  </si>
  <si>
    <t>DeGette, Diana</t>
  </si>
  <si>
    <t>Polis, Jared</t>
  </si>
  <si>
    <t>Tipton, Scott</t>
  </si>
  <si>
    <t>Gardner, Cory</t>
  </si>
  <si>
    <t>Lamborn, Doug</t>
  </si>
  <si>
    <t>Coffman, Mike</t>
  </si>
  <si>
    <t>Perlmutter, Ed</t>
  </si>
  <si>
    <t>Larson, John</t>
  </si>
  <si>
    <t>Courtney, Joe</t>
  </si>
  <si>
    <t>DeLauro, Rosa</t>
  </si>
  <si>
    <t>Himes, Jim</t>
  </si>
  <si>
    <t>Esty, Elizabeth</t>
  </si>
  <si>
    <t>Carney, John</t>
  </si>
  <si>
    <t>Miller, Jeff</t>
  </si>
  <si>
    <t>Southerland, Steve</t>
  </si>
  <si>
    <t>Yoho, Ted</t>
  </si>
  <si>
    <t>Crenshaw, Ander</t>
  </si>
  <si>
    <t>Brown, Corrine</t>
  </si>
  <si>
    <t>DeSantis, Ron</t>
  </si>
  <si>
    <t>Mica, John</t>
  </si>
  <si>
    <t>Posey, Bill</t>
  </si>
  <si>
    <t>Grayson, Alan</t>
  </si>
  <si>
    <t>Webster, Dan</t>
  </si>
  <si>
    <t>Nugent, Rich</t>
  </si>
  <si>
    <t>Bilirakis, Gus</t>
  </si>
  <si>
    <t>Young, Bill</t>
  </si>
  <si>
    <t>Castor, Kathy</t>
  </si>
  <si>
    <t>Ross, Dennis</t>
  </si>
  <si>
    <t>Buchanan, Vern</t>
  </si>
  <si>
    <t>Rooney, Tom</t>
  </si>
  <si>
    <t>Murphy, Patrick</t>
  </si>
  <si>
    <t>Radel, Trey</t>
  </si>
  <si>
    <t>Hastings, Alcee</t>
  </si>
  <si>
    <t>Deutch, Ted</t>
  </si>
  <si>
    <t>Frankel, Lois</t>
  </si>
  <si>
    <t>Wasserman Schultz, Debbie</t>
  </si>
  <si>
    <t>Wilson, Frederica</t>
  </si>
  <si>
    <t>Diaz-Balart, Mario</t>
  </si>
  <si>
    <t>Garcia, Joe</t>
  </si>
  <si>
    <t>Ros-Lehtinen, Ileana</t>
  </si>
  <si>
    <t>Kingston, Jack</t>
  </si>
  <si>
    <t>Bishop, Sanford</t>
  </si>
  <si>
    <t>Westmoreland, Lynn</t>
  </si>
  <si>
    <t>Johnson, Hank</t>
  </si>
  <si>
    <t>Lewis, John</t>
  </si>
  <si>
    <t>Price, Tom</t>
  </si>
  <si>
    <t>Woodall, Rob</t>
  </si>
  <si>
    <t>Scott, Austin</t>
  </si>
  <si>
    <t>Collins, Doug</t>
  </si>
  <si>
    <t>Broun, Paul</t>
  </si>
  <si>
    <t>Gingrey, Phil</t>
  </si>
  <si>
    <t>Barrow, John</t>
  </si>
  <si>
    <t>Scott, David</t>
  </si>
  <si>
    <t>Graves, Tom</t>
  </si>
  <si>
    <t>Hanabusa, Colleen</t>
  </si>
  <si>
    <t>Gabbard, Tulsi</t>
  </si>
  <si>
    <t>Braley, Bruce</t>
  </si>
  <si>
    <t>Loebsack, David</t>
  </si>
  <si>
    <t>Latham, Tom</t>
  </si>
  <si>
    <t>King, Steve</t>
  </si>
  <si>
    <t>Labrador, Raul</t>
  </si>
  <si>
    <t>Simpson, Mike</t>
  </si>
  <si>
    <t>Rush, Bobby</t>
  </si>
  <si>
    <t>VACANT</t>
  </si>
  <si>
    <t>Lipinski, Dan</t>
  </si>
  <si>
    <t>Gutierrez, Luis</t>
  </si>
  <si>
    <t>Quigley, Mike</t>
  </si>
  <si>
    <t>Roskam, Peter</t>
  </si>
  <si>
    <t>Davis, Danny</t>
  </si>
  <si>
    <t>Duckworth, Tammy</t>
  </si>
  <si>
    <t>Schakowsky, Jan</t>
  </si>
  <si>
    <t>Schneider, Brad</t>
  </si>
  <si>
    <t>Foster, Bill</t>
  </si>
  <si>
    <t>Enyart, William</t>
  </si>
  <si>
    <t>Davis, Rodney</t>
  </si>
  <si>
    <t>Hultgren, Randy</t>
  </si>
  <si>
    <t>Shimkus, John</t>
  </si>
  <si>
    <t>Kinzinger, Adam</t>
  </si>
  <si>
    <t>Bustos, Cheri</t>
  </si>
  <si>
    <t>Schock, Aaron</t>
  </si>
  <si>
    <t>Visclosky, Pete</t>
  </si>
  <si>
    <t>Walorski, Jackie</t>
  </si>
  <si>
    <t>Stutzman, Marlin</t>
  </si>
  <si>
    <t>Rokita, Todd</t>
  </si>
  <si>
    <t>Brooks, Susan</t>
  </si>
  <si>
    <t>Messer, Luke</t>
  </si>
  <si>
    <t>Carson, Andre</t>
  </si>
  <si>
    <t>Bucshon, Larry</t>
  </si>
  <si>
    <t>Young, Todd</t>
  </si>
  <si>
    <t>Huelskamp, Tim</t>
  </si>
  <si>
    <t>Jenkins, Lynn</t>
  </si>
  <si>
    <t>Yoder, Kevin</t>
  </si>
  <si>
    <t>Pompeo, Mike</t>
  </si>
  <si>
    <t>Whitfield, Ed</t>
  </si>
  <si>
    <t>Guthrie, Brett</t>
  </si>
  <si>
    <t>Yarmuth, John</t>
  </si>
  <si>
    <t>Massie, Thomas</t>
  </si>
  <si>
    <t>Rogers, Hal</t>
  </si>
  <si>
    <t>Barr, Andy</t>
  </si>
  <si>
    <t>Scalise, Steve</t>
  </si>
  <si>
    <t>Richmond, Cedric</t>
  </si>
  <si>
    <t>Boustany, Charles</t>
  </si>
  <si>
    <t>Fleming, John</t>
  </si>
  <si>
    <t>Alexander, Rodney</t>
  </si>
  <si>
    <t>Cassidy, Bill</t>
  </si>
  <si>
    <t>Neal, Richard</t>
  </si>
  <si>
    <t>McGovern, Jim</t>
  </si>
  <si>
    <t>Tsongas, Niki</t>
  </si>
  <si>
    <t>Kennedy, Joe</t>
  </si>
  <si>
    <t>Markey, Ed</t>
  </si>
  <si>
    <t>Tierney, John</t>
  </si>
  <si>
    <t>Capuano, Mike</t>
  </si>
  <si>
    <t>Lynch, Stephen</t>
  </si>
  <si>
    <t>Keating, Bill</t>
  </si>
  <si>
    <t>Harris, Andy</t>
  </si>
  <si>
    <t>Ruppersberger, Dutch</t>
  </si>
  <si>
    <t>Sarbanes, John</t>
  </si>
  <si>
    <t>Edwards, Donna</t>
  </si>
  <si>
    <t>Hoyer, Steny</t>
  </si>
  <si>
    <t>Delaney, John</t>
  </si>
  <si>
    <t>Cummings, Elijah</t>
  </si>
  <si>
    <t>Van Hollen, Chris</t>
  </si>
  <si>
    <t>Pingree, Chellie</t>
  </si>
  <si>
    <t>Michaud, Mike</t>
  </si>
  <si>
    <t>Benishek, Dan</t>
  </si>
  <si>
    <t>Huizenga, Bill</t>
  </si>
  <si>
    <t>Amash, Justin</t>
  </si>
  <si>
    <t>Camp, David</t>
  </si>
  <si>
    <t>Kildee, Dan</t>
  </si>
  <si>
    <t>Upton, Fred</t>
  </si>
  <si>
    <t>Walberg, Tim</t>
  </si>
  <si>
    <t>Rogers, Mike J.</t>
  </si>
  <si>
    <t>Levin, Sander</t>
  </si>
  <si>
    <t>Miller, Candice</t>
  </si>
  <si>
    <t>Bentivolio, Kerry</t>
  </si>
  <si>
    <t>Dingell, John</t>
  </si>
  <si>
    <t>Conyers, John</t>
  </si>
  <si>
    <t>Peters, Gary</t>
  </si>
  <si>
    <t>Walz, Tim</t>
  </si>
  <si>
    <t>Kline, John</t>
  </si>
  <si>
    <t>Paulsen, Erik</t>
  </si>
  <si>
    <t>McCollum, Betty</t>
  </si>
  <si>
    <t>Ellison, Keith</t>
  </si>
  <si>
    <t>Bachmann, Michele</t>
  </si>
  <si>
    <t>Peterson, Collin</t>
  </si>
  <si>
    <t>Nolan, Rick</t>
  </si>
  <si>
    <t>Clay, Lacy</t>
  </si>
  <si>
    <t>Wagner, Ann</t>
  </si>
  <si>
    <t>Luetkemeyer, Blaine</t>
  </si>
  <si>
    <t>Hartzler, Vicki</t>
  </si>
  <si>
    <t>Cleaver, Emanuel</t>
  </si>
  <si>
    <t>Graves, Sam</t>
  </si>
  <si>
    <t>Long, Billy</t>
  </si>
  <si>
    <t>Nunnelee, Alan</t>
  </si>
  <si>
    <t>Thompson, Bennie</t>
  </si>
  <si>
    <t>Harper, Gregg</t>
  </si>
  <si>
    <t>Palazzo, Steven</t>
  </si>
  <si>
    <t>Daines, Steve</t>
  </si>
  <si>
    <t>Butterfield, G.K.</t>
  </si>
  <si>
    <t>Ellmers, Renee</t>
  </si>
  <si>
    <t>Jones, Walter</t>
  </si>
  <si>
    <t>Price, David</t>
  </si>
  <si>
    <t>Foxx, Virginia</t>
  </si>
  <si>
    <t>Coble, Howard</t>
  </si>
  <si>
    <t>McIntyre, Mike</t>
  </si>
  <si>
    <t>Hudson, Richard</t>
  </si>
  <si>
    <t>Pittenger, Robert</t>
  </si>
  <si>
    <t>McHenry, Patrick</t>
  </si>
  <si>
    <t>Meadows, Mark</t>
  </si>
  <si>
    <t>Watt, Mel</t>
  </si>
  <si>
    <t>Holding, George</t>
  </si>
  <si>
    <t>Cramer, Kevin</t>
  </si>
  <si>
    <t>Fortenberry, Jeff</t>
  </si>
  <si>
    <t>Terry, Lee</t>
  </si>
  <si>
    <t>Smith, Adrian</t>
  </si>
  <si>
    <t>Shea-Porter, Carol</t>
  </si>
  <si>
    <t>Kuster, Annie</t>
  </si>
  <si>
    <t>Andrews, Rob</t>
  </si>
  <si>
    <t>LoBiondo, Frank</t>
  </si>
  <si>
    <t>Runyan, Jon</t>
  </si>
  <si>
    <t>Smith, Chris</t>
  </si>
  <si>
    <t>Garrett, Scott</t>
  </si>
  <si>
    <t>Pallone, Frank</t>
  </si>
  <si>
    <t>Lance, Leonard</t>
  </si>
  <si>
    <t>Sires, Albio</t>
  </si>
  <si>
    <t>Pascrell, Bill</t>
  </si>
  <si>
    <t>Payne, Donald</t>
  </si>
  <si>
    <t>Frelinghuysen, Rodney</t>
  </si>
  <si>
    <t>Holt, Rush</t>
  </si>
  <si>
    <t>Lujan Grisham, Michelle</t>
  </si>
  <si>
    <t>Pearce, Steve</t>
  </si>
  <si>
    <t>Lujan, Ben</t>
  </si>
  <si>
    <t>Titus, Dina</t>
  </si>
  <si>
    <t>Amodei, Mark</t>
  </si>
  <si>
    <t>Heck, Joe</t>
  </si>
  <si>
    <t>Horsford, Steven</t>
  </si>
  <si>
    <t>Bishop, Tim</t>
  </si>
  <si>
    <t>King, Peter</t>
  </si>
  <si>
    <t>Israel, Steve</t>
  </si>
  <si>
    <t>McCarthy, Carolyn</t>
  </si>
  <si>
    <t>Meeks, Gregory</t>
  </si>
  <si>
    <t>Meng, Grace</t>
  </si>
  <si>
    <t>Velazquez, Nydia</t>
  </si>
  <si>
    <t>Jeffries, Hakeem</t>
  </si>
  <si>
    <t>Clarke, Yvette</t>
  </si>
  <si>
    <t>Nadler, Jerrold</t>
  </si>
  <si>
    <t>Grimm, Michael</t>
  </si>
  <si>
    <t>Maloney, Carolyn</t>
  </si>
  <si>
    <t>Rangel, Charlie</t>
  </si>
  <si>
    <t>Crowley, Joe</t>
  </si>
  <si>
    <t>Serrano, Jose</t>
  </si>
  <si>
    <t>Engel, Eliot</t>
  </si>
  <si>
    <t>Lowey, Nita</t>
  </si>
  <si>
    <t>Maloney, Sean</t>
  </si>
  <si>
    <t>Gibson, Chris</t>
  </si>
  <si>
    <t>Tonko, Paul</t>
  </si>
  <si>
    <t>Owens, Bill</t>
  </si>
  <si>
    <t>Hanna, Richard</t>
  </si>
  <si>
    <t>Reed, Tom</t>
  </si>
  <si>
    <t>Maffei, Dan</t>
  </si>
  <si>
    <t>Slaughter, Louise</t>
  </si>
  <si>
    <t>Higgins, Brian</t>
  </si>
  <si>
    <t>Collins, Chris</t>
  </si>
  <si>
    <t>Chabot, Steve</t>
  </si>
  <si>
    <t>Wenstrup, Brad</t>
  </si>
  <si>
    <t>Beatty, Joyce</t>
  </si>
  <si>
    <t>Jordan, Jim</t>
  </si>
  <si>
    <t>Latta, Bob</t>
  </si>
  <si>
    <t>Johnson, Bill</t>
  </si>
  <si>
    <t>Gibbs, Bob</t>
  </si>
  <si>
    <t>Boehner, John</t>
  </si>
  <si>
    <t>Kaptur, Marcy</t>
  </si>
  <si>
    <t>Turner, Michael</t>
  </si>
  <si>
    <t>Fudge, Marcia</t>
  </si>
  <si>
    <t>Tiberi, Patrick</t>
  </si>
  <si>
    <t>Ryan, Tim</t>
  </si>
  <si>
    <t>Joyce, David</t>
  </si>
  <si>
    <t>Stivers, Steve</t>
  </si>
  <si>
    <t>Renacci, Jim</t>
  </si>
  <si>
    <t>Bridenstine, Jim</t>
  </si>
  <si>
    <t>Mullin, Markwayne</t>
  </si>
  <si>
    <t>Lucas, Frank</t>
  </si>
  <si>
    <t>Cole, Tom</t>
  </si>
  <si>
    <t>Lankford, James</t>
  </si>
  <si>
    <t>Bonamici, Suzanne</t>
  </si>
  <si>
    <t>Walden, Greg</t>
  </si>
  <si>
    <t>Blumenauer, Earl</t>
  </si>
  <si>
    <t>DeFazio, Peter</t>
  </si>
  <si>
    <t>Schrader, Kurt</t>
  </si>
  <si>
    <t>Brady, Bob</t>
  </si>
  <si>
    <t>Fattah, Chaka</t>
  </si>
  <si>
    <t>Kelly, Mike</t>
  </si>
  <si>
    <t>Perry, Scott</t>
  </si>
  <si>
    <t>Thompson, Glenn</t>
  </si>
  <si>
    <t>Gerlach, Jim</t>
  </si>
  <si>
    <t>Meehan, Pat</t>
  </si>
  <si>
    <t>Fitzpatrick, Michael</t>
  </si>
  <si>
    <t>Schuster, Bill</t>
  </si>
  <si>
    <t>Marino, Tom</t>
  </si>
  <si>
    <t>Barletta, Lou</t>
  </si>
  <si>
    <t>Rothfus, Keith</t>
  </si>
  <si>
    <t>Schwartz, Allyson</t>
  </si>
  <si>
    <t>Doyle, Michael</t>
  </si>
  <si>
    <t>Dent, Charlie</t>
  </si>
  <si>
    <t>Pitts, Joe</t>
  </si>
  <si>
    <t>Cartwright, Matt</t>
  </si>
  <si>
    <t>Murphy, Tim</t>
  </si>
  <si>
    <t>Cicilline, David</t>
  </si>
  <si>
    <t>Langevin, Jim</t>
  </si>
  <si>
    <t>Wilson, Joe</t>
  </si>
  <si>
    <t>Duncan, Jeff</t>
  </si>
  <si>
    <t>Gowdy, Trey</t>
  </si>
  <si>
    <t>Mulvaney, Mick</t>
  </si>
  <si>
    <t>Clyburn, Jim</t>
  </si>
  <si>
    <t>Rice, Tom</t>
  </si>
  <si>
    <t>Noem, Kristi</t>
  </si>
  <si>
    <t>Roe, Phil</t>
  </si>
  <si>
    <t>Duncan, John</t>
  </si>
  <si>
    <t>Fleischmann, Chuck</t>
  </si>
  <si>
    <t>DesJarlais, Scott</t>
  </si>
  <si>
    <t>Cooper, Jim</t>
  </si>
  <si>
    <t>Black, Diane</t>
  </si>
  <si>
    <t>Blackburn, Marsha</t>
  </si>
  <si>
    <t>Fincher, Steve</t>
  </si>
  <si>
    <t>Cohen, Steve</t>
  </si>
  <si>
    <t>Gohmert, Louie</t>
  </si>
  <si>
    <t>Poe, Ted</t>
  </si>
  <si>
    <t>Johnson, Sam</t>
  </si>
  <si>
    <t>Hall, Ralph</t>
  </si>
  <si>
    <t>Hensarling, Jeb</t>
  </si>
  <si>
    <t>Barton, Joe</t>
  </si>
  <si>
    <t>Culberson, John</t>
  </si>
  <si>
    <t>Brady, Kevin</t>
  </si>
  <si>
    <t>Green, Al</t>
  </si>
  <si>
    <t>McCaul, Michael</t>
  </si>
  <si>
    <t>Conaway, Michael</t>
  </si>
  <si>
    <t>Granger, Kay</t>
  </si>
  <si>
    <t>Thornberry, Mac</t>
  </si>
  <si>
    <t>Weber, Randy</t>
  </si>
  <si>
    <t>Hinojosa, Ruben</t>
  </si>
  <si>
    <t>O'Rourke, Beto</t>
  </si>
  <si>
    <t>Flores, Bill</t>
  </si>
  <si>
    <t>Jackson-Lee, Sheila</t>
  </si>
  <si>
    <t>Neugebauer, Randy</t>
  </si>
  <si>
    <t>Castro, Joaquin</t>
  </si>
  <si>
    <t>Smith, Lamar</t>
  </si>
  <si>
    <t>Olson, Pete</t>
  </si>
  <si>
    <t>Gallego, Pete</t>
  </si>
  <si>
    <t>Marchant, Kenny</t>
  </si>
  <si>
    <t>Williams, Roger</t>
  </si>
  <si>
    <t>Burgess, Michael</t>
  </si>
  <si>
    <t>Farenthold, Blake</t>
  </si>
  <si>
    <t>Cuellar, Henry</t>
  </si>
  <si>
    <t>Green, Gene</t>
  </si>
  <si>
    <t>Johnson, E.B.</t>
  </si>
  <si>
    <t>Carter, John</t>
  </si>
  <si>
    <t>Sessions, Pete</t>
  </si>
  <si>
    <t>Veasey, Mark</t>
  </si>
  <si>
    <t>Vela, Filemon</t>
  </si>
  <si>
    <t>Doggett, Lloyd</t>
  </si>
  <si>
    <t>Stockman, Steve</t>
  </si>
  <si>
    <t>Bishop, Rob</t>
  </si>
  <si>
    <t>Stewart, Chris</t>
  </si>
  <si>
    <t>Chaffetz, Jason</t>
  </si>
  <si>
    <t>Matheson, Jim</t>
  </si>
  <si>
    <t>Wittman, Rob</t>
  </si>
  <si>
    <t>Rigell, Scott</t>
  </si>
  <si>
    <t>Scott, Bobby</t>
  </si>
  <si>
    <t>Forbes, Randy</t>
  </si>
  <si>
    <t>Hurt, Robert</t>
  </si>
  <si>
    <t>Goodlatte, Bob</t>
  </si>
  <si>
    <t>Cantor, Eric</t>
  </si>
  <si>
    <t>Moran, Jim</t>
  </si>
  <si>
    <t>Griffith, Morgan</t>
  </si>
  <si>
    <t>Wolf, Frank</t>
  </si>
  <si>
    <t>Connolly, Gerry</t>
  </si>
  <si>
    <t>Welch, Peter</t>
  </si>
  <si>
    <t>DelBene, Suzan</t>
  </si>
  <si>
    <t>Larsen, Rick</t>
  </si>
  <si>
    <t>Herrera Beutler, Jaime</t>
  </si>
  <si>
    <t>Hastings, Doc</t>
  </si>
  <si>
    <t>McMorris Rodgers, Cathy</t>
  </si>
  <si>
    <t>Kilmer, Derek</t>
  </si>
  <si>
    <t>McDermott, Jim</t>
  </si>
  <si>
    <t>Reichert, David</t>
  </si>
  <si>
    <t>Smith, Adam</t>
  </si>
  <si>
    <t>Heck, Denny</t>
  </si>
  <si>
    <t>Ryan, Paul</t>
  </si>
  <si>
    <t>Pocan, Mark</t>
  </si>
  <si>
    <t>Kind, Ron</t>
  </si>
  <si>
    <t>Moore, Gwen</t>
  </si>
  <si>
    <t>Sensenbrenner, Jim</t>
  </si>
  <si>
    <t>Petri, Tom</t>
  </si>
  <si>
    <t>Duffy, Sean</t>
  </si>
  <si>
    <t>Ribble, Reid</t>
  </si>
  <si>
    <t>McKinley, David</t>
  </si>
  <si>
    <t>Capito, Shelley Moore</t>
  </si>
  <si>
    <t>Rahall, Nick</t>
  </si>
  <si>
    <t>Lummis, Cynthia</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</si>
  <si>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</si>
  <si>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</si>
  <si>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</si>
  <si>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</si>
  <si>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</si>
  <si>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</si>
  <si>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</si>
  <si>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</si>
  <si>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</si>
  <si>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</si>
  <si>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</si>
  <si>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</si>
  <si>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</si>
  <si>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</si>
  <si>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</si>
  <si>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</si>
  <si>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</si>
  <si>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</si>
  <si>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</si>
  <si>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</si>
  <si>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</si>
  <si>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</si>
  <si>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</si>
  <si>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</si>
  <si>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</si>
  <si>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</si>
  <si>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</si>
  <si>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</si>
  <si>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</si>
  <si>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</si>
  <si>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</si>
  <si>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</si>
  <si>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</si>
  <si>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</si>
  <si>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</si>
  <si>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</si>
  <si>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</si>
  <si>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</si>
  <si>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</si>
  <si>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</si>
  <si>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</si>
  <si>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</si>
  <si>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</si>
  <si>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</si>
  <si>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</si>
  <si>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</si>
  <si>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</si>
  <si>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</si>
  <si>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</si>
  <si>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</si>
  <si>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</si>
  <si>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t>
  </si>
  <si>
    <t>D Partisanship 2012</t>
  </si>
  <si>
    <t>Year Elected</t>
  </si>
  <si>
    <t>2012 Two Party MOV</t>
  </si>
  <si>
    <t>2010 District Partisanship</t>
  </si>
  <si>
    <t>Part. Change Redistricting</t>
  </si>
  <si>
    <t>Adjusted 2010 MOV</t>
  </si>
  <si>
    <t>2010 Adjusted Two Party D %</t>
  </si>
  <si>
    <t>Projected D %</t>
  </si>
  <si>
    <t>Candidate Influence D 2012</t>
  </si>
  <si>
    <t>Candidate Influence D 2010</t>
  </si>
  <si>
    <t>Adjusted 2012 MOV</t>
  </si>
  <si>
    <t>2012 Adjusted Two Party D %</t>
  </si>
  <si>
    <t/>
  </si>
  <si>
    <t>2012 (Special)</t>
  </si>
  <si>
    <t>2012 Adjustor</t>
  </si>
  <si>
    <t>2010 Adjustor</t>
  </si>
  <si>
    <t>1=Democrat incumbent</t>
  </si>
  <si>
    <t>2=Democrat open seat</t>
  </si>
  <si>
    <t>3=Democrat challenger</t>
  </si>
  <si>
    <t>4=Republican incumbent</t>
  </si>
  <si>
    <t>5=Republican open seat</t>
  </si>
  <si>
    <t>6=Republican challenger</t>
  </si>
  <si>
    <t>Incumbent winners' margins of victory were only adjusted for the national partisan lean. Open seat winner received a bonus of the average incumbency bump (4.5%) to account for the advantage they will receive as an incumbent. Challengers received twice that bonus, since their margin suffered from facing an incumbent.</t>
  </si>
  <si>
    <t>Projected National Democratic %</t>
  </si>
  <si>
    <t>No projection</t>
  </si>
  <si>
    <t>2012 Election</t>
  </si>
  <si>
    <t>Jo Bonner</t>
  </si>
  <si>
    <t>R*</t>
  </si>
  <si>
    <t>Martha Roby</t>
  </si>
  <si>
    <t>Mike Rogers</t>
  </si>
  <si>
    <t>Robert Aderholt</t>
  </si>
  <si>
    <t>Mo Brooks</t>
  </si>
  <si>
    <t>Spencer Bachus</t>
  </si>
  <si>
    <t>Terri Sewell</t>
  </si>
  <si>
    <t>D*</t>
  </si>
  <si>
    <t>Don Young</t>
  </si>
  <si>
    <t>Ann Kirkpatrick</t>
  </si>
  <si>
    <t>D</t>
  </si>
  <si>
    <t>Ron Barber</t>
  </si>
  <si>
    <t>Raul Grijalva</t>
  </si>
  <si>
    <t>Paul Gosar</t>
  </si>
  <si>
    <t>Matt Salmon</t>
  </si>
  <si>
    <t>R</t>
  </si>
  <si>
    <t>David Schweikert</t>
  </si>
  <si>
    <t>Ed Pastor</t>
  </si>
  <si>
    <t>Trent Franks</t>
  </si>
  <si>
    <t>Kyrsten Sinema</t>
  </si>
  <si>
    <t>Rick Crawford</t>
  </si>
  <si>
    <t>Tim Griffin</t>
  </si>
  <si>
    <t>Steve Womack</t>
  </si>
  <si>
    <t>Tom Cotton</t>
  </si>
  <si>
    <t>Doug La Malfa</t>
  </si>
  <si>
    <t>Jared Huffman</t>
  </si>
  <si>
    <t>John Garamendi</t>
  </si>
  <si>
    <t>Tom McClintock</t>
  </si>
  <si>
    <t>Mike Thompson</t>
  </si>
  <si>
    <t>Doris Matsui</t>
  </si>
  <si>
    <t>Ami Bera</t>
  </si>
  <si>
    <t>Paul Cook</t>
  </si>
  <si>
    <t>Jerry McNerney</t>
  </si>
  <si>
    <t>Jeff Denham</t>
  </si>
  <si>
    <t>George Miller</t>
  </si>
  <si>
    <t>Nancy Pelosi</t>
  </si>
  <si>
    <t>Barbara Lee</t>
  </si>
  <si>
    <t>Jackie Speier</t>
  </si>
  <si>
    <t>Eric Swalwell</t>
  </si>
  <si>
    <t>Jim Costa</t>
  </si>
  <si>
    <t>Mike Honda</t>
  </si>
  <si>
    <t>Anna Eshoo</t>
  </si>
  <si>
    <t>Zoe Lofgren</t>
  </si>
  <si>
    <t>Sam Farr</t>
  </si>
  <si>
    <t>David Valadao</t>
  </si>
  <si>
    <t>Devin Nunes</t>
  </si>
  <si>
    <t>Kevin McCarthy</t>
  </si>
  <si>
    <t>Lois Capps</t>
  </si>
  <si>
    <t>Buck McKeon</t>
  </si>
  <si>
    <t>Julia Brownley</t>
  </si>
  <si>
    <t>Judy Chu</t>
  </si>
  <si>
    <t>Adam Schiff</t>
  </si>
  <si>
    <t>Tony Cardenas</t>
  </si>
  <si>
    <t>Brad Sherman</t>
  </si>
  <si>
    <t>Gary Miller</t>
  </si>
  <si>
    <t>Grace Napolitano</t>
  </si>
  <si>
    <t>Henry Waxman</t>
  </si>
  <si>
    <t>Xavier Becerra</t>
  </si>
  <si>
    <t>Gloria McLeod</t>
  </si>
  <si>
    <t>Raul Ruiz</t>
  </si>
  <si>
    <t>Karen Bass</t>
  </si>
  <si>
    <t>Linda Sanchez</t>
  </si>
  <si>
    <t>Ed Royce</t>
  </si>
  <si>
    <t>Lucille Roybal0Allard</t>
  </si>
  <si>
    <t>Mark Takano</t>
  </si>
  <si>
    <t>Ken Calvert</t>
  </si>
  <si>
    <t>Maxine Waters</t>
  </si>
  <si>
    <t>Janice Hahn</t>
  </si>
  <si>
    <t>John Campbell</t>
  </si>
  <si>
    <t>Loretta Sanchez</t>
  </si>
  <si>
    <t>Alan Lowenthal</t>
  </si>
  <si>
    <t>Dana Rohrabacher</t>
  </si>
  <si>
    <t>Darrell Issa</t>
  </si>
  <si>
    <t>Duncan D. Hunter</t>
  </si>
  <si>
    <t>Juan Vargas</t>
  </si>
  <si>
    <t>Scott Peters</t>
  </si>
  <si>
    <t>Susan Davis</t>
  </si>
  <si>
    <t>Diana DeGette</t>
  </si>
  <si>
    <t>Jared Polis</t>
  </si>
  <si>
    <t>Scott Tipton</t>
  </si>
  <si>
    <t>Cory Gardner</t>
  </si>
  <si>
    <t>Doug Lamborn</t>
  </si>
  <si>
    <t>Mike Coffman</t>
  </si>
  <si>
    <t>Ed Perlmutter</t>
  </si>
  <si>
    <t>John Larson</t>
  </si>
  <si>
    <t>Joe Courtney</t>
  </si>
  <si>
    <t>Rosa DeLauro</t>
  </si>
  <si>
    <t>Jim Himes</t>
  </si>
  <si>
    <t>Elizabeth Esty</t>
  </si>
  <si>
    <t>John Carney</t>
  </si>
  <si>
    <t>Jeff Miller</t>
  </si>
  <si>
    <t>Steve Southerland</t>
  </si>
  <si>
    <t>Ted Yoho</t>
  </si>
  <si>
    <t>Ander Crenshaw</t>
  </si>
  <si>
    <t>Corrine Brown</t>
  </si>
  <si>
    <t>Ron DeSantis</t>
  </si>
  <si>
    <t>John Mica</t>
  </si>
  <si>
    <t>Bill Posey</t>
  </si>
  <si>
    <t>Alan Grayson</t>
  </si>
  <si>
    <t>Daniel Webster</t>
  </si>
  <si>
    <t>Richard Nugent</t>
  </si>
  <si>
    <t>Gus Bilirakis</t>
  </si>
  <si>
    <t>Bill Young</t>
  </si>
  <si>
    <t>Kathy Castor</t>
  </si>
  <si>
    <t>Dennis Ross</t>
  </si>
  <si>
    <t>Vern Buchanan</t>
  </si>
  <si>
    <t>Tom Rooney</t>
  </si>
  <si>
    <t>Patrick Murphy</t>
  </si>
  <si>
    <t>Trey Radel</t>
  </si>
  <si>
    <t>Alcee Hastings</t>
  </si>
  <si>
    <t>Ted Deutch</t>
  </si>
  <si>
    <t>Lois Frankel</t>
  </si>
  <si>
    <t>Debbie Wasserman Schultz</t>
  </si>
  <si>
    <t>Frederica Wilson</t>
  </si>
  <si>
    <t>Mario Diaz0Balart</t>
  </si>
  <si>
    <t>Joe Garcia</t>
  </si>
  <si>
    <t>Ileana Ros0Lehtinen</t>
  </si>
  <si>
    <t>Jack Kingston</t>
  </si>
  <si>
    <t>Sanford Bishop</t>
  </si>
  <si>
    <t>Lynn Westmoreland</t>
  </si>
  <si>
    <t>Hank Johnson</t>
  </si>
  <si>
    <t>John Lewis</t>
  </si>
  <si>
    <t>Tom Price</t>
  </si>
  <si>
    <t>Rob Woodall</t>
  </si>
  <si>
    <t>Austin Scott</t>
  </si>
  <si>
    <t>Doug Collins</t>
  </si>
  <si>
    <t>Paul Broun</t>
  </si>
  <si>
    <t>Phil Gingrey</t>
  </si>
  <si>
    <t>John Barrow</t>
  </si>
  <si>
    <t>David Scott</t>
  </si>
  <si>
    <t>Tom Graves</t>
  </si>
  <si>
    <t>Colleen Hanabusa</t>
  </si>
  <si>
    <t>Tulsi Gabbard</t>
  </si>
  <si>
    <t>Raul Labrador</t>
  </si>
  <si>
    <t>Mike Simpson</t>
  </si>
  <si>
    <t>Bobby Rush</t>
  </si>
  <si>
    <t>Dan Lipinski</t>
  </si>
  <si>
    <t>Luis Gutierrez</t>
  </si>
  <si>
    <t>Mike Quigley</t>
  </si>
  <si>
    <t>Peter Roskam</t>
  </si>
  <si>
    <t>Danny Davis</t>
  </si>
  <si>
    <t>Tammy Duckworth</t>
  </si>
  <si>
    <t>Jan Schakowsky</t>
  </si>
  <si>
    <t>Brad Schneider</t>
  </si>
  <si>
    <t>Bill Foster</t>
  </si>
  <si>
    <t>William Enyart</t>
  </si>
  <si>
    <t>Rodney Davis</t>
  </si>
  <si>
    <t>Randy Hultgren</t>
  </si>
  <si>
    <t>John Shimkus</t>
  </si>
  <si>
    <t>Adam Kinzinger</t>
  </si>
  <si>
    <t>Cheri Bustos</t>
  </si>
  <si>
    <t>Aaron Schock</t>
  </si>
  <si>
    <t>Peter Visclosky</t>
  </si>
  <si>
    <t>Jackie Walorski</t>
  </si>
  <si>
    <t>Marlin Stutzman</t>
  </si>
  <si>
    <t>Todd Rokita</t>
  </si>
  <si>
    <t>Susan Brooks</t>
  </si>
  <si>
    <t>Luke Messer</t>
  </si>
  <si>
    <t>Andre Carson</t>
  </si>
  <si>
    <t>Larry Bucshon</t>
  </si>
  <si>
    <t>Todd Young</t>
  </si>
  <si>
    <t>Bruce Braley</t>
  </si>
  <si>
    <t>Dave Loebsack</t>
  </si>
  <si>
    <t>Tom Latham</t>
  </si>
  <si>
    <t>Steve King</t>
  </si>
  <si>
    <t>Tim Huelskamp</t>
  </si>
  <si>
    <t>Lynn Jenkins</t>
  </si>
  <si>
    <t>Kevin Yoder</t>
  </si>
  <si>
    <t>Mike Pompeo</t>
  </si>
  <si>
    <t>Ed Whitfield</t>
  </si>
  <si>
    <t>Brett Guthrie</t>
  </si>
  <si>
    <t>John Yarmuth</t>
  </si>
  <si>
    <t>Thomas Massie</t>
  </si>
  <si>
    <t>Hal Rogers</t>
  </si>
  <si>
    <t>Andy Barr</t>
  </si>
  <si>
    <t>Steve Scalise</t>
  </si>
  <si>
    <t>Cedric Richmond</t>
  </si>
  <si>
    <t>Charles Boustany</t>
  </si>
  <si>
    <t>John Fleming</t>
  </si>
  <si>
    <t>Rodney Alexander</t>
  </si>
  <si>
    <t>Bill Cassidy</t>
  </si>
  <si>
    <t>Chellie Pingree</t>
  </si>
  <si>
    <t>Mike Michaud</t>
  </si>
  <si>
    <t>Andy Harris</t>
  </si>
  <si>
    <t>Dutch Ruppersberger</t>
  </si>
  <si>
    <t>John Sarbanes</t>
  </si>
  <si>
    <t>Donna Edwards</t>
  </si>
  <si>
    <t>Steny Hoyer</t>
  </si>
  <si>
    <t>John Delaney</t>
  </si>
  <si>
    <t>Elijah Cummings</t>
  </si>
  <si>
    <t>Chris Van Hollen</t>
  </si>
  <si>
    <t>Richard Neal</t>
  </si>
  <si>
    <t>Jim McGovern</t>
  </si>
  <si>
    <t>Niki Tsongas</t>
  </si>
  <si>
    <t>Joe Kennedy</t>
  </si>
  <si>
    <t>Ed Markey</t>
  </si>
  <si>
    <t>John Tierney</t>
  </si>
  <si>
    <t>Mike Capuano</t>
  </si>
  <si>
    <t>Stephen Lynch</t>
  </si>
  <si>
    <t>Bill Keating</t>
  </si>
  <si>
    <t>Dan Benishek</t>
  </si>
  <si>
    <t>Bill Huizenga</t>
  </si>
  <si>
    <t>Justin Amash</t>
  </si>
  <si>
    <t>Dave Camp</t>
  </si>
  <si>
    <t>Daniel Kildee</t>
  </si>
  <si>
    <t>Fred Upton</t>
  </si>
  <si>
    <t>Tim Walberg</t>
  </si>
  <si>
    <t>Sander Levin</t>
  </si>
  <si>
    <t>Candice Miller</t>
  </si>
  <si>
    <t>Kerry Bentivolio</t>
  </si>
  <si>
    <t>John Dingell</t>
  </si>
  <si>
    <t>John Conyers</t>
  </si>
  <si>
    <t>Gary Peters</t>
  </si>
  <si>
    <t>Tim Walz</t>
  </si>
  <si>
    <t>John Kline</t>
  </si>
  <si>
    <t>Erik Paulsen</t>
  </si>
  <si>
    <t>Betty Mccollum</t>
  </si>
  <si>
    <t>Keith Ellison</t>
  </si>
  <si>
    <t>Michele Bachmann</t>
  </si>
  <si>
    <t>Collin C. Peterson</t>
  </si>
  <si>
    <t>Richard Nolan</t>
  </si>
  <si>
    <t>Alan Nunnelee</t>
  </si>
  <si>
    <t>Bennie Thompson</t>
  </si>
  <si>
    <t>Gregg Harper</t>
  </si>
  <si>
    <t>Steven Palazzo</t>
  </si>
  <si>
    <t>Lacy Clay</t>
  </si>
  <si>
    <t>Ann Wagner</t>
  </si>
  <si>
    <t>Blaine Luetkemeyer</t>
  </si>
  <si>
    <t>Vicky Hartzler</t>
  </si>
  <si>
    <t>Emanuel Cleaver</t>
  </si>
  <si>
    <t>Sam Graves</t>
  </si>
  <si>
    <t>Billy Long</t>
  </si>
  <si>
    <t>Steve Daines</t>
  </si>
  <si>
    <t>Jeff Fortenberry</t>
  </si>
  <si>
    <t>Lee Terry</t>
  </si>
  <si>
    <t>Adrian Smith</t>
  </si>
  <si>
    <t>Dina Titus</t>
  </si>
  <si>
    <t>Mark Amodei</t>
  </si>
  <si>
    <t>Joe Heck</t>
  </si>
  <si>
    <t>Steven Horsford</t>
  </si>
  <si>
    <t>Carol Shea-Porter</t>
  </si>
  <si>
    <t>Ann Kuster</t>
  </si>
  <si>
    <t>Robert Andrews</t>
  </si>
  <si>
    <t>Frank LoBiondo</t>
  </si>
  <si>
    <t>Jon Runyan</t>
  </si>
  <si>
    <t>Chris Smith</t>
  </si>
  <si>
    <t>Scott Garrett</t>
  </si>
  <si>
    <t>Frank Pallone</t>
  </si>
  <si>
    <t>Leonard Lance</t>
  </si>
  <si>
    <t>Albio Sires</t>
  </si>
  <si>
    <t>Bill Pascrell</t>
  </si>
  <si>
    <t>Donald Payne Jr.</t>
  </si>
  <si>
    <t>Rodney Frelinghuysen</t>
  </si>
  <si>
    <t>Rush Holt</t>
  </si>
  <si>
    <t>Michelle Lujan Grisham</t>
  </si>
  <si>
    <t>Steve Pearce</t>
  </si>
  <si>
    <t>Ben R. Lujan</t>
  </si>
  <si>
    <t>Timothy Bishop</t>
  </si>
  <si>
    <t>Peter King</t>
  </si>
  <si>
    <t>Steve Israel</t>
  </si>
  <si>
    <t>Carolyn McCarthy</t>
  </si>
  <si>
    <t>Gregory Meeks</t>
  </si>
  <si>
    <t>Grace Meng</t>
  </si>
  <si>
    <t>Nydia Velazquez</t>
  </si>
  <si>
    <t>Hakeem Jeffries</t>
  </si>
  <si>
    <t>Yvette Clarke</t>
  </si>
  <si>
    <t>Jerrold Nadler</t>
  </si>
  <si>
    <t>Mike Grimm</t>
  </si>
  <si>
    <t>Carolyn Maloney</t>
  </si>
  <si>
    <t>Charles Rangel</t>
  </si>
  <si>
    <t>Joe Crowley</t>
  </si>
  <si>
    <t>Jose E. Serrano</t>
  </si>
  <si>
    <t>Eliot Engel</t>
  </si>
  <si>
    <t>Nita Lowey</t>
  </si>
  <si>
    <t>Sean Patrick Maloney</t>
  </si>
  <si>
    <t>Christopher Gibson</t>
  </si>
  <si>
    <t>Paul Tonko</t>
  </si>
  <si>
    <t>Bill Owens</t>
  </si>
  <si>
    <t>Richard Hanna</t>
  </si>
  <si>
    <t>Thomas Reed</t>
  </si>
  <si>
    <t>Daniel Maffei</t>
  </si>
  <si>
    <t>Louise Slaughter</t>
  </si>
  <si>
    <t>Brian Higgins</t>
  </si>
  <si>
    <t>Chris Collins</t>
  </si>
  <si>
    <t>G.K. Butterfield</t>
  </si>
  <si>
    <t>Renee Ellmers</t>
  </si>
  <si>
    <t>Walter Jones</t>
  </si>
  <si>
    <t>David Price</t>
  </si>
  <si>
    <t>Virginia Foxx</t>
  </si>
  <si>
    <t>Howard Coble</t>
  </si>
  <si>
    <t>Mike McIntyre</t>
  </si>
  <si>
    <t>Richard Hudson</t>
  </si>
  <si>
    <t>Robert Pittenger</t>
  </si>
  <si>
    <t>Patrick McHenry</t>
  </si>
  <si>
    <t>Mark Meadows</t>
  </si>
  <si>
    <t>Mel Watt</t>
  </si>
  <si>
    <t>George Holding</t>
  </si>
  <si>
    <t>Kevin Cramer</t>
  </si>
  <si>
    <t>Steve Chabot</t>
  </si>
  <si>
    <t>Brad Wenstrup</t>
  </si>
  <si>
    <t>Joyce Beatty</t>
  </si>
  <si>
    <t>Jim Jordan</t>
  </si>
  <si>
    <t>Bob Latta</t>
  </si>
  <si>
    <t>Bill Johnson</t>
  </si>
  <si>
    <t>Bob Gibbs</t>
  </si>
  <si>
    <t>John Boehner</t>
  </si>
  <si>
    <t>Marcy Kaptur</t>
  </si>
  <si>
    <t>Mike Turner</t>
  </si>
  <si>
    <t>Marcia Fudge</t>
  </si>
  <si>
    <t>Pat Tiberi</t>
  </si>
  <si>
    <t>Tim Ryan</t>
  </si>
  <si>
    <t>David Joyce</t>
  </si>
  <si>
    <t>Steve Stivers</t>
  </si>
  <si>
    <t>Jim Renacci</t>
  </si>
  <si>
    <t>Jim Bridenstine</t>
  </si>
  <si>
    <t>Markwayne Mullin</t>
  </si>
  <si>
    <t>Frank Lucas</t>
  </si>
  <si>
    <t>Tom Cole</t>
  </si>
  <si>
    <t>James Lankford</t>
  </si>
  <si>
    <t>Suzanne Bonamici</t>
  </si>
  <si>
    <t>Greg Walden</t>
  </si>
  <si>
    <t>Earl Blumenauer</t>
  </si>
  <si>
    <t>Peter DeFazio</t>
  </si>
  <si>
    <t>Kurt Schrader</t>
  </si>
  <si>
    <t>Robert Brady</t>
  </si>
  <si>
    <t>Chaka Fattah</t>
  </si>
  <si>
    <t>Mike Kelly</t>
  </si>
  <si>
    <t>Scott Perry</t>
  </si>
  <si>
    <t>Glenn Thompson</t>
  </si>
  <si>
    <t>Jim Gerlach</t>
  </si>
  <si>
    <t>Patrick Meehan</t>
  </si>
  <si>
    <t>Mike Fitzpatrick</t>
  </si>
  <si>
    <t>Bill Shuster</t>
  </si>
  <si>
    <t>Thomas Marino</t>
  </si>
  <si>
    <t>Lou Barletta</t>
  </si>
  <si>
    <t>Keith Rothfus</t>
  </si>
  <si>
    <t>Allyson Schwartz</t>
  </si>
  <si>
    <t>Mike Doyle</t>
  </si>
  <si>
    <t>Charles Dent</t>
  </si>
  <si>
    <t>Joseph Pitts</t>
  </si>
  <si>
    <t>Matthew Cartwright</t>
  </si>
  <si>
    <t>Tim Murphy</t>
  </si>
  <si>
    <t>David Cicilline</t>
  </si>
  <si>
    <t>Jim Langevin</t>
  </si>
  <si>
    <t>Joe Wilson</t>
  </si>
  <si>
    <t>Jeff Duncan</t>
  </si>
  <si>
    <t>Trey Gowdy</t>
  </si>
  <si>
    <t>Mick Mulvaney</t>
  </si>
  <si>
    <t>Jim Clyburn</t>
  </si>
  <si>
    <t>Tom Rice</t>
  </si>
  <si>
    <t>Kristi Noem</t>
  </si>
  <si>
    <t>Phil Roe</t>
  </si>
  <si>
    <t>John Duncan</t>
  </si>
  <si>
    <t>Chuck Fleischmann</t>
  </si>
  <si>
    <t>Scott DesJarlais</t>
  </si>
  <si>
    <t>Jim Cooper</t>
  </si>
  <si>
    <t>Diane Black</t>
  </si>
  <si>
    <t>Marsha Blackburn</t>
  </si>
  <si>
    <t>Stephen Fincher</t>
  </si>
  <si>
    <t>Steve Cohen</t>
  </si>
  <si>
    <t>Louie Gohmert</t>
  </si>
  <si>
    <t>Ted Poe</t>
  </si>
  <si>
    <t>Sam Johnson</t>
  </si>
  <si>
    <t>Ralph Hall</t>
  </si>
  <si>
    <t>Jeb Hensarling</t>
  </si>
  <si>
    <t>Joe Barton</t>
  </si>
  <si>
    <t>John Culberson</t>
  </si>
  <si>
    <t>Kevin Brady</t>
  </si>
  <si>
    <t>Al Green</t>
  </si>
  <si>
    <t>Michael McCaul</t>
  </si>
  <si>
    <t>Mike Conaway</t>
  </si>
  <si>
    <t>Kay Granger</t>
  </si>
  <si>
    <t>Mac Thornberry</t>
  </si>
  <si>
    <t>Randy Weber</t>
  </si>
  <si>
    <t>Ruben Hinojosa</t>
  </si>
  <si>
    <t>Beto O'Rourke</t>
  </si>
  <si>
    <t>Bill Flores</t>
  </si>
  <si>
    <t>Sheila Jackson Lee</t>
  </si>
  <si>
    <t>Randy Neugebauer</t>
  </si>
  <si>
    <t>Joaquin Castro</t>
  </si>
  <si>
    <t>Lamar Smith</t>
  </si>
  <si>
    <t>Pete Olson</t>
  </si>
  <si>
    <t>Pete Gallego</t>
  </si>
  <si>
    <t>Kenny Marchant</t>
  </si>
  <si>
    <t>Roger Williams</t>
  </si>
  <si>
    <t>Michael Burgess</t>
  </si>
  <si>
    <t>Blake Farenthold</t>
  </si>
  <si>
    <t>Henry Cuellar</t>
  </si>
  <si>
    <t>Gene Green</t>
  </si>
  <si>
    <t>Eddie Bernice Johnson</t>
  </si>
  <si>
    <t>John Carter</t>
  </si>
  <si>
    <t>Pete Sessions</t>
  </si>
  <si>
    <t>Marc Veasey</t>
  </si>
  <si>
    <t>Filemon Vela</t>
  </si>
  <si>
    <t>Lloyd Doggett</t>
  </si>
  <si>
    <t>Steve Stockman</t>
  </si>
  <si>
    <t>Rob Bishop</t>
  </si>
  <si>
    <t>Chris Stewart</t>
  </si>
  <si>
    <t>Jason Chaffetz</t>
  </si>
  <si>
    <t>Jim Matheson</t>
  </si>
  <si>
    <t>Peter Welch</t>
  </si>
  <si>
    <t>Rob Wittman</t>
  </si>
  <si>
    <t>Scott Rigell</t>
  </si>
  <si>
    <t>Bobby Scott</t>
  </si>
  <si>
    <t>Randy Forbes</t>
  </si>
  <si>
    <t>Robert Hurt</t>
  </si>
  <si>
    <t>Bob Goodlatte</t>
  </si>
  <si>
    <t>Eric Cantor</t>
  </si>
  <si>
    <t>Jim Moran</t>
  </si>
  <si>
    <t>Morgan Griffith</t>
  </si>
  <si>
    <t>Frank Wolf</t>
  </si>
  <si>
    <t>Gerry Connolly</t>
  </si>
  <si>
    <t>Suzan DelBene</t>
  </si>
  <si>
    <t>Rick Larsen</t>
  </si>
  <si>
    <t>Jaime Herrera Beutler</t>
  </si>
  <si>
    <t>Doc Hastings</t>
  </si>
  <si>
    <t>Cathy McMorris Rodgers</t>
  </si>
  <si>
    <t>Derek Kilmer</t>
  </si>
  <si>
    <t>Jim McDermott</t>
  </si>
  <si>
    <t>Dave Reichert</t>
  </si>
  <si>
    <t>Adam Smith</t>
  </si>
  <si>
    <t>Denny Heck</t>
  </si>
  <si>
    <t>David McKinley</t>
  </si>
  <si>
    <t>Shelley Moore Capito</t>
  </si>
  <si>
    <t>Nick Rahall</t>
  </si>
  <si>
    <t>Paul Ryan</t>
  </si>
  <si>
    <t>Mark Pocan</t>
  </si>
  <si>
    <t>Ron Kind</t>
  </si>
  <si>
    <t>Gwen Moore</t>
  </si>
  <si>
    <t>Jim Sensenbrenner</t>
  </si>
  <si>
    <t>Tom Petri</t>
  </si>
  <si>
    <t>Sean Duffy</t>
  </si>
  <si>
    <t>Reid Ribble</t>
  </si>
  <si>
    <t>Cynthia Lummis</t>
  </si>
  <si>
    <t>2012 partisanship: Daily Kos http://www.dailykos.com/story/2012/11/19/1163009/-Daily-Kos-Elections-presidential-results-by-congressional-district-for-the-2012-2008-elections?detail=hide</t>
  </si>
  <si>
    <t>2012 results: Dave Wasserman https://docs.google.com/spreadsheet/ccc?key=0AjYj9mXElO_QdHZCbzJocGtxYkR6OTdZbzZwRUFvS3c#gid=0</t>
  </si>
  <si>
    <t>2010 partisanship: FairVote's Monopoly Politics 2012 http://www.fairvote.org/monopoly-politics-2012</t>
  </si>
  <si>
    <t>2010 results: FairVote's Dubious Democracy 2010 http://www.fairvote.org/assets/Uploads/DubiousDemocracy2010.pdf</t>
  </si>
  <si>
    <t>CD#</t>
  </si>
  <si>
    <t>Winner</t>
  </si>
  <si>
    <t>Dem Votes</t>
  </si>
  <si>
    <t>GOP Votes</t>
  </si>
  <si>
    <t>Other Votes</t>
  </si>
  <si>
    <t>Dem %</t>
  </si>
  <si>
    <t>GOP %</t>
  </si>
  <si>
    <t>Two Party MOV</t>
  </si>
  <si>
    <t>2010 Election</t>
  </si>
  <si>
    <t>Dem Vote</t>
  </si>
  <si>
    <t>GOP Vote</t>
  </si>
  <si>
    <t>D Partisanship 2010</t>
  </si>
  <si>
    <t>Special Elections</t>
  </si>
  <si>
    <t>Candidate</t>
  </si>
  <si>
    <t>Two Pary Dem%</t>
  </si>
  <si>
    <t>Two Party GOP%</t>
  </si>
  <si>
    <t>Projected National Incumbency Bump</t>
  </si>
  <si>
    <r>
      <t xml:space="preserve">Candidate influence is listed in terms of how much the candidate influenced the vote in the district </t>
    </r>
    <r>
      <rPr>
        <b/>
        <sz val="11"/>
        <color theme="1"/>
        <rFont val="Calibri"/>
        <family val="2"/>
        <scheme val="minor"/>
      </rPr>
      <t>toward Democrats.</t>
    </r>
    <r>
      <rPr>
        <sz val="11"/>
        <color theme="1"/>
        <rFont val="Calibri"/>
        <family val="2"/>
        <scheme val="minor"/>
      </rPr>
      <t xml:space="preserve"> Thus, negative candidate influences for Republican candidates mean the candidate performed well.</t>
    </r>
  </si>
  <si>
    <t>Kelly, Robin</t>
  </si>
  <si>
    <t>Robin Kelly</t>
  </si>
  <si>
    <t>D Partisanship 2012 + Tilt</t>
  </si>
  <si>
    <t>Safe Republican:</t>
  </si>
  <si>
    <t>Likely Republican:</t>
  </si>
  <si>
    <t>Lean Republican:</t>
  </si>
  <si>
    <t xml:space="preserve">Toss Up (Slight R): </t>
  </si>
  <si>
    <t>Total R:</t>
  </si>
  <si>
    <t>Safe Democratic:</t>
  </si>
  <si>
    <t>Likely Democratic:</t>
  </si>
  <si>
    <t>Lean Democratic:</t>
  </si>
  <si>
    <t>Total D:</t>
  </si>
  <si>
    <t>Toss Up (Slight D):</t>
  </si>
  <si>
    <t>If All Seats Open:</t>
  </si>
  <si>
    <t>Republican</t>
  </si>
  <si>
    <t>Democratic</t>
  </si>
  <si>
    <t>No Projection</t>
  </si>
  <si>
    <t>Gray cell = user can adjust</t>
  </si>
  <si>
    <t>This spreadsheet provides data and projections for all 435 congressional races in the 2014 midterm elections.</t>
  </si>
  <si>
    <t xml:space="preserve">The "Projections" tab contains several useful features, including: </t>
  </si>
  <si>
    <t>The following raw data was taken into account: Obama's performance in the district in 2012, the candidate's vote perecentages in the district in 2010 and 2012 (adjusted for redistricting and the overall partisan climate of the year), and the candidate's incumbency status in 2010 and 2012</t>
  </si>
  <si>
    <t>2010 Two Party MOV</t>
  </si>
  <si>
    <t>Candidate adjustors (hidden in columns F and G):</t>
  </si>
  <si>
    <t>In the column "2014 Projections (Competitiveness)," a seat is called "Safe R" if that number is less than 42%, "Likely R" if it is between 42% and 44%, "Lean R" if it is between 44% and 47%, "Toss Up" if it is between 47% and 53%, "Lean D" if it is between 52% and 55%, "Lean R" if it is between 55% and 58%, and "Safe D" if it is above 58%.</t>
  </si>
  <si>
    <t>Note: Because Louisiana's Top Two system allows multiple candidates of each party to run on election day, candidates' vote percentages in Louisiana cannot be easily translated into two-party margins of victory and "candidate influence" scores. Those elections are treated as uncontested.</t>
  </si>
  <si>
    <t xml:space="preserve">The projection is based on a formula comprised of three numbers (in the green columns): current district partisanship (D) and the influence of the candidate on vote margins in the last two elections. Candidate influence is the performance of a candidate in a district relative to Obama's performance in the same district, adjusted for the national partisan tilt and whether the candidate was an incumbent, running in an open seat, or a challenger. (Non-Top Two incumbent vs. incumbent races are counted as open seat races). </t>
  </si>
  <si>
    <r>
      <rPr>
        <b/>
        <sz val="11"/>
        <color theme="1"/>
        <rFont val="Calibri"/>
        <family val="2"/>
        <scheme val="minor"/>
      </rPr>
      <t>Raw Data Sources:</t>
    </r>
    <r>
      <rPr>
        <sz val="11"/>
        <color theme="1"/>
        <rFont val="Calibri"/>
        <family val="2"/>
        <scheme val="minor"/>
      </rPr>
      <t xml:space="preserve"> </t>
    </r>
  </si>
  <si>
    <t>2014 FairVote Projections</t>
  </si>
  <si>
    <t>Republican Seats:</t>
  </si>
  <si>
    <t>Democratic Seats:</t>
  </si>
  <si>
    <t>No Projection Seats:</t>
  </si>
  <si>
    <t>2014 Projections (FairVote)</t>
  </si>
  <si>
    <t>2014 Projections (Competition Ratings)</t>
  </si>
  <si>
    <t>2014 Competition Ratings (Even Partisan Year)</t>
  </si>
  <si>
    <t>If All Seats Open (based only on district partisanship)</t>
  </si>
  <si>
    <r>
      <t xml:space="preserve">1. </t>
    </r>
    <r>
      <rPr>
        <b/>
        <sz val="11"/>
        <color theme="1"/>
        <rFont val="Calibri"/>
        <family val="2"/>
        <scheme val="minor"/>
      </rPr>
      <t>FairVote's official projections</t>
    </r>
    <r>
      <rPr>
        <sz val="11"/>
        <color theme="1"/>
        <rFont val="Calibri"/>
        <family val="2"/>
        <scheme val="minor"/>
      </rPr>
      <t xml:space="preserve"> by party for the 374 seats that we are projecting (in the yellow box, with accompanying pie chart)</t>
    </r>
  </si>
  <si>
    <r>
      <t xml:space="preserve">2. </t>
    </r>
    <r>
      <rPr>
        <b/>
        <sz val="11"/>
        <color rgb="FF000000"/>
        <rFont val="Calibri"/>
        <family val="2"/>
        <scheme val="minor"/>
      </rPr>
      <t>Competitiveness ratings and partisan lean</t>
    </r>
    <r>
      <rPr>
        <sz val="11"/>
        <color rgb="FF000000"/>
        <rFont val="Calibri"/>
        <family val="2"/>
        <scheme val="minor"/>
      </rPr>
      <t xml:space="preserve"> for all 435 seats, including those not officially projected (in the red/blue box)</t>
    </r>
  </si>
  <si>
    <r>
      <t xml:space="preserve">5. </t>
    </r>
    <r>
      <rPr>
        <b/>
        <sz val="11"/>
        <color theme="1"/>
        <rFont val="Calibri"/>
        <family val="2"/>
        <scheme val="minor"/>
      </rPr>
      <t>Projections for each individual district and incumbent</t>
    </r>
    <r>
      <rPr>
        <sz val="11"/>
        <color theme="1"/>
        <rFont val="Calibri"/>
        <family val="2"/>
        <scheme val="minor"/>
      </rPr>
      <t>, in terms of projected Democratic vote percentage, FairVote official projection, and competitiveness rating (in orange and party-color-coded columns H, I, and J)</t>
    </r>
  </si>
  <si>
    <r>
      <t xml:space="preserve">3. </t>
    </r>
    <r>
      <rPr>
        <b/>
        <sz val="11"/>
        <color rgb="FF000000"/>
        <rFont val="Calibri"/>
        <family val="2"/>
        <scheme val="minor"/>
      </rPr>
      <t>Party projections if every seat were an open seat race</t>
    </r>
    <r>
      <rPr>
        <sz val="11"/>
        <color rgb="FF000000"/>
        <rFont val="Calibri"/>
        <family val="2"/>
        <scheme val="minor"/>
      </rPr>
      <t xml:space="preserve"> (in the green box)</t>
    </r>
  </si>
  <si>
    <r>
      <t xml:space="preserve">6. </t>
    </r>
    <r>
      <rPr>
        <b/>
        <sz val="11"/>
        <color rgb="FF000000"/>
        <rFont val="Calibri"/>
        <family val="2"/>
        <scheme val="minor"/>
      </rPr>
      <t>Partisanship rating</t>
    </r>
    <r>
      <rPr>
        <sz val="11"/>
        <color rgb="FF000000"/>
        <rFont val="Calibri"/>
        <family val="2"/>
        <scheme val="minor"/>
      </rPr>
      <t xml:space="preserve"> (how the district voted for president relative to the candidates' national averages in 2012) of each district</t>
    </r>
  </si>
  <si>
    <r>
      <t xml:space="preserve">7. </t>
    </r>
    <r>
      <rPr>
        <b/>
        <sz val="11"/>
        <color rgb="FF000000"/>
        <rFont val="Calibri"/>
        <family val="2"/>
        <scheme val="minor"/>
      </rPr>
      <t>"Candidate influence"</t>
    </r>
    <r>
      <rPr>
        <sz val="11"/>
        <color rgb="FF000000"/>
        <rFont val="Calibri"/>
        <family val="2"/>
        <scheme val="minor"/>
      </rPr>
      <t xml:space="preserve"> for each incumbent in the last two elections. This number shows whether the quality of the candidate influenced voters to vote for them at a higher or lower rate than the district's partisanship would suggest. Democratic candidates are strong when they have positive candidate influences, while Republican candidates are strong when they have negative candidate influences.</t>
    </r>
  </si>
  <si>
    <r>
      <rPr>
        <sz val="11"/>
        <color rgb="FF000000"/>
        <rFont val="Calibri"/>
        <family val="2"/>
        <scheme val="minor"/>
      </rPr>
      <t>4.</t>
    </r>
    <r>
      <rPr>
        <b/>
        <sz val="11"/>
        <color rgb="FF000000"/>
        <rFont val="Calibri"/>
        <family val="2"/>
        <scheme val="minor"/>
      </rPr>
      <t xml:space="preserve"> Ability to manually change the overall partisan tilt of the year and the average incumbency bump of the year</t>
    </r>
    <r>
      <rPr>
        <sz val="11"/>
        <color rgb="FF000000"/>
        <rFont val="Calibri"/>
        <family val="2"/>
        <scheme val="minor"/>
      </rPr>
      <t>, which will alter the projections.</t>
    </r>
  </si>
  <si>
    <t>The complete projections themselves can be found in the "Projections" tab, a summary of the projections can be found in the "Summary Charts" tab, a full explanation of the methodology behind the projections behind the projections can be found in the "Projections Methodology" tab, and the election result data used in this analasys can be found in the "Raw Data" tab.</t>
  </si>
  <si>
    <t>As mentioned in feature #4, the Projections tab allows the user to manually input data into the two gray cells (A2 and B2).</t>
  </si>
  <si>
    <t>Cell A2 allows the user to simulate projections based on any possible nationwide partisan tilt in the 2014 elections. For example, if you anticipate a 4% Democratic advantage in 2014, you would input "54%" into A2. If you anticipate a 4% Republican advantage in 2014, you would input "46%."</t>
  </si>
  <si>
    <t>Cell B2 allows the user to simulate any possible nationwide sentiment toward incumbents in general. The default incumbency advantage is 4.5% as that is the "bump" over 50% that they received on average in 2012. If you think 2014 will be an unusually anti-incumbent year, you could input "1%" into B2, and see the likely effects on each race. If you think 2014 will be an incumbent-favoring year, you could input 7% into B2.</t>
  </si>
  <si>
    <t>In the column "2014 Projections (FairVote)," a seat is projected for Democrats if the number in column H is over 56% and Republicans if it is under 44%. No other seat is projected. Seats are also not projected if the incumbent won by less than 4% last election or is representing a district that favors the opposite party.</t>
  </si>
  <si>
    <t xml:space="preserve">Candidates who ran uncontested in either 2010 or 2012 were given a "candidate influence" score of 4.5% in favor of their party - the average incumbency bump in 2012. This is a conservative estimate of the advantage they would likely receive if challenged. Candidates running in a Top Two race against a member of their own party are counted as having run uncontested, since margins of victory are listed in terms of two-party totals. </t>
  </si>
  <si>
    <t>Column H represented the projected two party votes for the Democratic candidate in the 2014 election based on a weighting of the three green column numbers. The formula gives slightly more weight to 2012 numbers over 2010 numbers and weights partisanship above candidate influence. Freshmen incumbents have their 2012 election results weighted significantly less than others.</t>
  </si>
  <si>
    <t>Partisan Tilt</t>
  </si>
  <si>
    <t xml:space="preserve">Seats Favoring Republicans </t>
  </si>
  <si>
    <t>Safe Republican</t>
  </si>
  <si>
    <t>Seats Favoring Democrats</t>
  </si>
  <si>
    <t>Safe Democratic</t>
  </si>
  <si>
    <t>54% Democratic Year</t>
  </si>
  <si>
    <t>50% Democratic Year</t>
  </si>
  <si>
    <t>46% Democratic Year</t>
  </si>
  <si>
    <t>Wave Year Summary</t>
  </si>
  <si>
    <t>How to use the Monopoly Politics 2014 Spreadsheet</t>
  </si>
  <si>
    <t>These are preliminary projections, and we may make changes to this spreadsheet before the final Monopoly Politics 2014 report is released. If you have any comments or questions on the spreadsheet, please contact Devin McCarthy at dmccarthy@fairvote.org</t>
  </si>
  <si>
    <t>Explanation of manual tools: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</si>
</sst>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Times New Roman"/>
      <family val="1"/>
    </font>
    <font>
      <sz val="11"/>
      <color rgb="FF006100"/>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s>
  <fills count="13">
    <fill>
      <patternFill patternType="none"/>
    </fill>
    <fill>
      <patternFill patternType="gray125"/>
    </fill>
    <fill>
      <patternFill patternType="solid">
        <fgColor rgb="FFC6EFCE"/>
      </patternFill>
    </fill>
    <fill>
      <patternFill patternType="solid">
        <fgColor rgb="FFFFCC99"/>
      </patternFill>
    </fill>
    <fill>
      <patternFill patternType="solid">
        <fgColor theme="8" tint="0.79998168889431442"/>
        <bgColor indexed="65"/>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A5A5A5"/>
      </patternFill>
    </fill>
    <fill>
      <patternFill patternType="solid">
        <fgColor theme="4" tint="0.79998168889431442"/>
        <bgColor indexed="65"/>
      </patternFill>
    </fill>
    <fill>
      <patternFill patternType="solid">
        <fgColor rgb="FF8DB3E2"/>
        <bgColor indexed="64"/>
      </patternFill>
    </fill>
    <fill>
      <patternFill patternType="solid">
        <fgColor rgb="FFCCC0D9"/>
        <bgColor indexed="64"/>
      </patternFill>
    </fill>
    <fill>
      <patternFill patternType="solid">
        <fgColor rgb="FFE5B8B7"/>
        <bgColor indexed="64"/>
      </patternFill>
    </fill>
  </fills>
  <borders count="22">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10">
    <xf numFmtId="0" fontId="0" fillId="0" borderId="0"/>
    <xf numFmtId="9" fontId="1" fillId="0" borderId="0" applyFont="0" applyFill="0" applyBorder="0" applyAlignment="0" applyProtection="0"/>
    <xf numFmtId="0" fontId="4" fillId="2" borderId="0" applyNumberFormat="0" applyBorder="0" applyAlignment="0" applyProtection="0"/>
    <xf numFmtId="0" fontId="5" fillId="3" borderId="2" applyNumberFormat="0" applyAlignment="0" applyProtection="0"/>
    <xf numFmtId="0" fontId="1"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8" fillId="8" borderId="18" applyNumberFormat="0" applyAlignment="0" applyProtection="0"/>
    <xf numFmtId="0" fontId="1" fillId="9" borderId="0" applyNumberFormat="0" applyBorder="0" applyAlignment="0" applyProtection="0"/>
  </cellStyleXfs>
  <cellXfs count="114">
    <xf numFmtId="0" fontId="0" fillId="0" borderId="0" xfId="0"/>
    <xf numFmtId="0" fontId="0" fillId="0" borderId="0" xfId="0" applyAlignment="1">
      <alignment wrapText="1"/>
    </xf>
    <xf numFmtId="0" fontId="2" fillId="0" borderId="0" xfId="0" applyFont="1" applyAlignment="1">
      <alignment wrapText="1"/>
    </xf>
    <xf numFmtId="0" fontId="2" fillId="0" borderId="1" xfId="0" applyFont="1" applyBorder="1" applyAlignment="1">
      <alignment wrapText="1"/>
    </xf>
    <xf numFmtId="0" fontId="0" fillId="0" borderId="0" xfId="0" applyFont="1" applyAlignment="1">
      <alignment wrapText="1"/>
    </xf>
    <xf numFmtId="0" fontId="0" fillId="0" borderId="0" xfId="0" applyFont="1" applyAlignment="1">
      <alignment horizontal="center" wrapText="1"/>
    </xf>
    <xf numFmtId="0" fontId="2" fillId="0" borderId="1" xfId="0" applyFont="1" applyFill="1" applyBorder="1" applyAlignment="1">
      <alignment wrapText="1"/>
    </xf>
    <xf numFmtId="0" fontId="0" fillId="0" borderId="0" xfId="0" applyFont="1" applyFill="1" applyBorder="1" applyAlignment="1">
      <alignment wrapText="1"/>
    </xf>
    <xf numFmtId="164" fontId="3" fillId="0" borderId="0" xfId="1" applyNumberFormat="1" applyFont="1" applyBorder="1" applyAlignment="1">
      <alignment horizontal="right" wrapText="1"/>
    </xf>
    <xf numFmtId="164" fontId="0" fillId="0" borderId="0" xfId="0" applyNumberFormat="1" applyAlignment="1">
      <alignment wrapText="1"/>
    </xf>
    <xf numFmtId="164" fontId="0" fillId="0" borderId="0" xfId="0" applyNumberFormat="1" applyBorder="1" applyAlignment="1">
      <alignment wrapText="1"/>
    </xf>
    <xf numFmtId="164" fontId="0" fillId="0" borderId="0" xfId="0" applyNumberFormat="1" applyFont="1" applyAlignment="1">
      <alignment wrapText="1"/>
    </xf>
    <xf numFmtId="164" fontId="0" fillId="0" borderId="0" xfId="0" applyNumberFormat="1" applyFont="1" applyBorder="1" applyAlignment="1">
      <alignment wrapText="1"/>
    </xf>
    <xf numFmtId="0" fontId="4" fillId="2" borderId="1" xfId="2" applyBorder="1" applyAlignment="1">
      <alignment wrapText="1"/>
    </xf>
    <xf numFmtId="164" fontId="4" fillId="2" borderId="0" xfId="2" applyNumberFormat="1" applyAlignment="1">
      <alignment wrapText="1"/>
    </xf>
    <xf numFmtId="164" fontId="4" fillId="2" borderId="0" xfId="2" applyNumberFormat="1" applyBorder="1" applyAlignment="1">
      <alignment wrapText="1"/>
    </xf>
    <xf numFmtId="164" fontId="5" fillId="3" borderId="2" xfId="3" applyNumberFormat="1" applyAlignment="1">
      <alignment wrapText="1"/>
    </xf>
    <xf numFmtId="164" fontId="0" fillId="0" borderId="0" xfId="0" applyNumberFormat="1" applyBorder="1"/>
    <xf numFmtId="0" fontId="0" fillId="0" borderId="0" xfId="0" applyFill="1" applyBorder="1" applyAlignment="1">
      <alignment wrapText="1"/>
    </xf>
    <xf numFmtId="0" fontId="0" fillId="0" borderId="0" xfId="0" applyBorder="1"/>
    <xf numFmtId="0" fontId="2" fillId="0" borderId="0" xfId="0" applyFont="1"/>
    <xf numFmtId="0" fontId="0" fillId="0" borderId="1" xfId="0" applyFont="1" applyBorder="1" applyAlignment="1">
      <alignment wrapText="1"/>
    </xf>
    <xf numFmtId="0" fontId="0" fillId="0" borderId="1" xfId="0" applyFont="1" applyBorder="1"/>
    <xf numFmtId="0" fontId="0" fillId="0" borderId="1" xfId="0" applyBorder="1"/>
    <xf numFmtId="0" fontId="2" fillId="0" borderId="4" xfId="0" applyFont="1" applyBorder="1" applyAlignment="1">
      <alignment wrapText="1"/>
    </xf>
    <xf numFmtId="164" fontId="0" fillId="0" borderId="0" xfId="1" applyNumberFormat="1" applyFont="1" applyBorder="1"/>
    <xf numFmtId="164" fontId="0" fillId="0" borderId="3" xfId="1" applyNumberFormat="1" applyFont="1" applyBorder="1"/>
    <xf numFmtId="0" fontId="2" fillId="0" borderId="5" xfId="0" applyFont="1" applyBorder="1"/>
    <xf numFmtId="0" fontId="0" fillId="0" borderId="0" xfId="0" applyFill="1" applyBorder="1"/>
    <xf numFmtId="0" fontId="0" fillId="0" borderId="7" xfId="0" applyBorder="1"/>
    <xf numFmtId="0" fontId="2" fillId="0" borderId="4" xfId="0" applyFont="1" applyBorder="1"/>
    <xf numFmtId="0" fontId="0" fillId="0" borderId="6" xfId="0" applyFill="1" applyBorder="1"/>
    <xf numFmtId="3" fontId="0" fillId="0" borderId="0" xfId="0" applyNumberFormat="1"/>
    <xf numFmtId="0" fontId="7" fillId="6" borderId="8" xfId="6" applyBorder="1" applyAlignment="1">
      <alignment wrapText="1"/>
    </xf>
    <xf numFmtId="0" fontId="7" fillId="6" borderId="9" xfId="6" applyNumberFormat="1" applyBorder="1" applyAlignment="1">
      <alignment wrapText="1"/>
    </xf>
    <xf numFmtId="0" fontId="7" fillId="6" borderId="10" xfId="6" applyBorder="1" applyAlignment="1">
      <alignment wrapText="1"/>
    </xf>
    <xf numFmtId="0" fontId="7" fillId="6" borderId="11" xfId="6" applyNumberFormat="1" applyBorder="1" applyAlignment="1">
      <alignment wrapText="1"/>
    </xf>
    <xf numFmtId="0" fontId="7" fillId="6" borderId="12" xfId="6" applyBorder="1"/>
    <xf numFmtId="0" fontId="7" fillId="6" borderId="13" xfId="6" applyNumberFormat="1" applyBorder="1" applyAlignment="1">
      <alignment wrapText="1"/>
    </xf>
    <xf numFmtId="0" fontId="6" fillId="5" borderId="8" xfId="5" applyBorder="1"/>
    <xf numFmtId="0" fontId="6" fillId="5" borderId="10" xfId="5" applyBorder="1"/>
    <xf numFmtId="0" fontId="6" fillId="5" borderId="12" xfId="5" applyBorder="1"/>
    <xf numFmtId="0" fontId="1" fillId="4" borderId="9" xfId="4" applyBorder="1"/>
    <xf numFmtId="0" fontId="1" fillId="4" borderId="11" xfId="4" applyBorder="1"/>
    <xf numFmtId="0" fontId="6" fillId="5" borderId="16" xfId="5" applyBorder="1"/>
    <xf numFmtId="0" fontId="6" fillId="5" borderId="3" xfId="5" applyBorder="1"/>
    <xf numFmtId="0" fontId="0" fillId="4" borderId="15" xfId="4" applyFont="1" applyBorder="1"/>
    <xf numFmtId="1" fontId="1" fillId="4" borderId="11" xfId="4" applyNumberFormat="1" applyBorder="1"/>
    <xf numFmtId="1" fontId="6" fillId="5" borderId="3" xfId="5" applyNumberFormat="1" applyBorder="1"/>
    <xf numFmtId="0" fontId="6" fillId="5" borderId="17" xfId="5" applyBorder="1"/>
    <xf numFmtId="0" fontId="1" fillId="7" borderId="9" xfId="7" applyBorder="1"/>
    <xf numFmtId="0" fontId="1" fillId="7" borderId="13" xfId="7" applyBorder="1"/>
    <xf numFmtId="0" fontId="0" fillId="7" borderId="8" xfId="7" applyFont="1" applyBorder="1" applyAlignment="1"/>
    <xf numFmtId="0" fontId="0" fillId="7" borderId="12" xfId="7" applyFont="1" applyBorder="1" applyAlignment="1"/>
    <xf numFmtId="0" fontId="0" fillId="4" borderId="0" xfId="4" applyFont="1" applyBorder="1"/>
    <xf numFmtId="0" fontId="1" fillId="4" borderId="13" xfId="4" applyBorder="1"/>
    <xf numFmtId="0" fontId="0" fillId="4" borderId="14" xfId="4" applyFont="1" applyBorder="1"/>
    <xf numFmtId="9" fontId="8" fillId="8" borderId="18" xfId="8" applyNumberFormat="1"/>
    <xf numFmtId="10" fontId="8" fillId="8" borderId="18" xfId="8" applyNumberFormat="1"/>
    <xf numFmtId="0" fontId="9" fillId="0" borderId="0" xfId="0" applyFont="1" applyAlignment="1">
      <alignment wrapText="1"/>
    </xf>
    <xf numFmtId="0" fontId="10" fillId="0" borderId="0" xfId="0" applyFont="1" applyAlignment="1">
      <alignment wrapText="1"/>
    </xf>
    <xf numFmtId="0" fontId="0" fillId="0" borderId="3" xfId="0" applyBorder="1"/>
    <xf numFmtId="0" fontId="4" fillId="2" borderId="4" xfId="2" applyBorder="1" applyAlignment="1">
      <alignment wrapText="1"/>
    </xf>
    <xf numFmtId="164" fontId="4" fillId="2" borderId="3" xfId="2" applyNumberFormat="1" applyBorder="1" applyAlignment="1">
      <alignment wrapText="1"/>
    </xf>
    <xf numFmtId="0" fontId="0" fillId="0" borderId="1" xfId="0" applyFont="1" applyBorder="1" applyAlignment="1">
      <alignment horizontal="center" wrapText="1"/>
    </xf>
    <xf numFmtId="0" fontId="0" fillId="0" borderId="1" xfId="0" applyFont="1" applyFill="1" applyBorder="1" applyAlignment="1">
      <alignment wrapText="1"/>
    </xf>
    <xf numFmtId="164" fontId="4" fillId="2" borderId="1" xfId="2" applyNumberFormat="1" applyBorder="1" applyAlignment="1">
      <alignment wrapText="1"/>
    </xf>
    <xf numFmtId="164" fontId="3" fillId="0" borderId="1" xfId="1" applyNumberFormat="1" applyFont="1" applyBorder="1" applyAlignment="1">
      <alignment horizontal="right" wrapText="1"/>
    </xf>
    <xf numFmtId="164" fontId="0" fillId="0" borderId="1" xfId="0" applyNumberFormat="1" applyBorder="1" applyAlignment="1">
      <alignment wrapText="1"/>
    </xf>
    <xf numFmtId="164" fontId="0" fillId="0" borderId="1" xfId="0" applyNumberFormat="1" applyBorder="1"/>
    <xf numFmtId="164" fontId="4" fillId="2" borderId="4" xfId="2" applyNumberFormat="1" applyBorder="1" applyAlignment="1">
      <alignment wrapText="1"/>
    </xf>
    <xf numFmtId="0" fontId="11" fillId="0" borderId="0" xfId="0" applyFont="1" applyAlignment="1">
      <alignment wrapText="1"/>
    </xf>
    <xf numFmtId="0" fontId="7" fillId="6" borderId="19" xfId="6" applyBorder="1"/>
    <xf numFmtId="0" fontId="7" fillId="6" borderId="20" xfId="6" applyBorder="1"/>
    <xf numFmtId="0" fontId="7" fillId="6" borderId="6" xfId="6" applyBorder="1"/>
    <xf numFmtId="0" fontId="7" fillId="6" borderId="3" xfId="6" applyBorder="1"/>
    <xf numFmtId="0" fontId="7" fillId="6" borderId="7" xfId="6" applyBorder="1"/>
    <xf numFmtId="0" fontId="7" fillId="6" borderId="4" xfId="6" applyBorder="1"/>
    <xf numFmtId="0" fontId="6" fillId="5" borderId="19" xfId="5" applyBorder="1"/>
    <xf numFmtId="0" fontId="6" fillId="5" borderId="6" xfId="5" applyBorder="1"/>
    <xf numFmtId="0" fontId="6" fillId="5" borderId="7" xfId="5" applyBorder="1"/>
    <xf numFmtId="0" fontId="1" fillId="9" borderId="21" xfId="9" applyBorder="1"/>
    <xf numFmtId="0" fontId="1" fillId="9" borderId="20" xfId="9" applyBorder="1"/>
    <xf numFmtId="0" fontId="1" fillId="9" borderId="0" xfId="9" applyBorder="1"/>
    <xf numFmtId="0" fontId="1" fillId="9" borderId="3" xfId="9" applyBorder="1"/>
    <xf numFmtId="0" fontId="1" fillId="9" borderId="1" xfId="9" applyBorder="1"/>
    <xf numFmtId="0" fontId="1" fillId="9" borderId="4" xfId="9" applyBorder="1"/>
    <xf numFmtId="0" fontId="6" fillId="5" borderId="20" xfId="5" applyBorder="1"/>
    <xf numFmtId="0" fontId="6" fillId="5" borderId="4" xfId="5" applyBorder="1"/>
    <xf numFmtId="0" fontId="4" fillId="2" borderId="19" xfId="2" applyBorder="1"/>
    <xf numFmtId="0" fontId="4" fillId="2" borderId="20" xfId="2" applyBorder="1"/>
    <xf numFmtId="0" fontId="4" fillId="2" borderId="7" xfId="2" applyBorder="1"/>
    <xf numFmtId="0" fontId="4" fillId="2" borderId="4" xfId="2" applyBorder="1"/>
    <xf numFmtId="0" fontId="10" fillId="10" borderId="0" xfId="0" applyFont="1" applyFill="1" applyBorder="1" applyAlignment="1">
      <alignment horizontal="center"/>
    </xf>
    <xf numFmtId="0" fontId="10" fillId="10" borderId="0" xfId="0" applyFont="1" applyFill="1" applyBorder="1" applyAlignment="1">
      <alignment horizontal="center" wrapText="1"/>
    </xf>
    <xf numFmtId="0" fontId="10" fillId="11" borderId="0" xfId="0" applyFont="1" applyFill="1" applyBorder="1" applyAlignment="1">
      <alignment horizontal="center"/>
    </xf>
    <xf numFmtId="0" fontId="10" fillId="11" borderId="0" xfId="0" applyFont="1" applyFill="1" applyBorder="1" applyAlignment="1">
      <alignment horizontal="center" wrapText="1"/>
    </xf>
    <xf numFmtId="0" fontId="10" fillId="10" borderId="6" xfId="0" applyFont="1" applyFill="1" applyBorder="1" applyAlignment="1">
      <alignment horizontal="center"/>
    </xf>
    <xf numFmtId="0" fontId="10" fillId="10" borderId="3" xfId="0" applyFont="1" applyFill="1" applyBorder="1" applyAlignment="1">
      <alignment horizontal="center" wrapText="1"/>
    </xf>
    <xf numFmtId="0" fontId="10" fillId="11" borderId="6" xfId="0" applyFont="1" applyFill="1" applyBorder="1" applyAlignment="1">
      <alignment horizontal="center"/>
    </xf>
    <xf numFmtId="0" fontId="10" fillId="11" borderId="3" xfId="0" applyFont="1" applyFill="1" applyBorder="1" applyAlignment="1">
      <alignment horizontal="center" wrapText="1"/>
    </xf>
    <xf numFmtId="0" fontId="10" fillId="12" borderId="7" xfId="0" applyFont="1" applyFill="1" applyBorder="1" applyAlignment="1">
      <alignment horizontal="center"/>
    </xf>
    <xf numFmtId="0" fontId="10" fillId="12" borderId="1" xfId="0" applyFont="1" applyFill="1" applyBorder="1" applyAlignment="1">
      <alignment horizontal="center" wrapText="1"/>
    </xf>
    <xf numFmtId="0" fontId="10" fillId="12" borderId="1" xfId="0" applyFont="1" applyFill="1" applyBorder="1" applyAlignment="1">
      <alignment horizontal="center"/>
    </xf>
    <xf numFmtId="0" fontId="10" fillId="12" borderId="4" xfId="0" applyFont="1" applyFill="1" applyBorder="1" applyAlignment="1">
      <alignment horizontal="center" wrapText="1"/>
    </xf>
    <xf numFmtId="0" fontId="10" fillId="0" borderId="19" xfId="0" applyFont="1" applyBorder="1" applyAlignment="1">
      <alignment horizontal="left" wrapText="1"/>
    </xf>
    <xf numFmtId="0" fontId="10" fillId="0" borderId="21" xfId="0" applyFont="1" applyBorder="1" applyAlignment="1">
      <alignment horizontal="left" wrapText="1"/>
    </xf>
    <xf numFmtId="0" fontId="10" fillId="0" borderId="20" xfId="0" applyFont="1" applyBorder="1" applyAlignment="1">
      <alignment horizontal="left" wrapText="1"/>
    </xf>
    <xf numFmtId="0" fontId="2" fillId="0" borderId="7" xfId="0" applyFont="1" applyBorder="1"/>
    <xf numFmtId="0" fontId="0" fillId="0" borderId="1" xfId="0" applyBorder="1" applyAlignment="1">
      <alignment horizontal="left"/>
    </xf>
    <xf numFmtId="0" fontId="0" fillId="0" borderId="0" xfId="0" applyBorder="1" applyAlignment="1">
      <alignment horizontal="left" wrapText="1"/>
    </xf>
    <xf numFmtId="0" fontId="2" fillId="0" borderId="1" xfId="0" applyFont="1" applyBorder="1" applyAlignment="1">
      <alignment horizontal="center"/>
    </xf>
    <xf numFmtId="0" fontId="2" fillId="0" borderId="4" xfId="0" applyFont="1" applyBorder="1" applyAlignment="1">
      <alignment horizontal="center"/>
    </xf>
    <xf numFmtId="0" fontId="2" fillId="0" borderId="7" xfId="0" applyFont="1" applyBorder="1" applyAlignment="1">
      <alignment horizontal="center"/>
    </xf>
  </cellXfs>
  <cellStyles count="10">
    <cellStyle name="20% - Accent1" xfId="9" builtinId="30"/>
    <cellStyle name="20% - Accent3" xfId="7" builtinId="38"/>
    <cellStyle name="20% - Accent5" xfId="4" builtinId="46"/>
    <cellStyle name="Bad" xfId="5" builtinId="27"/>
    <cellStyle name="Check Cell" xfId="8" builtinId="23"/>
    <cellStyle name="Good" xfId="2" builtinId="26"/>
    <cellStyle name="Input" xfId="3" builtinId="20"/>
    <cellStyle name="Neutral" xfId="6" builtinId="28"/>
    <cellStyle name="Normal" xfId="0" builtinId="0"/>
    <cellStyle name="Percent" xfId="1" builtinId="5"/>
  </cellStyles>
  <dxfs count="14">
    <dxf>
      <fill>
        <patternFill>
          <bgColor theme="5" tint="-0.24994659260841701"/>
        </patternFill>
      </fill>
    </dxf>
    <dxf>
      <fill>
        <patternFill>
          <bgColor rgb="FF00B0F0"/>
        </patternFill>
      </fill>
    </dxf>
    <dxf>
      <fill>
        <patternFill>
          <bgColor rgb="FF0070C0"/>
        </patternFill>
      </fill>
    </dxf>
    <dxf>
      <fill>
        <patternFill>
          <bgColor theme="3" tint="0.39994506668294322"/>
        </patternFill>
      </fill>
    </dxf>
    <dxf>
      <fill>
        <patternFill>
          <bgColor rgb="FF7030A0"/>
        </patternFill>
      </fill>
    </dxf>
    <dxf>
      <fill>
        <patternFill>
          <bgColor theme="5" tint="0.39994506668294322"/>
        </patternFill>
      </fill>
    </dxf>
    <dxf>
      <fill>
        <patternFill>
          <bgColor rgb="FFFF0000"/>
        </patternFill>
      </fill>
    </dxf>
    <dxf>
      <fill>
        <patternFill>
          <bgColor rgb="FF00B0F0"/>
        </patternFill>
      </fill>
    </dxf>
    <dxf>
      <fill>
        <patternFill>
          <bgColor rgb="FFC00000"/>
        </patternFill>
      </fill>
    </dxf>
    <dxf>
      <fill>
        <patternFill>
          <bgColor rgb="FFFF0000"/>
        </patternFill>
      </fill>
    </dxf>
    <dxf>
      <fill>
        <patternFill>
          <bgColor rgb="FF7030A0"/>
        </patternFill>
      </fill>
    </dxf>
    <dxf>
      <fill>
        <patternFill>
          <bgColor rgb="FFFF0000"/>
        </patternFill>
      </fill>
    </dxf>
    <dxf>
      <fill>
        <patternFill>
          <bgColor rgb="FF0070C0"/>
        </patternFill>
      </fill>
    </dxf>
    <dxf>
      <fill>
        <patternFill>
          <bgColor rgb="FF7030A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8906540867413615E-2"/>
          <c:y val="5.5555612738009096E-2"/>
          <c:w val="0.37831720374160294"/>
          <c:h val="0.84194209453151636"/>
        </c:manualLayout>
      </c:layout>
      <c:pieChart>
        <c:varyColors val="1"/>
        <c:ser>
          <c:idx val="0"/>
          <c:order val="0"/>
          <c:dPt>
            <c:idx val="0"/>
            <c:bubble3D val="0"/>
            <c:spPr>
              <a:solidFill>
                <a:srgbClr val="FF0000"/>
              </a:solidFill>
            </c:spPr>
          </c:dPt>
          <c:dPt>
            <c:idx val="1"/>
            <c:bubble3D val="0"/>
            <c:spPr>
              <a:solidFill>
                <a:srgbClr val="0070C0"/>
              </a:solidFill>
            </c:spPr>
          </c:dPt>
          <c:dPt>
            <c:idx val="2"/>
            <c:bubble3D val="0"/>
            <c:spPr>
              <a:solidFill>
                <a:srgbClr val="7030A0"/>
              </a:solidFill>
            </c:spPr>
          </c:dPt>
          <c:cat>
            <c:strRef>
              <c:f>Projections!$D$1:$D$3</c:f>
              <c:strCache>
                <c:ptCount val="3"/>
                <c:pt idx="0">
                  <c:v>Republican</c:v>
                </c:pt>
                <c:pt idx="1">
                  <c:v>Democratic</c:v>
                </c:pt>
                <c:pt idx="2">
                  <c:v>No Projection</c:v>
                </c:pt>
              </c:strCache>
            </c:strRef>
          </c:cat>
          <c:val>
            <c:numRef>
              <c:f>Projections!$E$1:$E$3</c:f>
              <c:numCache>
                <c:formatCode>General</c:formatCode>
                <c:ptCount val="3"/>
                <c:pt idx="0">
                  <c:v>211</c:v>
                </c:pt>
                <c:pt idx="1">
                  <c:v>163</c:v>
                </c:pt>
                <c:pt idx="2">
                  <c:v>61</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46641958548284923"/>
          <c:y val="5.2271712304618655E-2"/>
          <c:w val="0.48609693184903624"/>
          <c:h val="0.69044227680495163"/>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8906540867413643E-2"/>
          <c:y val="5.5555612738009096E-2"/>
          <c:w val="0.37831720374160316"/>
          <c:h val="0.8419420945315168"/>
        </c:manualLayout>
      </c:layout>
      <c:pieChart>
        <c:varyColors val="1"/>
        <c:ser>
          <c:idx val="0"/>
          <c:order val="0"/>
          <c:dPt>
            <c:idx val="0"/>
            <c:bubble3D val="0"/>
            <c:spPr>
              <a:solidFill>
                <a:srgbClr val="FF0000"/>
              </a:solidFill>
            </c:spPr>
          </c:dPt>
          <c:dPt>
            <c:idx val="1"/>
            <c:bubble3D val="0"/>
            <c:spPr>
              <a:solidFill>
                <a:srgbClr val="0070C0"/>
              </a:solidFill>
            </c:spPr>
          </c:dPt>
          <c:dPt>
            <c:idx val="2"/>
            <c:bubble3D val="0"/>
            <c:spPr>
              <a:solidFill>
                <a:srgbClr val="7030A0"/>
              </a:solidFill>
            </c:spPr>
          </c:dPt>
          <c:cat>
            <c:strRef>
              <c:f>Projections!$D$1:$D$3</c:f>
              <c:strCache>
                <c:ptCount val="3"/>
                <c:pt idx="0">
                  <c:v>Republican</c:v>
                </c:pt>
                <c:pt idx="1">
                  <c:v>Democratic</c:v>
                </c:pt>
                <c:pt idx="2">
                  <c:v>No Projection</c:v>
                </c:pt>
              </c:strCache>
            </c:strRef>
          </c:cat>
          <c:val>
            <c:numRef>
              <c:f>Projections!$E$1:$E$3</c:f>
              <c:numCache>
                <c:formatCode>General</c:formatCode>
                <c:ptCount val="3"/>
                <c:pt idx="0">
                  <c:v>211</c:v>
                </c:pt>
                <c:pt idx="1">
                  <c:v>163</c:v>
                </c:pt>
                <c:pt idx="2">
                  <c:v>61</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46641958548284951"/>
          <c:y val="5.2271712304618662E-2"/>
          <c:w val="0.48609693184903641"/>
          <c:h val="0.69044227680495152"/>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476251</xdr:colOff>
      <xdr:row>0</xdr:row>
      <xdr:rowOff>19051</xdr:rowOff>
    </xdr:from>
    <xdr:to>
      <xdr:col>9</xdr:col>
      <xdr:colOff>590551</xdr:colOff>
      <xdr:row>3</xdr:row>
      <xdr:rowOff>114301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0</xdr:row>
      <xdr:rowOff>85725</xdr:rowOff>
    </xdr:from>
    <xdr:to>
      <xdr:col>5</xdr:col>
      <xdr:colOff>123825</xdr:colOff>
      <xdr:row>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3"/>
  <sheetViews>
    <sheetView tabSelected="1" zoomScaleNormal="100" workbookViewId="0">
      <pane xSplit="10" ySplit="7" topLeftCell="K8" activePane="bottomRight" state="frozen"/>
      <selection pane="topRight" activeCell="K1" sqref="K1"/>
      <selection pane="bottomLeft" activeCell="A8" sqref="A8"/>
      <selection pane="bottomRight" activeCell="M10" sqref="M10"/>
    </sheetView>
  </sheetViews>
  <sheetFormatPr defaultRowHeight="15" x14ac:dyDescent="0.25"/>
  <cols>
    <col min="1" max="1" width="18" customWidth="1"/>
    <col min="2" max="2" width="17.42578125" customWidth="1"/>
    <col min="3" max="3" width="22.28515625" customWidth="1"/>
    <col min="4" max="4" width="13.140625" customWidth="1"/>
    <col min="5" max="5" width="9" customWidth="1"/>
    <col min="6" max="6" width="9.5703125" hidden="1" customWidth="1"/>
    <col min="7" max="7" width="11.42578125" hidden="1" customWidth="1"/>
    <col min="8" max="8" width="11.42578125" customWidth="1"/>
    <col min="9" max="9" width="17.28515625" customWidth="1"/>
    <col min="10" max="10" width="15.28515625" customWidth="1"/>
    <col min="11" max="11" width="11.7109375" customWidth="1"/>
    <col min="12" max="12" width="13.5703125" hidden="1" customWidth="1"/>
    <col min="13" max="13" width="16.5703125" customWidth="1"/>
    <col min="14" max="14" width="10.42578125" customWidth="1"/>
    <col min="15" max="15" width="16.7109375" customWidth="1"/>
    <col min="16" max="16" width="11.5703125" customWidth="1"/>
    <col min="17" max="17" width="12" customWidth="1"/>
    <col min="18" max="18" width="11.140625" customWidth="1"/>
    <col min="19" max="19" width="13" customWidth="1"/>
    <col min="20" max="20" width="14.28515625" customWidth="1"/>
    <col min="21" max="23" width="11.85546875" customWidth="1"/>
    <col min="24" max="24" width="18" customWidth="1"/>
    <col min="25" max="25" width="12.85546875" customWidth="1"/>
    <col min="27" max="27" width="26.140625" customWidth="1"/>
    <col min="28" max="28" width="12.140625" customWidth="1"/>
    <col min="29" max="29" width="22.140625" customWidth="1"/>
    <col min="30" max="30" width="7.85546875" customWidth="1"/>
  </cols>
  <sheetData>
    <row r="1" spans="1:27" ht="31.5" customHeight="1" thickBot="1" x14ac:dyDescent="0.3">
      <c r="A1" s="2" t="s">
        <v>517</v>
      </c>
      <c r="B1" s="2" t="s">
        <v>975</v>
      </c>
      <c r="D1" s="33" t="s">
        <v>991</v>
      </c>
      <c r="E1" s="34">
        <f>COUNTIF(I8:I442,"R")</f>
        <v>211</v>
      </c>
      <c r="M1" s="39" t="s">
        <v>980</v>
      </c>
      <c r="N1" s="44">
        <f>COUNTIF(J8:J442,"Safe R")</f>
        <v>201</v>
      </c>
      <c r="O1" s="56" t="s">
        <v>985</v>
      </c>
      <c r="P1" s="42">
        <f>COUNTIF(J8:J443,"Safe D")</f>
        <v>151</v>
      </c>
      <c r="R1" t="s">
        <v>990</v>
      </c>
      <c r="V1" s="61"/>
    </row>
    <row r="2" spans="1:27" ht="21" customHeight="1" thickTop="1" thickBot="1" x14ac:dyDescent="0.3">
      <c r="A2" s="57">
        <v>0.5</v>
      </c>
      <c r="B2" s="58">
        <v>4.4999999999999998E-2</v>
      </c>
      <c r="D2" s="35" t="s">
        <v>992</v>
      </c>
      <c r="E2" s="36">
        <f>COUNTIF(I8:I442,"D")</f>
        <v>163</v>
      </c>
      <c r="M2" s="40" t="s">
        <v>981</v>
      </c>
      <c r="N2" s="45">
        <f>COUNTIF(J8:J443,"Likely R")</f>
        <v>18</v>
      </c>
      <c r="O2" s="54" t="s">
        <v>986</v>
      </c>
      <c r="P2" s="43">
        <f>COUNTIF(J8:J447,"Likely D")</f>
        <v>15</v>
      </c>
      <c r="R2" s="52" t="s">
        <v>991</v>
      </c>
      <c r="S2" s="50">
        <f>COUNTIF(L8:L442,"&lt;50%")</f>
        <v>240</v>
      </c>
      <c r="V2" s="61"/>
    </row>
    <row r="3" spans="1:27" ht="16.5" thickTop="1" thickBot="1" x14ac:dyDescent="0.3">
      <c r="D3" s="37" t="s">
        <v>993</v>
      </c>
      <c r="E3" s="38">
        <f>COUNTIF(I8:I443,"No Projection")</f>
        <v>61</v>
      </c>
      <c r="M3" s="40" t="s">
        <v>982</v>
      </c>
      <c r="N3" s="45">
        <f>COUNTIF(J8:J443,"Lean R")</f>
        <v>13</v>
      </c>
      <c r="O3" s="54" t="s">
        <v>987</v>
      </c>
      <c r="P3" s="43">
        <f>COUNTIF(J8:J443,"Lean D")</f>
        <v>16</v>
      </c>
      <c r="R3" s="53" t="s">
        <v>992</v>
      </c>
      <c r="S3" s="51">
        <f>COUNTIF(L8:L443,"&gt;50%")</f>
        <v>195</v>
      </c>
      <c r="V3" s="61"/>
    </row>
    <row r="4" spans="1:27" x14ac:dyDescent="0.25">
      <c r="A4" t="s">
        <v>994</v>
      </c>
      <c r="M4" s="40" t="s">
        <v>983</v>
      </c>
      <c r="N4" s="48">
        <f>COUNTIF(H8:H443,"&lt;50%")-COUNTIF(H8:H443,"&lt;47%")</f>
        <v>5</v>
      </c>
      <c r="O4" s="54" t="s">
        <v>989</v>
      </c>
      <c r="P4" s="47">
        <f>COUNTIF(H8:H444,"&gt;50%")-COUNTIF(H8:H444,"&gt;53%")</f>
        <v>16</v>
      </c>
      <c r="V4" s="61"/>
    </row>
    <row r="5" spans="1:27" ht="15.75" thickBot="1" x14ac:dyDescent="0.3">
      <c r="M5" s="41" t="s">
        <v>984</v>
      </c>
      <c r="N5" s="49">
        <f>SUM(N1:N4)</f>
        <v>237</v>
      </c>
      <c r="O5" s="46" t="s">
        <v>988</v>
      </c>
      <c r="P5" s="55">
        <f>SUM(P1:P4)</f>
        <v>198</v>
      </c>
      <c r="V5" s="61"/>
    </row>
    <row r="6" spans="1:27" ht="15.75" customHeight="1" x14ac:dyDescent="0.25">
      <c r="V6" s="61"/>
    </row>
    <row r="7" spans="1:27" ht="43.5" customHeight="1" x14ac:dyDescent="0.25">
      <c r="A7" s="3" t="s">
        <v>442</v>
      </c>
      <c r="B7" s="3" t="s">
        <v>0</v>
      </c>
      <c r="C7" s="3" t="s">
        <v>1</v>
      </c>
      <c r="D7" s="3" t="s">
        <v>2</v>
      </c>
      <c r="E7" s="3" t="s">
        <v>495</v>
      </c>
      <c r="F7" s="3" t="s">
        <v>508</v>
      </c>
      <c r="G7" s="3" t="s">
        <v>509</v>
      </c>
      <c r="H7" s="2" t="s">
        <v>501</v>
      </c>
      <c r="I7" s="3" t="s">
        <v>1008</v>
      </c>
      <c r="J7" s="2" t="s">
        <v>1009</v>
      </c>
      <c r="K7" s="13" t="s">
        <v>494</v>
      </c>
      <c r="L7" s="13" t="s">
        <v>979</v>
      </c>
      <c r="M7" s="6" t="s">
        <v>496</v>
      </c>
      <c r="N7" s="3" t="s">
        <v>504</v>
      </c>
      <c r="O7" s="3" t="s">
        <v>998</v>
      </c>
      <c r="P7" s="6" t="s">
        <v>497</v>
      </c>
      <c r="Q7" s="6" t="s">
        <v>498</v>
      </c>
      <c r="R7" s="3" t="s">
        <v>499</v>
      </c>
      <c r="S7" s="3" t="s">
        <v>505</v>
      </c>
      <c r="T7" s="3" t="s">
        <v>500</v>
      </c>
      <c r="U7" s="13" t="s">
        <v>502</v>
      </c>
      <c r="V7" s="62" t="s">
        <v>503</v>
      </c>
      <c r="W7" s="19"/>
      <c r="X7" s="19"/>
      <c r="Y7" s="19"/>
      <c r="Z7" s="19"/>
      <c r="AA7" s="19"/>
    </row>
    <row r="8" spans="1:27" x14ac:dyDescent="0.25">
      <c r="A8" s="4" t="s">
        <v>443</v>
      </c>
      <c r="B8" s="5">
        <v>1</v>
      </c>
      <c r="C8" s="4" t="s">
        <v>9</v>
      </c>
      <c r="D8" s="4" t="s">
        <v>8</v>
      </c>
      <c r="E8" s="7">
        <v>2002</v>
      </c>
      <c r="F8" s="4">
        <v>4</v>
      </c>
      <c r="G8" s="4">
        <v>4</v>
      </c>
      <c r="H8" s="16">
        <f t="shared" ref="H8:H13" si="0">IF(G8="",K8+0.15*(U8+4.5%-$B$2)+($A$2-50%),K8+0.85*(0.6*U8+0.4*V8+4.5%-$B$2)+($A$2-50%))</f>
        <v>0.32050000000000001</v>
      </c>
      <c r="I8" t="str">
        <f t="shared" ref="I8:I15" si="1">IF(H8&lt;44%,"R",IF(H8&gt;56%,"D","No projection"))</f>
        <v>R</v>
      </c>
      <c r="J8" t="str">
        <f t="shared" ref="J8:J71" si="2">IF(H8&lt;42%,"Safe R",IF(AND(H8&gt;42%,H8&lt;44%),"Likely R",IF(AND(H8&gt;44%,H8&lt;47%),"Lean R",IF(AND(H8&gt;47%,H8&lt;53%),"Toss Up",IF(AND(H8&gt;53%,H8&lt;56%),"Lean D",IF(AND(H8&gt;56%,H8&lt;58%),"Likely D","Safe D"))))))</f>
        <v>Safe R</v>
      </c>
      <c r="K8" s="14">
        <f>'Raw Data'!P3</f>
        <v>0.35875000000000001</v>
      </c>
      <c r="L8" s="14">
        <f t="shared" ref="L8:L71" si="3">K8+$A$2-50%</f>
        <v>0.35875000000000001</v>
      </c>
      <c r="M8" s="8">
        <f>'Raw Data'!M3</f>
        <v>1</v>
      </c>
      <c r="N8" s="10">
        <f t="shared" ref="N8:N39" si="4">IF(F8=1,M8-4%,IF(F8=2,M8+5%,IF(F8=3,M8+14%,IF(F8=4,M8+4%,IF(F8=5,M8+13%,M8+22%)))))</f>
        <v>1.04</v>
      </c>
      <c r="O8" s="17">
        <f>'Raw Data'!S3</f>
        <v>1</v>
      </c>
      <c r="P8" s="10">
        <f>'Raw Data'!V3</f>
        <v>0.35399999999999998</v>
      </c>
      <c r="Q8" s="9">
        <f t="shared" ref="Q8:Q15" si="5">K8-P8</f>
        <v>4.750000000000032E-3</v>
      </c>
      <c r="R8" s="10">
        <f t="shared" ref="R8:R16" si="6">IF(G8=1,O8+Q8+7.6%,IF(G8=2,O8+Q8+16.6%,IF(G8=3,O8+Q8+25.6%,IF(G8=4,O8-Q8-7.6%,IF(G8=5,O8-Q8+1.4%,IF(G8=6,O8-Q8+10.4%,""))))))</f>
        <v>0.91925000000000001</v>
      </c>
      <c r="S8" s="10">
        <v>0</v>
      </c>
      <c r="T8" s="10">
        <f>50%-R8/2</f>
        <v>4.0374999999999994E-2</v>
      </c>
      <c r="U8" s="15">
        <v>-4.4999999999999998E-2</v>
      </c>
      <c r="V8" s="63">
        <v>-4.4999999999999998E-2</v>
      </c>
    </row>
    <row r="9" spans="1:27" x14ac:dyDescent="0.25">
      <c r="A9" s="4" t="s">
        <v>443</v>
      </c>
      <c r="B9" s="5">
        <v>2</v>
      </c>
      <c r="C9" s="4" t="s">
        <v>10</v>
      </c>
      <c r="D9" s="4" t="s">
        <v>8</v>
      </c>
      <c r="E9" s="7">
        <v>2010</v>
      </c>
      <c r="F9" s="4">
        <v>4</v>
      </c>
      <c r="G9" s="4">
        <v>6</v>
      </c>
      <c r="H9" s="16">
        <f t="shared" si="0"/>
        <v>0.37918189067065383</v>
      </c>
      <c r="I9" t="str">
        <f t="shared" si="1"/>
        <v>R</v>
      </c>
      <c r="J9" t="str">
        <f t="shared" si="2"/>
        <v>Safe R</v>
      </c>
      <c r="K9" s="14">
        <f>'Raw Data'!P4</f>
        <v>0.34825</v>
      </c>
      <c r="L9" s="14">
        <f t="shared" si="3"/>
        <v>0.34824999999999995</v>
      </c>
      <c r="M9" s="8">
        <f>'Raw Data'!M4</f>
        <v>0.27318873531371285</v>
      </c>
      <c r="N9" s="10">
        <f t="shared" si="4"/>
        <v>0.31318873531371283</v>
      </c>
      <c r="O9" s="17">
        <f>'Raw Data'!S4</f>
        <v>2.2264598966761195E-2</v>
      </c>
      <c r="P9" s="10">
        <f>'Raw Data'!V4</f>
        <v>0.32899999999999996</v>
      </c>
      <c r="Q9" s="9">
        <f t="shared" si="5"/>
        <v>1.9250000000000045E-2</v>
      </c>
      <c r="R9" s="10">
        <f t="shared" si="6"/>
        <v>0.10701459896676116</v>
      </c>
      <c r="S9" s="10">
        <f>50%-N9/2</f>
        <v>0.34340563234314359</v>
      </c>
      <c r="T9" s="10">
        <f>50%-R9/2</f>
        <v>0.44649270051661943</v>
      </c>
      <c r="U9" s="15">
        <f t="shared" ref="U9:U21" si="7">S9-K9</f>
        <v>-4.8443676568564187E-3</v>
      </c>
      <c r="V9" s="63">
        <f>T9-K9</f>
        <v>9.824270051661943E-2</v>
      </c>
    </row>
    <row r="10" spans="1:27" ht="20.25" customHeight="1" x14ac:dyDescent="0.25">
      <c r="A10" s="4" t="s">
        <v>443</v>
      </c>
      <c r="B10" s="5">
        <v>3</v>
      </c>
      <c r="C10" s="4" t="s">
        <v>11</v>
      </c>
      <c r="D10" s="4" t="s">
        <v>8</v>
      </c>
      <c r="E10" s="7">
        <v>2002</v>
      </c>
      <c r="F10" s="4">
        <v>4</v>
      </c>
      <c r="G10" s="4">
        <v>4</v>
      </c>
      <c r="H10" s="16">
        <f t="shared" si="0"/>
        <v>0.36871278789879763</v>
      </c>
      <c r="I10" t="str">
        <f t="shared" si="1"/>
        <v>R</v>
      </c>
      <c r="J10" t="str">
        <f t="shared" si="2"/>
        <v>Safe R</v>
      </c>
      <c r="K10" s="14">
        <f>'Raw Data'!P5</f>
        <v>0.35325000000000001</v>
      </c>
      <c r="L10" s="14">
        <f t="shared" si="3"/>
        <v>0.35325000000000006</v>
      </c>
      <c r="M10" s="8">
        <f>'Raw Data'!M5</f>
        <v>0.28219362435865081</v>
      </c>
      <c r="N10" s="10">
        <f t="shared" si="4"/>
        <v>0.32219362435865079</v>
      </c>
      <c r="O10" s="17">
        <f>'Raw Data'!S5</f>
        <v>0.18975198758674372</v>
      </c>
      <c r="P10" s="10">
        <f>'Raw Data'!V5</f>
        <v>0.39899999999999997</v>
      </c>
      <c r="Q10" s="9">
        <f t="shared" si="5"/>
        <v>-4.5749999999999957E-2</v>
      </c>
      <c r="R10" s="10">
        <f t="shared" si="6"/>
        <v>0.15950198758674367</v>
      </c>
      <c r="S10" s="10">
        <f>50%-N10/2</f>
        <v>0.33890318782067463</v>
      </c>
      <c r="T10" s="10">
        <f>50%-R10/2</f>
        <v>0.4202490062066282</v>
      </c>
      <c r="U10" s="15">
        <f t="shared" si="7"/>
        <v>-1.4346812179325374E-2</v>
      </c>
      <c r="V10" s="63">
        <f>T10-K10</f>
        <v>6.6999006206628187E-2</v>
      </c>
    </row>
    <row r="11" spans="1:27" ht="16.5" customHeight="1" x14ac:dyDescent="0.25">
      <c r="A11" s="4" t="s">
        <v>443</v>
      </c>
      <c r="B11" s="5">
        <v>4</v>
      </c>
      <c r="C11" s="4" t="s">
        <v>12</v>
      </c>
      <c r="D11" s="4" t="s">
        <v>8</v>
      </c>
      <c r="E11" s="7">
        <v>1996</v>
      </c>
      <c r="F11" s="4">
        <v>4</v>
      </c>
      <c r="G11" s="4">
        <v>4</v>
      </c>
      <c r="H11" s="16">
        <f t="shared" si="0"/>
        <v>0.21787350490369337</v>
      </c>
      <c r="I11" t="str">
        <f t="shared" si="1"/>
        <v>R</v>
      </c>
      <c r="J11" t="str">
        <f t="shared" si="2"/>
        <v>Safe R</v>
      </c>
      <c r="K11" s="14">
        <f>'Raw Data'!P6</f>
        <v>0.22675000000000001</v>
      </c>
      <c r="L11" s="14">
        <f t="shared" si="3"/>
        <v>0.22675000000000001</v>
      </c>
      <c r="M11" s="8">
        <f>'Raw Data'!M6</f>
        <v>0.48130978469139851</v>
      </c>
      <c r="N11" s="10">
        <f t="shared" si="4"/>
        <v>0.52130978469139855</v>
      </c>
      <c r="O11" s="17">
        <f>'Raw Data'!S6</f>
        <v>1</v>
      </c>
      <c r="P11" s="10">
        <f>'Raw Data'!V6</f>
        <v>0.19899999999999995</v>
      </c>
      <c r="Q11" s="9">
        <f t="shared" si="5"/>
        <v>2.7750000000000052E-2</v>
      </c>
      <c r="R11" s="10">
        <f t="shared" si="6"/>
        <v>0.89624999999999999</v>
      </c>
      <c r="S11" s="10">
        <f>50%-N11/2</f>
        <v>0.23934510765430073</v>
      </c>
      <c r="T11" s="12">
        <v>0</v>
      </c>
      <c r="U11" s="15">
        <f t="shared" si="7"/>
        <v>1.2595107654300719E-2</v>
      </c>
      <c r="V11" s="63">
        <v>-4.4999999999999998E-2</v>
      </c>
    </row>
    <row r="12" spans="1:27" x14ac:dyDescent="0.25">
      <c r="A12" s="4" t="s">
        <v>443</v>
      </c>
      <c r="B12" s="5">
        <v>5</v>
      </c>
      <c r="C12" s="4" t="s">
        <v>13</v>
      </c>
      <c r="D12" s="4" t="s">
        <v>8</v>
      </c>
      <c r="E12" s="7">
        <v>2010</v>
      </c>
      <c r="F12" s="4">
        <v>4</v>
      </c>
      <c r="G12" s="4">
        <v>5</v>
      </c>
      <c r="H12" s="16">
        <f t="shared" si="0"/>
        <v>0.35693838180446474</v>
      </c>
      <c r="I12" t="str">
        <f t="shared" si="1"/>
        <v>R</v>
      </c>
      <c r="J12" t="str">
        <f t="shared" si="2"/>
        <v>Safe R</v>
      </c>
      <c r="K12" s="14">
        <f>'Raw Data'!P7</f>
        <v>0.33574999999999999</v>
      </c>
      <c r="L12" s="14">
        <f t="shared" si="3"/>
        <v>0.33574999999999999</v>
      </c>
      <c r="M12" s="8">
        <f>'Raw Data'!M7</f>
        <v>0.30043270998807386</v>
      </c>
      <c r="N12" s="10">
        <f t="shared" si="4"/>
        <v>0.34043270998807384</v>
      </c>
      <c r="O12" s="17">
        <f>'Raw Data'!S7</f>
        <v>0.15871339499162618</v>
      </c>
      <c r="P12" s="10">
        <f>'Raw Data'!V7</f>
        <v>0.34899999999999998</v>
      </c>
      <c r="Q12" s="9">
        <f t="shared" si="5"/>
        <v>-1.3249999999999984E-2</v>
      </c>
      <c r="R12" s="10">
        <f t="shared" si="6"/>
        <v>0.18596339499162617</v>
      </c>
      <c r="S12" s="10">
        <f>50%-N12/2</f>
        <v>0.32978364500596308</v>
      </c>
      <c r="T12" s="10">
        <f>50%-R12/2</f>
        <v>0.40701830250418691</v>
      </c>
      <c r="U12" s="15">
        <f t="shared" si="7"/>
        <v>-5.9663549940369154E-3</v>
      </c>
      <c r="V12" s="63">
        <f>T12-K12</f>
        <v>7.126830250418692E-2</v>
      </c>
    </row>
    <row r="13" spans="1:27" x14ac:dyDescent="0.25">
      <c r="A13" s="4" t="s">
        <v>443</v>
      </c>
      <c r="B13" s="5">
        <v>6</v>
      </c>
      <c r="C13" s="4" t="s">
        <v>14</v>
      </c>
      <c r="D13" s="4" t="s">
        <v>8</v>
      </c>
      <c r="E13" s="7">
        <v>1992</v>
      </c>
      <c r="F13" s="4">
        <v>4</v>
      </c>
      <c r="G13" s="4">
        <v>4</v>
      </c>
      <c r="H13" s="16">
        <f t="shared" si="0"/>
        <v>0.23492774381440451</v>
      </c>
      <c r="I13" t="str">
        <f t="shared" si="1"/>
        <v>R</v>
      </c>
      <c r="J13" t="str">
        <f t="shared" si="2"/>
        <v>Safe R</v>
      </c>
      <c r="K13" s="14">
        <f>'Raw Data'!P8</f>
        <v>0.23275000000000001</v>
      </c>
      <c r="L13" s="14">
        <f t="shared" si="3"/>
        <v>0.23275000000000001</v>
      </c>
      <c r="M13" s="8">
        <f>'Raw Data'!M8</f>
        <v>0.4259598281788059</v>
      </c>
      <c r="N13" s="10">
        <f t="shared" si="4"/>
        <v>0.46595982817880588</v>
      </c>
      <c r="O13" s="17">
        <f>'Raw Data'!S8</f>
        <v>1</v>
      </c>
      <c r="P13" s="10">
        <f>'Raw Data'!V8</f>
        <v>0.19899999999999995</v>
      </c>
      <c r="Q13" s="9">
        <f t="shared" si="5"/>
        <v>3.3750000000000058E-2</v>
      </c>
      <c r="R13" s="10">
        <f t="shared" si="6"/>
        <v>0.89024999999999999</v>
      </c>
      <c r="S13" s="10">
        <f>50%-N13/2</f>
        <v>0.26702008591059706</v>
      </c>
      <c r="T13" s="12">
        <v>0</v>
      </c>
      <c r="U13" s="15">
        <f t="shared" si="7"/>
        <v>3.4270085910597048E-2</v>
      </c>
      <c r="V13" s="63">
        <v>-4.4999999999999998E-2</v>
      </c>
    </row>
    <row r="14" spans="1:27" x14ac:dyDescent="0.25">
      <c r="A14" s="4" t="s">
        <v>443</v>
      </c>
      <c r="B14" s="5">
        <v>7</v>
      </c>
      <c r="C14" s="4" t="s">
        <v>15</v>
      </c>
      <c r="D14" s="4" t="s">
        <v>16</v>
      </c>
      <c r="E14" s="7">
        <v>2010</v>
      </c>
      <c r="F14" s="4">
        <v>1</v>
      </c>
      <c r="G14" s="4">
        <v>2</v>
      </c>
      <c r="H14" s="16">
        <f>IF(G14="",K14+0.15*(U14-4.5%+$B$2)+($A$2-50%),K14+0.85*(0.6*U14+0.4*V14-4.5%+$B$2)+($A$2-50%))</f>
        <v>0.76051749137621494</v>
      </c>
      <c r="I14" t="str">
        <f t="shared" si="1"/>
        <v>D</v>
      </c>
      <c r="J14" t="str">
        <f t="shared" si="2"/>
        <v>Safe D</v>
      </c>
      <c r="K14" s="14">
        <f>'Raw Data'!P9</f>
        <v>0.70725000000000005</v>
      </c>
      <c r="L14" s="14">
        <f t="shared" si="3"/>
        <v>0.70725000000000016</v>
      </c>
      <c r="M14" s="8">
        <f>'Raw Data'!M9</f>
        <v>0.51797750975175849</v>
      </c>
      <c r="N14" s="10">
        <f t="shared" si="4"/>
        <v>0.47797750975175851</v>
      </c>
      <c r="O14" s="17">
        <f>'Raw Data'!S9</f>
        <v>0.44837191993833231</v>
      </c>
      <c r="P14" s="10">
        <f>'Raw Data'!V9</f>
        <v>0.68899999999999995</v>
      </c>
      <c r="Q14" s="9">
        <f t="shared" si="5"/>
        <v>1.8250000000000099E-2</v>
      </c>
      <c r="R14" s="10">
        <f t="shared" si="6"/>
        <v>0.63262191993833239</v>
      </c>
      <c r="S14" s="10">
        <f>50%+N14/2</f>
        <v>0.73898875487587923</v>
      </c>
      <c r="T14" s="10">
        <f>50%+R14/2</f>
        <v>0.81631095996916625</v>
      </c>
      <c r="U14" s="15">
        <f t="shared" si="7"/>
        <v>3.1738754875879183E-2</v>
      </c>
      <c r="V14" s="63">
        <f>T14-K14</f>
        <v>0.1090609599691662</v>
      </c>
    </row>
    <row r="15" spans="1:27" x14ac:dyDescent="0.25">
      <c r="A15" s="4" t="s">
        <v>444</v>
      </c>
      <c r="B15" s="5" t="s">
        <v>493</v>
      </c>
      <c r="C15" s="4" t="s">
        <v>7</v>
      </c>
      <c r="D15" s="4" t="s">
        <v>8</v>
      </c>
      <c r="E15" s="7">
        <v>1973</v>
      </c>
      <c r="F15" s="4">
        <v>4</v>
      </c>
      <c r="G15" s="4">
        <v>4</v>
      </c>
      <c r="H15" s="16">
        <f>IF(G15="",K15+0.15*(U15+4.5%-$B$2)+($A$2-50%),K15+0.85*(0.6*U15+0.4*V15+4.5%-$B$2)+($A$2-50%))</f>
        <v>0.33494441198892494</v>
      </c>
      <c r="I15" t="str">
        <f t="shared" si="1"/>
        <v>R</v>
      </c>
      <c r="J15" t="str">
        <f t="shared" si="2"/>
        <v>Safe R</v>
      </c>
      <c r="K15" s="14">
        <f>'Raw Data'!P10</f>
        <v>0.41025000000000006</v>
      </c>
      <c r="L15" s="14">
        <f t="shared" si="3"/>
        <v>0.41025</v>
      </c>
      <c r="M15" s="8">
        <f>'Raw Data'!M10</f>
        <v>0.38165630837027398</v>
      </c>
      <c r="N15" s="10">
        <f t="shared" si="4"/>
        <v>0.42165630837027396</v>
      </c>
      <c r="O15" s="17">
        <f>'Raw Data'!S10</f>
        <v>0.38648958456856003</v>
      </c>
      <c r="P15" s="10">
        <f>'Raw Data'!V10</f>
        <v>0.35899999999999999</v>
      </c>
      <c r="Q15" s="9">
        <f t="shared" si="5"/>
        <v>5.1250000000000073E-2</v>
      </c>
      <c r="R15" s="10">
        <f t="shared" si="6"/>
        <v>0.25923958456855994</v>
      </c>
      <c r="S15" s="10">
        <f>50%-N15/2</f>
        <v>0.28917184581486299</v>
      </c>
      <c r="T15" s="10">
        <f>50%-R15/2</f>
        <v>0.37038020771572</v>
      </c>
      <c r="U15" s="15">
        <f t="shared" si="7"/>
        <v>-0.12107815418513707</v>
      </c>
      <c r="V15" s="63">
        <f>T15-K15</f>
        <v>-3.9869792284280059E-2</v>
      </c>
    </row>
    <row r="16" spans="1:27" x14ac:dyDescent="0.25">
      <c r="A16" s="4" t="s">
        <v>445</v>
      </c>
      <c r="B16" s="5">
        <v>1</v>
      </c>
      <c r="C16" s="4" t="s">
        <v>21</v>
      </c>
      <c r="D16" s="4" t="s">
        <v>16</v>
      </c>
      <c r="E16" s="7">
        <v>2012</v>
      </c>
      <c r="F16" s="4">
        <v>2</v>
      </c>
      <c r="G16" s="4"/>
      <c r="H16" s="16">
        <f>IF(G16="",K16+0.15*(U16-4.5%+$B$2)+($A$2-50%),K16+0.85*(0.6*U16+0.4*V16-4.5%+$B$2)+($A$2-50%))</f>
        <v>0.47967533084004604</v>
      </c>
      <c r="I16" t="s">
        <v>518</v>
      </c>
      <c r="J16" t="str">
        <f t="shared" si="2"/>
        <v>Toss Up</v>
      </c>
      <c r="K16" s="14">
        <f>'Raw Data'!P11</f>
        <v>0.46825</v>
      </c>
      <c r="L16" s="14">
        <f t="shared" si="3"/>
        <v>0.46825000000000006</v>
      </c>
      <c r="M16" s="8">
        <f>'Raw Data'!M11</f>
        <v>3.8837744533947005E-2</v>
      </c>
      <c r="N16" s="10">
        <f t="shared" si="4"/>
        <v>8.8837744533947008E-2</v>
      </c>
      <c r="O16" s="17"/>
      <c r="P16" s="10"/>
      <c r="Q16" s="9"/>
      <c r="R16" s="10" t="str">
        <f t="shared" si="6"/>
        <v/>
      </c>
      <c r="S16" s="10">
        <f>50%+N16/2</f>
        <v>0.5444188722669735</v>
      </c>
      <c r="T16" s="10"/>
      <c r="U16" s="15">
        <f t="shared" si="7"/>
        <v>7.6168872266973497E-2</v>
      </c>
      <c r="V16" s="63"/>
    </row>
    <row r="17" spans="1:22" x14ac:dyDescent="0.25">
      <c r="A17" s="4" t="s">
        <v>445</v>
      </c>
      <c r="B17" s="5">
        <v>2</v>
      </c>
      <c r="C17" s="4" t="s">
        <v>22</v>
      </c>
      <c r="D17" s="4" t="s">
        <v>16</v>
      </c>
      <c r="E17" s="18">
        <v>2011.5</v>
      </c>
      <c r="F17" s="4">
        <v>1</v>
      </c>
      <c r="G17" s="4">
        <v>2</v>
      </c>
      <c r="H17" s="16">
        <f>IF(G17="",K17+0.15*(U17-4.5%+$B$2)+($A$2-50%),K17+0.85*(0.6*U17+0.4*V17-4.5%+$B$2)+($A$2-50%))</f>
        <v>0.50862115782651462</v>
      </c>
      <c r="I17" t="s">
        <v>518</v>
      </c>
      <c r="J17" t="str">
        <f t="shared" si="2"/>
        <v>Toss Up</v>
      </c>
      <c r="K17" s="14">
        <f>'Raw Data'!P12</f>
        <v>0.47325</v>
      </c>
      <c r="L17" s="14">
        <f t="shared" si="3"/>
        <v>0.47324999999999995</v>
      </c>
      <c r="M17" s="8">
        <f>'Raw Data'!M12</f>
        <v>8.39772501728131E-3</v>
      </c>
      <c r="N17" s="10">
        <f t="shared" si="4"/>
        <v>-3.1602274982718691E-2</v>
      </c>
      <c r="O17" s="17">
        <f>'Raw Data'!Z3</f>
        <v>7.0969046747693387E-2</v>
      </c>
      <c r="P17" s="10">
        <f>'Raw Data'!V12</f>
        <v>0.434</v>
      </c>
      <c r="Q17" s="9">
        <f>P17-K17</f>
        <v>-3.9250000000000007E-2</v>
      </c>
      <c r="R17" s="10">
        <f>IF(G17=2,O17+Q17+9%,IF(G17=5,O17-Q17+9%))</f>
        <v>0.12171904674769338</v>
      </c>
      <c r="S17" s="10">
        <f>50%+N17/2</f>
        <v>0.48419886250864064</v>
      </c>
      <c r="T17" s="10">
        <f>50%+R17/2</f>
        <v>0.5608595233738467</v>
      </c>
      <c r="U17" s="15">
        <f t="shared" si="7"/>
        <v>1.0948862508640633E-2</v>
      </c>
      <c r="V17" s="63">
        <f>T17-K17</f>
        <v>8.7609523373846698E-2</v>
      </c>
    </row>
    <row r="18" spans="1:22" x14ac:dyDescent="0.25">
      <c r="A18" s="4" t="s">
        <v>445</v>
      </c>
      <c r="B18" s="5">
        <v>3</v>
      </c>
      <c r="C18" s="4" t="s">
        <v>23</v>
      </c>
      <c r="D18" s="4" t="s">
        <v>16</v>
      </c>
      <c r="E18" s="7">
        <v>2002</v>
      </c>
      <c r="F18" s="4">
        <v>1</v>
      </c>
      <c r="G18" s="4">
        <v>1</v>
      </c>
      <c r="H18" s="16">
        <f>IF(G18="",K18+0.15*(U18-4.5%+$B$2)+($A$2-50%),K18+0.85*(0.6*U18+0.4*V18-4.5%+$B$2)+($A$2-50%))</f>
        <v>0.59659397008940418</v>
      </c>
      <c r="I18" t="str">
        <f t="shared" ref="I18:I34" si="8">IF(H18&lt;44%,"R",IF(H18&gt;56%,"D","No projection"))</f>
        <v>D</v>
      </c>
      <c r="J18" t="str">
        <f t="shared" si="2"/>
        <v>Safe D</v>
      </c>
      <c r="K18" s="14">
        <f>'Raw Data'!P13</f>
        <v>0.60324999999999995</v>
      </c>
      <c r="L18" s="14">
        <f t="shared" si="3"/>
        <v>0.60325000000000006</v>
      </c>
      <c r="M18" s="8">
        <f>'Raw Data'!M13</f>
        <v>0.22221049953143718</v>
      </c>
      <c r="N18" s="10">
        <f t="shared" si="4"/>
        <v>0.18221049953143717</v>
      </c>
      <c r="O18" s="17">
        <f>'Raw Data'!S13</f>
        <v>6.3531133581692378E-2</v>
      </c>
      <c r="P18" s="10">
        <f>'Raw Data'!V13</f>
        <v>0.53899999999999992</v>
      </c>
      <c r="Q18" s="9">
        <f>K18-P18</f>
        <v>6.4250000000000029E-2</v>
      </c>
      <c r="R18" s="10">
        <f t="shared" ref="R18:R49" si="9">IF(G18=1,O18+Q18+7.6%,IF(G18=2,O18+Q18+16.6%,IF(G18=3,O18+Q18+25.6%,IF(G18=4,O18-Q18-7.6%,IF(G18=5,O18-Q18+1.4%,IF(G18=6,O18-Q18+10.4%,""))))))</f>
        <v>0.20378113358169242</v>
      </c>
      <c r="S18" s="10">
        <f>50%+N18/2</f>
        <v>0.59110524976571854</v>
      </c>
      <c r="T18" s="10">
        <f>50%+R18/2</f>
        <v>0.60189056679084618</v>
      </c>
      <c r="U18" s="15">
        <f t="shared" si="7"/>
        <v>-1.214475023428141E-2</v>
      </c>
      <c r="V18" s="63">
        <f>T18-K18</f>
        <v>-1.3594332091537709E-3</v>
      </c>
    </row>
    <row r="19" spans="1:22" x14ac:dyDescent="0.25">
      <c r="A19" s="4" t="s">
        <v>445</v>
      </c>
      <c r="B19" s="5">
        <v>4</v>
      </c>
      <c r="C19" s="4" t="s">
        <v>24</v>
      </c>
      <c r="D19" s="4" t="s">
        <v>8</v>
      </c>
      <c r="E19" s="7">
        <v>2010</v>
      </c>
      <c r="F19" s="4">
        <v>4</v>
      </c>
      <c r="G19" s="4">
        <v>6</v>
      </c>
      <c r="H19" s="16">
        <f>IF(G19="",K19+0.15*(U19+4.5%-$B$2)+($A$2-50%),K19+0.85*(0.6*U19+0.4*V19+4.5%-$B$2)+($A$2-50%))</f>
        <v>0.30875009742323345</v>
      </c>
      <c r="I19" t="str">
        <f t="shared" si="8"/>
        <v>R</v>
      </c>
      <c r="J19" t="str">
        <f t="shared" si="2"/>
        <v>Safe R</v>
      </c>
      <c r="K19" s="14">
        <f>'Raw Data'!P14</f>
        <v>0.29974999999999996</v>
      </c>
      <c r="L19" s="14">
        <f t="shared" si="3"/>
        <v>0.29974999999999996</v>
      </c>
      <c r="M19" s="8">
        <f>'Raw Data'!M14</f>
        <v>0.40400153407940148</v>
      </c>
      <c r="N19" s="10">
        <f t="shared" si="4"/>
        <v>0.44400153407940146</v>
      </c>
      <c r="O19" s="17">
        <f>'Raw Data'!S14</f>
        <v>6.4055949332465556E-2</v>
      </c>
      <c r="P19" s="10">
        <f>'Raw Data'!V14</f>
        <v>0.41399999999999998</v>
      </c>
      <c r="Q19" s="9">
        <f>K19-P19</f>
        <v>-0.11425000000000002</v>
      </c>
      <c r="R19" s="10">
        <f t="shared" si="9"/>
        <v>0.28230594933246556</v>
      </c>
      <c r="S19" s="10">
        <f>50%-N19/2</f>
        <v>0.27799923296029927</v>
      </c>
      <c r="T19" s="10">
        <f>50%-R19/2</f>
        <v>0.35884702533376722</v>
      </c>
      <c r="U19" s="15">
        <f t="shared" si="7"/>
        <v>-2.1750767039700691E-2</v>
      </c>
      <c r="V19" s="63">
        <f>T19-K19</f>
        <v>5.9097025333767261E-2</v>
      </c>
    </row>
    <row r="20" spans="1:22" x14ac:dyDescent="0.25">
      <c r="A20" s="4" t="s">
        <v>445</v>
      </c>
      <c r="B20" s="5">
        <v>5</v>
      </c>
      <c r="C20" s="4" t="s">
        <v>25</v>
      </c>
      <c r="D20" s="4" t="s">
        <v>8</v>
      </c>
      <c r="E20" s="7">
        <v>2012</v>
      </c>
      <c r="F20" s="4">
        <v>5</v>
      </c>
      <c r="G20" s="4"/>
      <c r="H20" s="16">
        <f>IF(G20="",K20+0.15*(U20+4.5%-$B$2)+($A$2-50%),K20+0.85*(0.6*U20+0.4*V20+4.5%-$B$2)+($A$2-50%))</f>
        <v>0.32400158926276007</v>
      </c>
      <c r="I20" t="str">
        <f t="shared" si="8"/>
        <v>R</v>
      </c>
      <c r="J20" t="str">
        <f t="shared" si="2"/>
        <v>Safe R</v>
      </c>
      <c r="K20" s="14">
        <f>'Raw Data'!P15</f>
        <v>0.33474999999999999</v>
      </c>
      <c r="L20" s="14">
        <f t="shared" si="3"/>
        <v>0.33474999999999999</v>
      </c>
      <c r="M20" s="8">
        <f>'Raw Data'!M15</f>
        <v>0.34381214316319914</v>
      </c>
      <c r="N20" s="10">
        <f t="shared" si="4"/>
        <v>0.47381214316319914</v>
      </c>
      <c r="O20" s="17"/>
      <c r="P20" s="10"/>
      <c r="Q20" s="9"/>
      <c r="R20" s="10" t="str">
        <f t="shared" si="9"/>
        <v/>
      </c>
      <c r="S20" s="10">
        <f>50%-N20/2</f>
        <v>0.2630939284184004</v>
      </c>
      <c r="T20" s="10"/>
      <c r="U20" s="15">
        <f t="shared" si="7"/>
        <v>-7.165607158159959E-2</v>
      </c>
      <c r="V20" s="63"/>
    </row>
    <row r="21" spans="1:22" x14ac:dyDescent="0.25">
      <c r="A21" s="4" t="s">
        <v>445</v>
      </c>
      <c r="B21" s="5">
        <v>6</v>
      </c>
      <c r="C21" s="4" t="s">
        <v>26</v>
      </c>
      <c r="D21" s="4" t="s">
        <v>8</v>
      </c>
      <c r="E21" s="7">
        <v>2010</v>
      </c>
      <c r="F21" s="4">
        <v>4</v>
      </c>
      <c r="G21" s="4">
        <v>6</v>
      </c>
      <c r="H21" s="16">
        <f>IF(G21="",K21+0.15*(U21+4.5%-$B$2)+($A$2-50%),K21+0.85*(0.6*U21+0.4*V21+4.5%-$B$2)+($A$2-50%))</f>
        <v>0.35212213584908242</v>
      </c>
      <c r="I21" t="str">
        <f t="shared" si="8"/>
        <v>R</v>
      </c>
      <c r="J21" t="str">
        <f t="shared" si="2"/>
        <v>Safe R</v>
      </c>
      <c r="K21" s="14">
        <f>'Raw Data'!P16</f>
        <v>0.37724999999999997</v>
      </c>
      <c r="L21" s="14">
        <f t="shared" si="3"/>
        <v>0.37724999999999997</v>
      </c>
      <c r="M21" s="8">
        <f>'Raw Data'!M16</f>
        <v>0.29577606968259224</v>
      </c>
      <c r="N21" s="10">
        <f t="shared" si="4"/>
        <v>0.33577606968259222</v>
      </c>
      <c r="O21" s="17">
        <f>'Raw Data'!S16</f>
        <v>9.2146861069744679E-2</v>
      </c>
      <c r="P21" s="10">
        <f>'Raw Data'!V16</f>
        <v>0.43899999999999995</v>
      </c>
      <c r="Q21" s="9">
        <f>K21-P21</f>
        <v>-6.1749999999999972E-2</v>
      </c>
      <c r="R21" s="10">
        <f t="shared" si="9"/>
        <v>0.25789686106974463</v>
      </c>
      <c r="S21" s="10">
        <f>50%-N21/2</f>
        <v>0.33211196515870389</v>
      </c>
      <c r="T21" s="10">
        <f>50%-R21/2</f>
        <v>0.37105156946512768</v>
      </c>
      <c r="U21" s="15">
        <f t="shared" si="7"/>
        <v>-4.5138034841296082E-2</v>
      </c>
      <c r="V21" s="63">
        <f>T21-K21</f>
        <v>-6.1984305348722901E-3</v>
      </c>
    </row>
    <row r="22" spans="1:22" x14ac:dyDescent="0.25">
      <c r="A22" s="4" t="s">
        <v>445</v>
      </c>
      <c r="B22" s="5">
        <v>7</v>
      </c>
      <c r="C22" s="4" t="s">
        <v>27</v>
      </c>
      <c r="D22" s="4" t="s">
        <v>16</v>
      </c>
      <c r="E22" s="7">
        <v>1991</v>
      </c>
      <c r="F22" s="4">
        <v>1</v>
      </c>
      <c r="G22" s="4">
        <v>1</v>
      </c>
      <c r="H22" s="16">
        <f>IF(G22="",K22+0.15*(U22-4.5%+$B$2)+($A$2-50%),K22+0.85*(0.6*U22+0.4*V22-4.5%+$B$2)+($A$2-50%))</f>
        <v>0.75646851124113146</v>
      </c>
      <c r="I22" t="str">
        <f t="shared" si="8"/>
        <v>D</v>
      </c>
      <c r="J22" t="str">
        <f t="shared" si="2"/>
        <v>Safe D</v>
      </c>
      <c r="K22" s="14">
        <f>'Raw Data'!P17</f>
        <v>0.70674999999999999</v>
      </c>
      <c r="L22" s="14">
        <f t="shared" si="3"/>
        <v>0.70674999999999999</v>
      </c>
      <c r="M22" s="8">
        <f>'Raw Data'!M17</f>
        <v>1</v>
      </c>
      <c r="N22" s="10">
        <f t="shared" si="4"/>
        <v>0.96</v>
      </c>
      <c r="O22" s="17">
        <f>'Raw Data'!S17</f>
        <v>0.41721183083018515</v>
      </c>
      <c r="P22" s="10">
        <f>'Raw Data'!V17</f>
        <v>0.629</v>
      </c>
      <c r="Q22" s="9">
        <f>K22-P22</f>
        <v>7.7749999999999986E-2</v>
      </c>
      <c r="R22" s="10">
        <f t="shared" si="9"/>
        <v>0.57096183083018515</v>
      </c>
      <c r="S22" s="10">
        <v>1</v>
      </c>
      <c r="T22" s="10">
        <f>50%+R22/2</f>
        <v>0.78548091541509257</v>
      </c>
      <c r="U22" s="15">
        <v>4.4999999999999998E-2</v>
      </c>
      <c r="V22" s="63">
        <f>T22-K22</f>
        <v>7.8730915415092584E-2</v>
      </c>
    </row>
    <row r="23" spans="1:22" x14ac:dyDescent="0.25">
      <c r="A23" s="4" t="s">
        <v>445</v>
      </c>
      <c r="B23" s="5">
        <v>8</v>
      </c>
      <c r="C23" s="4" t="s">
        <v>28</v>
      </c>
      <c r="D23" s="4" t="s">
        <v>8</v>
      </c>
      <c r="E23" s="7">
        <v>2002</v>
      </c>
      <c r="F23" s="4">
        <v>4</v>
      </c>
      <c r="G23" s="4">
        <v>4</v>
      </c>
      <c r="H23" s="16">
        <f>IF(G23="",K23+0.15*(U23+4.5%-$B$2)+($A$2-50%),K23+0.85*(0.6*U23+0.4*V23+4.5%-$B$2)+($A$2-50%))</f>
        <v>0.34930306105512521</v>
      </c>
      <c r="I23" t="str">
        <f t="shared" si="8"/>
        <v>R</v>
      </c>
      <c r="J23" t="str">
        <f t="shared" si="2"/>
        <v>Safe R</v>
      </c>
      <c r="K23" s="14">
        <f>'Raw Data'!P18</f>
        <v>0.35675000000000001</v>
      </c>
      <c r="L23" s="14">
        <f t="shared" si="3"/>
        <v>0.35675000000000001</v>
      </c>
      <c r="M23" s="8">
        <f>'Raw Data'!M18</f>
        <v>0.28748640312318391</v>
      </c>
      <c r="N23" s="10">
        <f t="shared" si="4"/>
        <v>0.32748640312318389</v>
      </c>
      <c r="O23" s="17">
        <f>'Raw Data'!S18</f>
        <v>0.3525759185203699</v>
      </c>
      <c r="P23" s="10">
        <f>'Raw Data'!V18</f>
        <v>0.34899999999999998</v>
      </c>
      <c r="Q23" s="9">
        <f>K23-P23</f>
        <v>7.7500000000000346E-3</v>
      </c>
      <c r="R23" s="10">
        <f t="shared" si="9"/>
        <v>0.26882591852036986</v>
      </c>
      <c r="S23" s="10">
        <f>50%-N23/2</f>
        <v>0.33625679843840806</v>
      </c>
      <c r="T23" s="10">
        <f>50%-R23/2</f>
        <v>0.36558704073981507</v>
      </c>
      <c r="U23" s="15">
        <f>S23-K23</f>
        <v>-2.0493201561591956E-2</v>
      </c>
      <c r="V23" s="63">
        <f>T23-K23</f>
        <v>8.8370407398150608E-3</v>
      </c>
    </row>
    <row r="24" spans="1:22" x14ac:dyDescent="0.25">
      <c r="A24" s="4" t="s">
        <v>445</v>
      </c>
      <c r="B24" s="5">
        <v>9</v>
      </c>
      <c r="C24" s="4" t="s">
        <v>29</v>
      </c>
      <c r="D24" s="4" t="s">
        <v>16</v>
      </c>
      <c r="E24" s="7">
        <v>2012</v>
      </c>
      <c r="F24" s="4">
        <v>2</v>
      </c>
      <c r="G24" s="4"/>
      <c r="H24" s="16">
        <f>IF(G24="",K24+0.15*(U24-4.5%+$B$2)+($A$2-50%),K24+0.85*(0.6*U24+0.4*V24-4.5%+$B$2)+($A$2-50%))</f>
        <v>0.5098049573146447</v>
      </c>
      <c r="I24" t="str">
        <f t="shared" si="8"/>
        <v>No projection</v>
      </c>
      <c r="J24" t="str">
        <f t="shared" si="2"/>
        <v>Toss Up</v>
      </c>
      <c r="K24" s="14">
        <f>'Raw Data'!P19</f>
        <v>0.50324999999999998</v>
      </c>
      <c r="L24" s="14">
        <f t="shared" si="3"/>
        <v>0.50324999999999998</v>
      </c>
      <c r="M24" s="8">
        <f>'Raw Data'!M19</f>
        <v>4.3899430861929434E-2</v>
      </c>
      <c r="N24" s="10">
        <f t="shared" si="4"/>
        <v>9.3899430861929437E-2</v>
      </c>
      <c r="O24" s="17"/>
      <c r="P24" s="10"/>
      <c r="Q24" s="9"/>
      <c r="R24" s="10" t="str">
        <f t="shared" si="9"/>
        <v/>
      </c>
      <c r="S24" s="10">
        <f>50%+N24/2</f>
        <v>0.54694971543096471</v>
      </c>
      <c r="T24" s="10"/>
      <c r="U24" s="15">
        <f>S24-K24</f>
        <v>4.3699715430964736E-2</v>
      </c>
      <c r="V24" s="63"/>
    </row>
    <row r="25" spans="1:22" x14ac:dyDescent="0.25">
      <c r="A25" s="4" t="s">
        <v>446</v>
      </c>
      <c r="B25" s="5">
        <v>1</v>
      </c>
      <c r="C25" s="4" t="s">
        <v>17</v>
      </c>
      <c r="D25" s="4" t="s">
        <v>8</v>
      </c>
      <c r="E25" s="7">
        <v>2010</v>
      </c>
      <c r="F25" s="4">
        <v>4</v>
      </c>
      <c r="G25" s="4">
        <v>5</v>
      </c>
      <c r="H25" s="16">
        <f>IF(G25="",K25+0.15*(U25+4.5%-$B$2)+($A$2-50%),K25+0.85*(0.6*U25+0.4*V25+4.5%-$B$2)+($A$2-50%))</f>
        <v>0.40517063975917977</v>
      </c>
      <c r="I25" t="str">
        <f t="shared" si="8"/>
        <v>R</v>
      </c>
      <c r="J25" t="str">
        <f t="shared" si="2"/>
        <v>Safe R</v>
      </c>
      <c r="K25" s="14">
        <f>'Raw Data'!P20</f>
        <v>0.35725000000000001</v>
      </c>
      <c r="L25" s="14">
        <f t="shared" si="3"/>
        <v>0.35725000000000007</v>
      </c>
      <c r="M25" s="8">
        <f>'Raw Data'!M20</f>
        <v>0.17926431918301111</v>
      </c>
      <c r="N25" s="10">
        <f t="shared" si="4"/>
        <v>0.21926431918301112</v>
      </c>
      <c r="O25" s="17">
        <f>'Raw Data'!S20</f>
        <v>8.7217404995014292E-2</v>
      </c>
      <c r="P25" s="10">
        <f>'Raw Data'!V20</f>
        <v>0.35899999999999999</v>
      </c>
      <c r="Q25" s="9">
        <f>K25-P25</f>
        <v>-1.7499999999999738E-3</v>
      </c>
      <c r="R25" s="10">
        <f t="shared" si="9"/>
        <v>0.10296740499501426</v>
      </c>
      <c r="S25" s="10">
        <f>50%-N25/2</f>
        <v>0.39036784040849443</v>
      </c>
      <c r="T25" s="10">
        <f>50%-R25/2</f>
        <v>0.44851629750249289</v>
      </c>
      <c r="U25" s="15">
        <f>S25-K25</f>
        <v>3.3117840408494414E-2</v>
      </c>
      <c r="V25" s="63">
        <f>T25-K25</f>
        <v>9.1266297502492877E-2</v>
      </c>
    </row>
    <row r="26" spans="1:22" x14ac:dyDescent="0.25">
      <c r="A26" s="4" t="s">
        <v>446</v>
      </c>
      <c r="B26" s="5">
        <v>2</v>
      </c>
      <c r="C26" s="4" t="s">
        <v>18</v>
      </c>
      <c r="D26" s="4" t="s">
        <v>8</v>
      </c>
      <c r="E26" s="7">
        <v>2010</v>
      </c>
      <c r="F26" s="4">
        <v>4</v>
      </c>
      <c r="G26" s="4">
        <v>5</v>
      </c>
      <c r="H26" s="16">
        <f>IF(G26="",K26+0.15*(U26+4.5%-$B$2)+($A$2-50%),K26+0.85*(0.6*U26+0.4*V26+4.5%-$B$2)+($A$2-50%))</f>
        <v>0.39997936451325627</v>
      </c>
      <c r="I26" t="str">
        <f t="shared" si="8"/>
        <v>R</v>
      </c>
      <c r="J26" t="str">
        <f t="shared" si="2"/>
        <v>Safe R</v>
      </c>
      <c r="K26" s="14">
        <f>'Raw Data'!P21</f>
        <v>0.42174999999999996</v>
      </c>
      <c r="L26" s="14">
        <f t="shared" si="3"/>
        <v>0.42174999999999996</v>
      </c>
      <c r="M26" s="8">
        <f>'Raw Data'!M21</f>
        <v>0.16591911724056596</v>
      </c>
      <c r="N26" s="10">
        <f t="shared" si="4"/>
        <v>0.20591911724056597</v>
      </c>
      <c r="O26" s="17">
        <f>'Raw Data'!S21</f>
        <v>0.2041838858258786</v>
      </c>
      <c r="P26" s="10">
        <f>'Raw Data'!V21</f>
        <v>0.41399999999999998</v>
      </c>
      <c r="Q26" s="9">
        <f>K26-P26</f>
        <v>7.7499999999999791E-3</v>
      </c>
      <c r="R26" s="10">
        <f t="shared" si="9"/>
        <v>0.21043388582587863</v>
      </c>
      <c r="S26" s="10">
        <f>50%-N26/2</f>
        <v>0.397040441379717</v>
      </c>
      <c r="T26" s="10">
        <f>50%-R26/2</f>
        <v>0.39478305708706068</v>
      </c>
      <c r="U26" s="15">
        <f>S26-K26</f>
        <v>-2.4709558620282956E-2</v>
      </c>
      <c r="V26" s="63">
        <f>T26-K26</f>
        <v>-2.6966942912939273E-2</v>
      </c>
    </row>
    <row r="27" spans="1:22" x14ac:dyDescent="0.25">
      <c r="A27" s="4" t="s">
        <v>446</v>
      </c>
      <c r="B27" s="5">
        <v>3</v>
      </c>
      <c r="C27" s="4" t="s">
        <v>19</v>
      </c>
      <c r="D27" s="4" t="s">
        <v>8</v>
      </c>
      <c r="E27" s="7">
        <v>2010</v>
      </c>
      <c r="F27" s="4">
        <v>4</v>
      </c>
      <c r="G27" s="4">
        <v>5</v>
      </c>
      <c r="H27" s="16">
        <f>IF(G27="",K27+0.15*(U27+4.5%-$B$2)+($A$2-50%),K27+0.85*(0.6*U27+0.4*V27+4.5%-$B$2)+($A$2-50%))</f>
        <v>0.27334824316385781</v>
      </c>
      <c r="I27" t="str">
        <f t="shared" si="8"/>
        <v>R</v>
      </c>
      <c r="J27" t="str">
        <f t="shared" si="2"/>
        <v>Safe R</v>
      </c>
      <c r="K27" s="14">
        <f>'Raw Data'!P22</f>
        <v>0.31125000000000003</v>
      </c>
      <c r="L27" s="14">
        <f t="shared" si="3"/>
        <v>0.31125000000000003</v>
      </c>
      <c r="M27" s="8">
        <f>'Raw Data'!M22</f>
        <v>1</v>
      </c>
      <c r="N27" s="10">
        <f t="shared" si="4"/>
        <v>1.04</v>
      </c>
      <c r="O27" s="17">
        <f>'Raw Data'!S22</f>
        <v>0.44870151080083653</v>
      </c>
      <c r="P27" s="10">
        <f>'Raw Data'!V22</f>
        <v>0.314</v>
      </c>
      <c r="Q27" s="9">
        <f>K27-P27</f>
        <v>-2.7499999999999747E-3</v>
      </c>
      <c r="R27" s="10">
        <f t="shared" si="9"/>
        <v>0.46545151080083652</v>
      </c>
      <c r="S27" s="10">
        <v>0</v>
      </c>
      <c r="T27" s="10">
        <f>50%-R27/2</f>
        <v>0.26727424459958171</v>
      </c>
      <c r="U27" s="15">
        <v>-4.4999999999999998E-2</v>
      </c>
      <c r="V27" s="63">
        <f>T27-K27</f>
        <v>-4.3975755400418315E-2</v>
      </c>
    </row>
    <row r="28" spans="1:22" x14ac:dyDescent="0.25">
      <c r="A28" s="4" t="s">
        <v>446</v>
      </c>
      <c r="B28" s="5">
        <v>4</v>
      </c>
      <c r="C28" s="4" t="s">
        <v>20</v>
      </c>
      <c r="D28" s="4" t="s">
        <v>8</v>
      </c>
      <c r="E28" s="7">
        <v>2012</v>
      </c>
      <c r="F28" s="4">
        <v>5</v>
      </c>
      <c r="G28" s="4"/>
      <c r="H28" s="16">
        <f>IF(G28="",K28+0.15*(U28+4.5%-$B$2)+($A$2-50%),K28+0.85*(0.6*U28+0.4*V28+4.5%-$B$2)+($A$2-50%))</f>
        <v>0.34601203283405979</v>
      </c>
      <c r="I28" t="str">
        <f t="shared" si="8"/>
        <v>R</v>
      </c>
      <c r="J28" t="str">
        <f t="shared" si="2"/>
        <v>Safe R</v>
      </c>
      <c r="K28" s="14">
        <f>'Raw Data'!P23</f>
        <v>0.35125000000000001</v>
      </c>
      <c r="L28" s="14">
        <f t="shared" si="3"/>
        <v>0.35125000000000006</v>
      </c>
      <c r="M28" s="8">
        <f>'Raw Data'!M23</f>
        <v>0.23733956221253644</v>
      </c>
      <c r="N28" s="10">
        <f t="shared" si="4"/>
        <v>0.36733956221253644</v>
      </c>
      <c r="O28" s="17"/>
      <c r="P28" s="10"/>
      <c r="Q28" s="9"/>
      <c r="R28" s="10" t="str">
        <f t="shared" si="9"/>
        <v/>
      </c>
      <c r="S28" s="10">
        <f>50%-N28/2</f>
        <v>0.31633021889373181</v>
      </c>
      <c r="T28" s="10"/>
      <c r="U28" s="15">
        <f t="shared" ref="U28:U35" si="10">S28-K28</f>
        <v>-3.49197811062682E-2</v>
      </c>
      <c r="V28" s="63"/>
    </row>
    <row r="29" spans="1:22" ht="15" customHeight="1" x14ac:dyDescent="0.25">
      <c r="A29" s="4" t="s">
        <v>447</v>
      </c>
      <c r="B29" s="5">
        <v>1</v>
      </c>
      <c r="C29" s="4" t="s">
        <v>30</v>
      </c>
      <c r="D29" s="4" t="s">
        <v>8</v>
      </c>
      <c r="E29" s="7">
        <v>2012</v>
      </c>
      <c r="F29" s="4">
        <v>5</v>
      </c>
      <c r="G29" s="4"/>
      <c r="H29" s="16">
        <f>IF(G29="",K29+0.15*(U29+4.5%-$B$2)+($A$2-50%),K29+0.85*(0.6*U29+0.4*V29+4.5%-$B$2)+($A$2-50%))</f>
        <v>0.39353863514698528</v>
      </c>
      <c r="I29" t="str">
        <f t="shared" si="8"/>
        <v>R</v>
      </c>
      <c r="J29" t="str">
        <f t="shared" si="2"/>
        <v>Safe R</v>
      </c>
      <c r="K29" s="14">
        <f>'Raw Data'!P24</f>
        <v>0.39924999999999994</v>
      </c>
      <c r="L29" s="14">
        <f t="shared" si="3"/>
        <v>0.39924999999999988</v>
      </c>
      <c r="M29" s="8">
        <f>'Raw Data'!M24</f>
        <v>0.14765153137352871</v>
      </c>
      <c r="N29" s="10">
        <f t="shared" si="4"/>
        <v>0.27765153137352871</v>
      </c>
      <c r="O29" s="17"/>
      <c r="P29" s="10"/>
      <c r="Q29" s="9"/>
      <c r="R29" s="10" t="str">
        <f t="shared" si="9"/>
        <v/>
      </c>
      <c r="S29" s="10">
        <f>50%-N29/2</f>
        <v>0.36117423431323564</v>
      </c>
      <c r="T29" s="10"/>
      <c r="U29" s="15">
        <f t="shared" si="10"/>
        <v>-3.8075765686764296E-2</v>
      </c>
      <c r="V29" s="63"/>
    </row>
    <row r="30" spans="1:22" x14ac:dyDescent="0.25">
      <c r="A30" s="4" t="s">
        <v>447</v>
      </c>
      <c r="B30" s="5">
        <v>2</v>
      </c>
      <c r="C30" s="4" t="s">
        <v>31</v>
      </c>
      <c r="D30" s="4" t="s">
        <v>16</v>
      </c>
      <c r="E30" s="7">
        <v>2012</v>
      </c>
      <c r="F30" s="4">
        <v>2</v>
      </c>
      <c r="G30" s="4"/>
      <c r="H30" s="16">
        <f>IF(G30="",K30+0.15*(U30-4.5%+$B$2)+($A$2-50%),K30+0.85*(0.6*U30+0.4*V30-4.5%+$B$2)+($A$2-50%))</f>
        <v>0.69775244964191907</v>
      </c>
      <c r="I30" t="str">
        <f t="shared" si="8"/>
        <v>D</v>
      </c>
      <c r="J30" t="str">
        <f t="shared" si="2"/>
        <v>Safe D</v>
      </c>
      <c r="K30" s="14">
        <f>'Raw Data'!P25</f>
        <v>0.69074999999999998</v>
      </c>
      <c r="L30" s="14">
        <f t="shared" si="3"/>
        <v>0.69074999999999998</v>
      </c>
      <c r="M30" s="8">
        <f>'Raw Data'!M25</f>
        <v>0.42486599522558782</v>
      </c>
      <c r="N30" s="10">
        <f t="shared" si="4"/>
        <v>0.47486599522558781</v>
      </c>
      <c r="O30" s="17"/>
      <c r="P30" s="10"/>
      <c r="Q30" s="9"/>
      <c r="R30" s="10" t="str">
        <f t="shared" si="9"/>
        <v/>
      </c>
      <c r="S30" s="10">
        <f>50%+N30/2</f>
        <v>0.73743299761279391</v>
      </c>
      <c r="T30" s="10"/>
      <c r="U30" s="15">
        <f t="shared" si="10"/>
        <v>4.6682997612793931E-2</v>
      </c>
      <c r="V30" s="63"/>
    </row>
    <row r="31" spans="1:22" x14ac:dyDescent="0.25">
      <c r="A31" s="4" t="s">
        <v>447</v>
      </c>
      <c r="B31" s="5">
        <v>3</v>
      </c>
      <c r="C31" s="4" t="s">
        <v>32</v>
      </c>
      <c r="D31" s="4" t="s">
        <v>16</v>
      </c>
      <c r="E31" s="7">
        <v>2009</v>
      </c>
      <c r="F31" s="4">
        <v>1</v>
      </c>
      <c r="G31" s="4">
        <v>1</v>
      </c>
      <c r="H31" s="16">
        <f>IF(G31="",K31+0.15*(U31-4.5%+$B$2)+($A$2-50%),K31+0.85*(0.6*U31+0.4*V31-4.5%+$B$2)+($A$2-50%))</f>
        <v>0.55186887565119613</v>
      </c>
      <c r="I31" t="str">
        <f t="shared" si="8"/>
        <v>No projection</v>
      </c>
      <c r="J31" t="str">
        <f t="shared" si="2"/>
        <v>Lean D</v>
      </c>
      <c r="K31" s="14">
        <f>'Raw Data'!P26</f>
        <v>0.53674999999999995</v>
      </c>
      <c r="L31" s="14">
        <f t="shared" si="3"/>
        <v>0.53675000000000006</v>
      </c>
      <c r="M31" s="8">
        <f>'Raw Data'!M26</f>
        <v>8.4609861177596946E-2</v>
      </c>
      <c r="N31" s="10">
        <f t="shared" si="4"/>
        <v>4.4609861177596945E-2</v>
      </c>
      <c r="O31" s="17">
        <f>'Raw Data'!S26</f>
        <v>0.21701977088769958</v>
      </c>
      <c r="P31" s="10">
        <f>'Raw Data'!V26</f>
        <v>0.624</v>
      </c>
      <c r="Q31" s="9">
        <f>K31-P31</f>
        <v>-8.725000000000005E-2</v>
      </c>
      <c r="R31" s="10">
        <f t="shared" si="9"/>
        <v>0.20576977088769954</v>
      </c>
      <c r="S31" s="10">
        <f>50%+N31/2</f>
        <v>0.52230493058879846</v>
      </c>
      <c r="T31" s="10">
        <f>50%+R31/2</f>
        <v>0.60288488544384977</v>
      </c>
      <c r="U31" s="15">
        <f t="shared" si="10"/>
        <v>-1.4445069411201494E-2</v>
      </c>
      <c r="V31" s="63">
        <f>T31-K31</f>
        <v>6.6134885443849822E-2</v>
      </c>
    </row>
    <row r="32" spans="1:22" x14ac:dyDescent="0.25">
      <c r="A32" s="4" t="s">
        <v>447</v>
      </c>
      <c r="B32" s="5">
        <v>4</v>
      </c>
      <c r="C32" s="4" t="s">
        <v>33</v>
      </c>
      <c r="D32" s="4" t="s">
        <v>8</v>
      </c>
      <c r="E32" s="7">
        <v>2008</v>
      </c>
      <c r="F32" s="4">
        <v>4</v>
      </c>
      <c r="G32" s="4">
        <v>4</v>
      </c>
      <c r="H32" s="16">
        <f>IF(G32="",K32+0.15*(U32+4.5%-$B$2)+($A$2-50%),K32+0.85*(0.6*U32+0.4*V32+4.5%-$B$2)+($A$2-50%))</f>
        <v>0.37038917983224201</v>
      </c>
      <c r="I32" t="str">
        <f t="shared" si="8"/>
        <v>R</v>
      </c>
      <c r="J32" t="str">
        <f t="shared" si="2"/>
        <v>Safe R</v>
      </c>
      <c r="K32" s="14">
        <f>'Raw Data'!P27</f>
        <v>0.38875000000000004</v>
      </c>
      <c r="L32" s="14">
        <f t="shared" si="3"/>
        <v>0.38875000000000004</v>
      </c>
      <c r="M32" s="8">
        <f>'Raw Data'!M27</f>
        <v>0.22218308988902891</v>
      </c>
      <c r="N32" s="10">
        <f t="shared" si="4"/>
        <v>0.26218308988902889</v>
      </c>
      <c r="O32" s="17">
        <f>'Raw Data'!S27</f>
        <v>0.32173018968268036</v>
      </c>
      <c r="P32" s="10">
        <f>'Raw Data'!V27</f>
        <v>0.41399999999999998</v>
      </c>
      <c r="Q32" s="9">
        <f>K32-P32</f>
        <v>-2.5249999999999939E-2</v>
      </c>
      <c r="R32" s="10">
        <f t="shared" si="9"/>
        <v>0.27098018968268028</v>
      </c>
      <c r="S32" s="10">
        <f>50%-N32/2</f>
        <v>0.36890845505548553</v>
      </c>
      <c r="T32" s="10">
        <f>50%-R32/2</f>
        <v>0.36450990515865989</v>
      </c>
      <c r="U32" s="15">
        <f t="shared" si="10"/>
        <v>-1.9841544944514511E-2</v>
      </c>
      <c r="V32" s="63">
        <f>T32-K32</f>
        <v>-2.4240094841340154E-2</v>
      </c>
    </row>
    <row r="33" spans="1:22" x14ac:dyDescent="0.25">
      <c r="A33" s="4" t="s">
        <v>447</v>
      </c>
      <c r="B33" s="5">
        <v>5</v>
      </c>
      <c r="C33" s="4" t="s">
        <v>34</v>
      </c>
      <c r="D33" s="4" t="s">
        <v>16</v>
      </c>
      <c r="E33" s="7">
        <v>1998</v>
      </c>
      <c r="F33" s="4">
        <v>1</v>
      </c>
      <c r="G33" s="4">
        <v>1</v>
      </c>
      <c r="H33" s="16">
        <f>IF(G33="",K33+0.15*(U33-4.5%+$B$2)+($A$2-50%),K33+0.85*(0.6*U33+0.4*V33-4.5%+$B$2)+($A$2-50%))</f>
        <v>0.72364523038111817</v>
      </c>
      <c r="I33" t="str">
        <f t="shared" si="8"/>
        <v>D</v>
      </c>
      <c r="J33" t="str">
        <f t="shared" si="2"/>
        <v>Safe D</v>
      </c>
      <c r="K33" s="14">
        <f>'Raw Data'!P28</f>
        <v>0.69175000000000009</v>
      </c>
      <c r="L33" s="14">
        <f t="shared" si="3"/>
        <v>0.69175000000000009</v>
      </c>
      <c r="M33" s="8">
        <f>'Raw Data'!M28</f>
        <v>0.48942246629248537</v>
      </c>
      <c r="N33" s="10">
        <f t="shared" si="4"/>
        <v>0.44942246629248539</v>
      </c>
      <c r="O33" s="17">
        <f>'Raw Data'!S28</f>
        <v>0.33848530280314387</v>
      </c>
      <c r="P33" s="10">
        <f>'Raw Data'!V28</f>
        <v>0.63400000000000001</v>
      </c>
      <c r="Q33" s="9">
        <f>K33-P33</f>
        <v>5.7750000000000079E-2</v>
      </c>
      <c r="R33" s="10">
        <f t="shared" si="9"/>
        <v>0.47223530280314396</v>
      </c>
      <c r="S33" s="10">
        <f>50%+N33/2</f>
        <v>0.72471123314624264</v>
      </c>
      <c r="T33" s="10">
        <f>50%+R33/2</f>
        <v>0.73611765140157193</v>
      </c>
      <c r="U33" s="15">
        <f t="shared" si="10"/>
        <v>3.2961233146242552E-2</v>
      </c>
      <c r="V33" s="63">
        <f>T33-K33</f>
        <v>4.4367651401571839E-2</v>
      </c>
    </row>
    <row r="34" spans="1:22" x14ac:dyDescent="0.25">
      <c r="A34" s="4" t="s">
        <v>447</v>
      </c>
      <c r="B34" s="5">
        <v>6</v>
      </c>
      <c r="C34" s="4" t="s">
        <v>35</v>
      </c>
      <c r="D34" s="4" t="s">
        <v>16</v>
      </c>
      <c r="E34" s="7">
        <v>2005</v>
      </c>
      <c r="F34" s="4">
        <v>1</v>
      </c>
      <c r="G34" s="4">
        <v>1</v>
      </c>
      <c r="H34" s="16">
        <f>IF(G34="",K34+0.15*(U34-4.5%+$B$2)+($A$2-50%),K34+0.85*(0.6*U34+0.4*V34-4.5%+$B$2)+($A$2-50%))</f>
        <v>0.74172917913205783</v>
      </c>
      <c r="I34" t="str">
        <f t="shared" si="8"/>
        <v>D</v>
      </c>
      <c r="J34" t="str">
        <f t="shared" si="2"/>
        <v>Safe D</v>
      </c>
      <c r="K34" s="14">
        <f>'Raw Data'!P29</f>
        <v>0.68474999999999997</v>
      </c>
      <c r="L34" s="14">
        <f t="shared" si="3"/>
        <v>0.68474999999999997</v>
      </c>
      <c r="M34" s="8">
        <f>'Raw Data'!M29</f>
        <v>0.50104870768382748</v>
      </c>
      <c r="N34" s="10">
        <f t="shared" si="4"/>
        <v>0.4610487076838275</v>
      </c>
      <c r="O34" s="17">
        <f>'Raw Data'!S29</f>
        <v>0.48059858042754039</v>
      </c>
      <c r="P34" s="10">
        <f>'Raw Data'!V29</f>
        <v>0.67399999999999993</v>
      </c>
      <c r="Q34" s="9">
        <f>K34-P34</f>
        <v>1.0750000000000037E-2</v>
      </c>
      <c r="R34" s="10">
        <f t="shared" si="9"/>
        <v>0.56734858042754044</v>
      </c>
      <c r="S34" s="10">
        <f>50%+N34/2</f>
        <v>0.73052435384191372</v>
      </c>
      <c r="T34" s="10">
        <f>50%+R34/2</f>
        <v>0.78367429021377022</v>
      </c>
      <c r="U34" s="15">
        <f t="shared" si="10"/>
        <v>4.5774353841913751E-2</v>
      </c>
      <c r="V34" s="63">
        <f>T34-K34</f>
        <v>9.892429021377025E-2</v>
      </c>
    </row>
    <row r="35" spans="1:22" x14ac:dyDescent="0.25">
      <c r="A35" s="4" t="s">
        <v>447</v>
      </c>
      <c r="B35" s="5">
        <v>7</v>
      </c>
      <c r="C35" s="4" t="s">
        <v>36</v>
      </c>
      <c r="D35" s="4" t="s">
        <v>16</v>
      </c>
      <c r="E35" s="7">
        <v>2012</v>
      </c>
      <c r="F35" s="4">
        <v>3</v>
      </c>
      <c r="G35" s="4"/>
      <c r="H35" s="16">
        <f>IF(G35="",K35+0.15*(U35-4.5%+$B$2)+($A$2-50%),K35+0.85*(0.6*U35+0.4*V35-4.5%+$B$2)+($A$2-50%))</f>
        <v>0.51365981138237271</v>
      </c>
      <c r="I35" t="s">
        <v>518</v>
      </c>
      <c r="J35" t="str">
        <f t="shared" si="2"/>
        <v>Toss Up</v>
      </c>
      <c r="K35" s="14">
        <f>'Raw Data'!P30</f>
        <v>0.50075000000000003</v>
      </c>
      <c r="L35" s="14">
        <f t="shared" si="3"/>
        <v>0.50075000000000003</v>
      </c>
      <c r="M35" s="8">
        <f>'Raw Data'!M30</f>
        <v>3.3630818431635179E-2</v>
      </c>
      <c r="N35" s="10">
        <f t="shared" si="4"/>
        <v>0.17363081843163519</v>
      </c>
      <c r="O35" s="17"/>
      <c r="P35" s="10"/>
      <c r="Q35" s="9"/>
      <c r="R35" s="10" t="str">
        <f t="shared" si="9"/>
        <v/>
      </c>
      <c r="S35" s="10">
        <f>50%+N35/2</f>
        <v>0.58681540921581754</v>
      </c>
      <c r="T35" s="10"/>
      <c r="U35" s="15">
        <f t="shared" si="10"/>
        <v>8.6065409215817512E-2</v>
      </c>
      <c r="V35" s="63"/>
    </row>
    <row r="36" spans="1:22" x14ac:dyDescent="0.25">
      <c r="A36" s="4" t="s">
        <v>447</v>
      </c>
      <c r="B36" s="5">
        <v>8</v>
      </c>
      <c r="C36" s="4" t="s">
        <v>37</v>
      </c>
      <c r="D36" s="4" t="s">
        <v>8</v>
      </c>
      <c r="E36" s="7">
        <v>2012</v>
      </c>
      <c r="F36" s="4">
        <v>5</v>
      </c>
      <c r="G36" s="4"/>
      <c r="H36" s="16">
        <f>IF(G36="",K36+0.15*(U36+4.5%-$B$2)+($A$2-50%),K36+0.85*(0.6*U36+0.4*V36+4.5%-$B$2)+($A$2-50%))</f>
        <v>0.40450000000000003</v>
      </c>
      <c r="I36" t="str">
        <f t="shared" ref="I36:I79" si="11">IF(H36&lt;44%,"R",IF(H36&gt;56%,"D","No projection"))</f>
        <v>R</v>
      </c>
      <c r="J36" t="str">
        <f t="shared" si="2"/>
        <v>Safe R</v>
      </c>
      <c r="K36" s="14">
        <f>'Raw Data'!P31</f>
        <v>0.41125</v>
      </c>
      <c r="L36" s="14">
        <f t="shared" si="3"/>
        <v>0.41125</v>
      </c>
      <c r="M36" s="8">
        <f>'Raw Data'!M31</f>
        <v>1</v>
      </c>
      <c r="N36" s="10">
        <f t="shared" si="4"/>
        <v>1.1299999999999999</v>
      </c>
      <c r="O36" s="17"/>
      <c r="P36" s="10"/>
      <c r="Q36" s="9"/>
      <c r="R36" s="10" t="str">
        <f t="shared" si="9"/>
        <v/>
      </c>
      <c r="S36" s="10">
        <v>0</v>
      </c>
      <c r="T36" s="10"/>
      <c r="U36" s="15">
        <v>-4.4999999999999998E-2</v>
      </c>
      <c r="V36" s="63"/>
    </row>
    <row r="37" spans="1:22" x14ac:dyDescent="0.25">
      <c r="A37" s="4" t="s">
        <v>447</v>
      </c>
      <c r="B37" s="5">
        <v>9</v>
      </c>
      <c r="C37" s="4" t="s">
        <v>38</v>
      </c>
      <c r="D37" s="4" t="s">
        <v>16</v>
      </c>
      <c r="E37" s="7">
        <v>2006</v>
      </c>
      <c r="F37" s="4">
        <v>1</v>
      </c>
      <c r="G37" s="4">
        <v>1</v>
      </c>
      <c r="H37" s="16">
        <f>IF(G37="",K37+0.15*(U37-4.5%+$B$2)+($A$2-50%),K37+0.85*(0.6*U37+0.4*V37-4.5%+$B$2)+($A$2-50%))</f>
        <v>0.55280717284078107</v>
      </c>
      <c r="I37" t="str">
        <f t="shared" si="11"/>
        <v>No projection</v>
      </c>
      <c r="J37" t="str">
        <f t="shared" si="2"/>
        <v>Lean D</v>
      </c>
      <c r="K37" s="14">
        <f>'Raw Data'!P32</f>
        <v>0.56924999999999992</v>
      </c>
      <c r="L37" s="14">
        <f t="shared" si="3"/>
        <v>0.56924999999999981</v>
      </c>
      <c r="M37" s="8">
        <f>'Raw Data'!M32</f>
        <v>0.11108190935671147</v>
      </c>
      <c r="N37" s="10">
        <f t="shared" si="4"/>
        <v>7.1081909356711465E-2</v>
      </c>
      <c r="O37" s="17">
        <f>'Raw Data'!S32</f>
        <v>1.1654623263645247E-2</v>
      </c>
      <c r="P37" s="10">
        <f>'Raw Data'!V32</f>
        <v>0.51400000000000001</v>
      </c>
      <c r="Q37" s="9">
        <f t="shared" ref="Q37:Q42" si="12">K37-P37</f>
        <v>5.524999999999991E-2</v>
      </c>
      <c r="R37" s="10">
        <f t="shared" si="9"/>
        <v>0.14290462326364517</v>
      </c>
      <c r="S37" s="10">
        <f>50%+N37/2</f>
        <v>0.53554095467835572</v>
      </c>
      <c r="T37" s="10">
        <f>50%+R37/2</f>
        <v>0.57145231163182264</v>
      </c>
      <c r="U37" s="15">
        <f>S37-K37</f>
        <v>-3.3709045321644204E-2</v>
      </c>
      <c r="V37" s="63">
        <f t="shared" ref="V37:V42" si="13">T37-K37</f>
        <v>2.2023116318227176E-3</v>
      </c>
    </row>
    <row r="38" spans="1:22" x14ac:dyDescent="0.25">
      <c r="A38" s="4" t="s">
        <v>447</v>
      </c>
      <c r="B38" s="5">
        <v>10</v>
      </c>
      <c r="C38" s="4" t="s">
        <v>39</v>
      </c>
      <c r="D38" s="4" t="s">
        <v>8</v>
      </c>
      <c r="E38" s="7">
        <v>2010</v>
      </c>
      <c r="F38" s="4">
        <v>4</v>
      </c>
      <c r="G38" s="4">
        <v>5</v>
      </c>
      <c r="H38" s="16">
        <f>IF(G38="",K38+0.15*(U38+4.5%-$B$2)+($A$2-50%),K38+0.85*(0.6*U38+0.4*V38+4.5%-$B$2)+($A$2-50%))</f>
        <v>0.43429390875621943</v>
      </c>
      <c r="I38" t="str">
        <f t="shared" si="11"/>
        <v>R</v>
      </c>
      <c r="J38" t="str">
        <f t="shared" si="2"/>
        <v>Likely R</v>
      </c>
      <c r="K38" s="14">
        <f>'Raw Data'!P33</f>
        <v>0.49875000000000003</v>
      </c>
      <c r="L38" s="14">
        <f t="shared" si="3"/>
        <v>0.49875000000000003</v>
      </c>
      <c r="M38" s="8">
        <f>'Raw Data'!M33</f>
        <v>5.4163738832403607E-2</v>
      </c>
      <c r="N38" s="10">
        <f t="shared" si="4"/>
        <v>9.4163738832403615E-2</v>
      </c>
      <c r="O38" s="17">
        <f>'Raw Data'!S33</f>
        <v>0.2949078696559862</v>
      </c>
      <c r="P38" s="10">
        <f>'Raw Data'!V33</f>
        <v>0.434</v>
      </c>
      <c r="Q38" s="9">
        <f t="shared" si="12"/>
        <v>6.475000000000003E-2</v>
      </c>
      <c r="R38" s="10">
        <f t="shared" si="9"/>
        <v>0.24415786965598618</v>
      </c>
      <c r="S38" s="10">
        <f>50%-N38/2</f>
        <v>0.45291813058379821</v>
      </c>
      <c r="T38" s="10">
        <f>50%-R38/2</f>
        <v>0.37792106517200691</v>
      </c>
      <c r="U38" s="15">
        <f>S38-K38</f>
        <v>-4.583186941620182E-2</v>
      </c>
      <c r="V38" s="63">
        <f t="shared" si="13"/>
        <v>-0.12082893482799312</v>
      </c>
    </row>
    <row r="39" spans="1:22" x14ac:dyDescent="0.25">
      <c r="A39" s="4" t="s">
        <v>447</v>
      </c>
      <c r="B39" s="5">
        <v>11</v>
      </c>
      <c r="C39" s="4" t="s">
        <v>40</v>
      </c>
      <c r="D39" s="4" t="s">
        <v>16</v>
      </c>
      <c r="E39" s="7">
        <v>1974</v>
      </c>
      <c r="F39" s="4">
        <v>1</v>
      </c>
      <c r="G39" s="4">
        <v>1</v>
      </c>
      <c r="H39" s="16">
        <f t="shared" ref="H39:H48" si="14">IF(G39="",K39+0.15*(U39-4.5%+$B$2)+($A$2-50%),K39+0.85*(0.6*U39+0.4*V39-4.5%+$B$2)+($A$2-50%))</f>
        <v>0.68728669019539479</v>
      </c>
      <c r="I39" t="str">
        <f t="shared" si="11"/>
        <v>D</v>
      </c>
      <c r="J39" t="str">
        <f t="shared" si="2"/>
        <v>Safe D</v>
      </c>
      <c r="K39" s="14">
        <f>'Raw Data'!P34</f>
        <v>0.66874999999999996</v>
      </c>
      <c r="L39" s="14">
        <f t="shared" si="3"/>
        <v>0.66874999999999996</v>
      </c>
      <c r="M39" s="8">
        <f>'Raw Data'!M34</f>
        <v>0.39463455132190955</v>
      </c>
      <c r="N39" s="10">
        <f t="shared" si="4"/>
        <v>0.35463455132190957</v>
      </c>
      <c r="O39" s="17">
        <f>'Raw Data'!S34</f>
        <v>0.36508752710769299</v>
      </c>
      <c r="P39" s="10">
        <f>'Raw Data'!V34</f>
        <v>0.68899999999999995</v>
      </c>
      <c r="Q39" s="9">
        <f t="shared" si="12"/>
        <v>-2.024999999999999E-2</v>
      </c>
      <c r="R39" s="10">
        <f t="shared" si="9"/>
        <v>0.42083752710769301</v>
      </c>
      <c r="S39" s="10">
        <f>50%+N39/2</f>
        <v>0.67731727566095479</v>
      </c>
      <c r="T39" s="10">
        <f>50%+R39/2</f>
        <v>0.71041876355384648</v>
      </c>
      <c r="U39" s="15">
        <f>S39-K39</f>
        <v>8.5672756609548317E-3</v>
      </c>
      <c r="V39" s="63">
        <f t="shared" si="13"/>
        <v>4.1668763553846522E-2</v>
      </c>
    </row>
    <row r="40" spans="1:22" x14ac:dyDescent="0.25">
      <c r="A40" s="4" t="s">
        <v>447</v>
      </c>
      <c r="B40" s="5">
        <v>12</v>
      </c>
      <c r="C40" s="4" t="s">
        <v>41</v>
      </c>
      <c r="D40" s="4" t="s">
        <v>16</v>
      </c>
      <c r="E40" s="7">
        <v>1987</v>
      </c>
      <c r="F40" s="4">
        <v>1</v>
      </c>
      <c r="G40" s="4">
        <v>1</v>
      </c>
      <c r="H40" s="16">
        <f t="shared" si="14"/>
        <v>0.85011933230982695</v>
      </c>
      <c r="I40" t="str">
        <f t="shared" si="11"/>
        <v>D</v>
      </c>
      <c r="J40" t="str">
        <f t="shared" si="2"/>
        <v>Safe D</v>
      </c>
      <c r="K40" s="14">
        <f>'Raw Data'!P35</f>
        <v>0.83875</v>
      </c>
      <c r="L40" s="14">
        <f t="shared" si="3"/>
        <v>0.83875000000000011</v>
      </c>
      <c r="M40" s="8">
        <f>'Raw Data'!M35</f>
        <v>0.70167713548880406</v>
      </c>
      <c r="N40" s="10">
        <f t="shared" ref="N40:N71" si="15">IF(F40=1,M40-4%,IF(F40=2,M40+5%,IF(F40=3,M40+14%,IF(F40=4,M40+4%,IF(F40=5,M40+13%,M40+22%)))))</f>
        <v>0.66167713548880402</v>
      </c>
      <c r="O40" s="17">
        <f>'Raw Data'!S35</f>
        <v>0.68236272211871718</v>
      </c>
      <c r="P40" s="10">
        <f>'Raw Data'!V35</f>
        <v>0.82899999999999996</v>
      </c>
      <c r="Q40" s="9">
        <f t="shared" si="12"/>
        <v>9.7500000000000364E-3</v>
      </c>
      <c r="R40" s="10">
        <f t="shared" si="9"/>
        <v>0.76811272211871717</v>
      </c>
      <c r="S40" s="10">
        <f>50%+N40/2</f>
        <v>0.83083856774440201</v>
      </c>
      <c r="T40" s="10">
        <f>50%+R40/2</f>
        <v>0.88405636105935859</v>
      </c>
      <c r="U40" s="15">
        <f>S40-K40</f>
        <v>-7.9114322555979832E-3</v>
      </c>
      <c r="V40" s="63">
        <f t="shared" si="13"/>
        <v>4.5306361059358591E-2</v>
      </c>
    </row>
    <row r="41" spans="1:22" x14ac:dyDescent="0.25">
      <c r="A41" s="4" t="s">
        <v>447</v>
      </c>
      <c r="B41" s="5">
        <v>13</v>
      </c>
      <c r="C41" s="4" t="s">
        <v>42</v>
      </c>
      <c r="D41" s="4" t="s">
        <v>16</v>
      </c>
      <c r="E41" s="7">
        <v>1998</v>
      </c>
      <c r="F41" s="4">
        <v>1</v>
      </c>
      <c r="G41" s="4">
        <v>1</v>
      </c>
      <c r="H41" s="16">
        <f t="shared" si="14"/>
        <v>0.91696105176108611</v>
      </c>
      <c r="I41" t="str">
        <f t="shared" si="11"/>
        <v>D</v>
      </c>
      <c r="J41" t="str">
        <f t="shared" si="2"/>
        <v>Safe D</v>
      </c>
      <c r="K41" s="14">
        <f>'Raw Data'!P36</f>
        <v>0.87325000000000008</v>
      </c>
      <c r="L41" s="14">
        <f t="shared" si="3"/>
        <v>0.87325000000000008</v>
      </c>
      <c r="M41" s="8">
        <f>'Raw Data'!M36</f>
        <v>1</v>
      </c>
      <c r="N41" s="10">
        <f t="shared" si="15"/>
        <v>0.96</v>
      </c>
      <c r="O41" s="17">
        <f>'Raw Data'!S36</f>
        <v>0.77337383388874148</v>
      </c>
      <c r="P41" s="10">
        <f>'Raw Data'!V36</f>
        <v>0.85399999999999998</v>
      </c>
      <c r="Q41" s="9">
        <f t="shared" si="12"/>
        <v>1.92500000000001E-2</v>
      </c>
      <c r="R41" s="10">
        <f t="shared" si="9"/>
        <v>0.86862383388874154</v>
      </c>
      <c r="S41" s="10">
        <v>1</v>
      </c>
      <c r="T41" s="10">
        <f>50%+R41/2</f>
        <v>0.93431191694437077</v>
      </c>
      <c r="U41" s="15">
        <v>4.4999999999999998E-2</v>
      </c>
      <c r="V41" s="63">
        <f t="shared" si="13"/>
        <v>6.1061916944370687E-2</v>
      </c>
    </row>
    <row r="42" spans="1:22" x14ac:dyDescent="0.25">
      <c r="A42" s="4" t="s">
        <v>447</v>
      </c>
      <c r="B42" s="5">
        <v>14</v>
      </c>
      <c r="C42" s="4" t="s">
        <v>43</v>
      </c>
      <c r="D42" s="4" t="s">
        <v>16</v>
      </c>
      <c r="E42" s="7">
        <v>2007.5</v>
      </c>
      <c r="F42" s="4">
        <v>1</v>
      </c>
      <c r="G42" s="4">
        <v>1</v>
      </c>
      <c r="H42" s="16">
        <f t="shared" si="14"/>
        <v>0.7816675818330493</v>
      </c>
      <c r="I42" t="str">
        <f t="shared" si="11"/>
        <v>D</v>
      </c>
      <c r="J42" t="str">
        <f t="shared" si="2"/>
        <v>Safe D</v>
      </c>
      <c r="K42" s="14">
        <f>'Raw Data'!P37</f>
        <v>0.73375000000000001</v>
      </c>
      <c r="L42" s="14">
        <f t="shared" si="3"/>
        <v>0.73375000000000012</v>
      </c>
      <c r="M42" s="8">
        <f>'Raw Data'!M37</f>
        <v>0.57833074573239429</v>
      </c>
      <c r="N42" s="10">
        <f t="shared" si="15"/>
        <v>0.53833074573239426</v>
      </c>
      <c r="O42" s="17">
        <f>'Raw Data'!S37</f>
        <v>0.54737200983111056</v>
      </c>
      <c r="P42" s="10">
        <f>'Raw Data'!V37</f>
        <v>0.71399999999999997</v>
      </c>
      <c r="Q42" s="9">
        <f t="shared" si="12"/>
        <v>1.9750000000000045E-2</v>
      </c>
      <c r="R42" s="10">
        <f t="shared" si="9"/>
        <v>0.64312200983111056</v>
      </c>
      <c r="S42" s="10">
        <f>50%+N42/2</f>
        <v>0.76916537286619713</v>
      </c>
      <c r="T42" s="10">
        <f>50%+R42/2</f>
        <v>0.82156100491555528</v>
      </c>
      <c r="U42" s="15">
        <f>S42-K42</f>
        <v>3.5415372866197115E-2</v>
      </c>
      <c r="V42" s="63">
        <f t="shared" si="13"/>
        <v>8.7811004915555269E-2</v>
      </c>
    </row>
    <row r="43" spans="1:22" x14ac:dyDescent="0.25">
      <c r="A43" s="4" t="s">
        <v>447</v>
      </c>
      <c r="B43" s="5">
        <v>15</v>
      </c>
      <c r="C43" s="4" t="s">
        <v>44</v>
      </c>
      <c r="D43" s="4" t="s">
        <v>16</v>
      </c>
      <c r="E43" s="7">
        <v>2012</v>
      </c>
      <c r="F43" s="4">
        <v>3</v>
      </c>
      <c r="G43" s="4"/>
      <c r="H43" s="16">
        <f t="shared" si="14"/>
        <v>0.6785000000000001</v>
      </c>
      <c r="I43" t="str">
        <f t="shared" si="11"/>
        <v>D</v>
      </c>
      <c r="J43" t="str">
        <f t="shared" si="2"/>
        <v>Safe D</v>
      </c>
      <c r="K43" s="14">
        <f>'Raw Data'!P38</f>
        <v>0.67175000000000007</v>
      </c>
      <c r="L43" s="14">
        <f t="shared" si="3"/>
        <v>0.67175000000000007</v>
      </c>
      <c r="M43" s="8">
        <f>'Raw Data'!M38</f>
        <v>1</v>
      </c>
      <c r="N43" s="10">
        <f t="shared" si="15"/>
        <v>1.1400000000000001</v>
      </c>
      <c r="O43" s="17"/>
      <c r="P43" s="10"/>
      <c r="Q43" s="9"/>
      <c r="R43" s="10" t="str">
        <f t="shared" si="9"/>
        <v/>
      </c>
      <c r="S43" s="10">
        <v>1</v>
      </c>
      <c r="T43" s="10"/>
      <c r="U43" s="15">
        <v>4.4999999999999998E-2</v>
      </c>
      <c r="V43" s="63"/>
    </row>
    <row r="44" spans="1:22" x14ac:dyDescent="0.25">
      <c r="A44" s="4" t="s">
        <v>447</v>
      </c>
      <c r="B44" s="5">
        <v>16</v>
      </c>
      <c r="C44" s="4" t="s">
        <v>45</v>
      </c>
      <c r="D44" s="4" t="s">
        <v>16</v>
      </c>
      <c r="E44" s="7">
        <v>2004</v>
      </c>
      <c r="F44" s="4">
        <v>1</v>
      </c>
      <c r="G44" s="4">
        <v>1</v>
      </c>
      <c r="H44" s="16">
        <f t="shared" si="14"/>
        <v>0.55913084996935736</v>
      </c>
      <c r="I44" t="str">
        <f t="shared" si="11"/>
        <v>No projection</v>
      </c>
      <c r="J44" t="str">
        <f t="shared" si="2"/>
        <v>Lean D</v>
      </c>
      <c r="K44" s="14">
        <f>'Raw Data'!P39</f>
        <v>0.57674999999999998</v>
      </c>
      <c r="L44" s="14">
        <f t="shared" si="3"/>
        <v>0.5767500000000001</v>
      </c>
      <c r="M44" s="8">
        <f>'Raw Data'!M39</f>
        <v>0.14817226178365545</v>
      </c>
      <c r="N44" s="10">
        <f t="shared" si="15"/>
        <v>0.10817226178365544</v>
      </c>
      <c r="O44" s="17">
        <f>'Raw Data'!S39</f>
        <v>3.4099548320736972E-2</v>
      </c>
      <c r="P44" s="10">
        <f>'Raw Data'!V39</f>
        <v>0.56899999999999995</v>
      </c>
      <c r="Q44" s="9">
        <f>K44-P44</f>
        <v>7.7500000000000346E-3</v>
      </c>
      <c r="R44" s="10">
        <f t="shared" si="9"/>
        <v>0.117849548320737</v>
      </c>
      <c r="S44" s="10">
        <f>50%+N44/2</f>
        <v>0.55408613089182768</v>
      </c>
      <c r="T44" s="10">
        <f>50%+R44/2</f>
        <v>0.55892477416036845</v>
      </c>
      <c r="U44" s="15">
        <f t="shared" ref="U44:U50" si="16">S44-K44</f>
        <v>-2.2663869108172308E-2</v>
      </c>
      <c r="V44" s="63">
        <f>T44-K44</f>
        <v>-1.7825225839631531E-2</v>
      </c>
    </row>
    <row r="45" spans="1:22" x14ac:dyDescent="0.25">
      <c r="A45" s="4" t="s">
        <v>447</v>
      </c>
      <c r="B45" s="5">
        <v>17</v>
      </c>
      <c r="C45" s="4" t="s">
        <v>46</v>
      </c>
      <c r="D45" s="4" t="s">
        <v>16</v>
      </c>
      <c r="E45" s="7">
        <v>2000</v>
      </c>
      <c r="F45" s="4">
        <v>1</v>
      </c>
      <c r="G45" s="4">
        <v>1</v>
      </c>
      <c r="H45" s="16">
        <f t="shared" si="14"/>
        <v>0.72452943424607863</v>
      </c>
      <c r="I45" t="str">
        <f t="shared" si="11"/>
        <v>D</v>
      </c>
      <c r="J45" t="str">
        <f t="shared" si="2"/>
        <v>Safe D</v>
      </c>
      <c r="K45" s="14">
        <f>'Raw Data'!P40</f>
        <v>0.71274999999999999</v>
      </c>
      <c r="L45" s="14">
        <f t="shared" si="3"/>
        <v>0.71274999999999999</v>
      </c>
      <c r="M45" s="8">
        <f>'Raw Data'!M40</f>
        <v>0.47089439297183566</v>
      </c>
      <c r="N45" s="10">
        <f t="shared" si="15"/>
        <v>0.43089439297183568</v>
      </c>
      <c r="O45" s="17">
        <f>'Raw Data'!S40</f>
        <v>0.35194920022506232</v>
      </c>
      <c r="P45" s="10">
        <f>'Raw Data'!V40</f>
        <v>0.65400000000000003</v>
      </c>
      <c r="Q45" s="9">
        <f>K45-P45</f>
        <v>5.8749999999999969E-2</v>
      </c>
      <c r="R45" s="10">
        <f t="shared" si="9"/>
        <v>0.4866992002250623</v>
      </c>
      <c r="S45" s="10">
        <f>50%+N45/2</f>
        <v>0.71544719648591781</v>
      </c>
      <c r="T45" s="10">
        <f>50%+R45/2</f>
        <v>0.74334960011253115</v>
      </c>
      <c r="U45" s="15">
        <f t="shared" si="16"/>
        <v>2.6971964859178188E-3</v>
      </c>
      <c r="V45" s="63">
        <f>T45-K45</f>
        <v>3.0599600112531156E-2</v>
      </c>
    </row>
    <row r="46" spans="1:22" x14ac:dyDescent="0.25">
      <c r="A46" s="4" t="s">
        <v>447</v>
      </c>
      <c r="B46" s="5">
        <v>18</v>
      </c>
      <c r="C46" s="4" t="s">
        <v>47</v>
      </c>
      <c r="D46" s="4" t="s">
        <v>16</v>
      </c>
      <c r="E46" s="7">
        <v>1992</v>
      </c>
      <c r="F46" s="4">
        <v>1</v>
      </c>
      <c r="G46" s="4">
        <v>1</v>
      </c>
      <c r="H46" s="16">
        <f t="shared" si="14"/>
        <v>0.70161979201634661</v>
      </c>
      <c r="I46" t="str">
        <f t="shared" si="11"/>
        <v>D</v>
      </c>
      <c r="J46" t="str">
        <f t="shared" si="2"/>
        <v>Safe D</v>
      </c>
      <c r="K46" s="14">
        <f>'Raw Data'!P41</f>
        <v>0.67725000000000002</v>
      </c>
      <c r="L46" s="14">
        <f t="shared" si="3"/>
        <v>0.67724999999999991</v>
      </c>
      <c r="M46" s="8">
        <f>'Raw Data'!M41</f>
        <v>0.4097849198831533</v>
      </c>
      <c r="N46" s="10">
        <f t="shared" si="15"/>
        <v>0.36978491988315332</v>
      </c>
      <c r="O46" s="17">
        <f>'Raw Data'!S41</f>
        <v>0.42567433791848552</v>
      </c>
      <c r="P46" s="10">
        <f>'Raw Data'!V41</f>
        <v>0.70399999999999996</v>
      </c>
      <c r="Q46" s="9">
        <f>K46-P46</f>
        <v>-2.674999999999994E-2</v>
      </c>
      <c r="R46" s="10">
        <f t="shared" si="9"/>
        <v>0.4749243379184856</v>
      </c>
      <c r="S46" s="10">
        <f>50%+N46/2</f>
        <v>0.68489245994157666</v>
      </c>
      <c r="T46" s="10">
        <f>50%+R46/2</f>
        <v>0.73746216895924277</v>
      </c>
      <c r="U46" s="15">
        <f t="shared" si="16"/>
        <v>7.6424599415766403E-3</v>
      </c>
      <c r="V46" s="63">
        <f>T46-K46</f>
        <v>6.0212168959242751E-2</v>
      </c>
    </row>
    <row r="47" spans="1:22" x14ac:dyDescent="0.25">
      <c r="A47" s="4" t="s">
        <v>447</v>
      </c>
      <c r="B47" s="5">
        <v>19</v>
      </c>
      <c r="C47" s="4" t="s">
        <v>48</v>
      </c>
      <c r="D47" s="4" t="s">
        <v>16</v>
      </c>
      <c r="E47" s="7">
        <v>1994</v>
      </c>
      <c r="F47" s="4">
        <v>1</v>
      </c>
      <c r="G47" s="4">
        <v>1</v>
      </c>
      <c r="H47" s="16">
        <f t="shared" si="14"/>
        <v>0.73818246519429387</v>
      </c>
      <c r="I47" t="str">
        <f t="shared" si="11"/>
        <v>D</v>
      </c>
      <c r="J47" t="str">
        <f t="shared" si="2"/>
        <v>Safe D</v>
      </c>
      <c r="K47" s="14">
        <f>'Raw Data'!P42</f>
        <v>0.70425000000000004</v>
      </c>
      <c r="L47" s="14">
        <f t="shared" si="3"/>
        <v>0.70425000000000004</v>
      </c>
      <c r="M47" s="8">
        <f>'Raw Data'!M42</f>
        <v>0.464715517591477</v>
      </c>
      <c r="N47" s="10">
        <f t="shared" si="15"/>
        <v>0.42471551759147702</v>
      </c>
      <c r="O47" s="17">
        <f>'Raw Data'!S42</f>
        <v>0.47252946004980734</v>
      </c>
      <c r="P47" s="10">
        <f>'Raw Data'!V42</f>
        <v>0.66900000000000004</v>
      </c>
      <c r="Q47" s="9">
        <f>K47-P47</f>
        <v>3.5250000000000004E-2</v>
      </c>
      <c r="R47" s="10">
        <f t="shared" si="9"/>
        <v>0.5837794600498073</v>
      </c>
      <c r="S47" s="10">
        <f>50%+N47/2</f>
        <v>0.71235775879573848</v>
      </c>
      <c r="T47" s="10">
        <f>50%+R47/2</f>
        <v>0.7918897300249037</v>
      </c>
      <c r="U47" s="15">
        <f t="shared" si="16"/>
        <v>8.10775879573844E-3</v>
      </c>
      <c r="V47" s="63">
        <f>T47-K47</f>
        <v>8.7639730024903661E-2</v>
      </c>
    </row>
    <row r="48" spans="1:22" x14ac:dyDescent="0.25">
      <c r="A48" s="4" t="s">
        <v>447</v>
      </c>
      <c r="B48" s="5">
        <v>20</v>
      </c>
      <c r="C48" s="4" t="s">
        <v>49</v>
      </c>
      <c r="D48" s="4" t="s">
        <v>16</v>
      </c>
      <c r="E48" s="7">
        <v>1993</v>
      </c>
      <c r="F48" s="4">
        <v>1</v>
      </c>
      <c r="G48" s="4">
        <v>1</v>
      </c>
      <c r="H48" s="16">
        <f t="shared" si="14"/>
        <v>0.72267925408025557</v>
      </c>
      <c r="I48" t="str">
        <f t="shared" si="11"/>
        <v>D</v>
      </c>
      <c r="J48" t="str">
        <f t="shared" si="2"/>
        <v>Safe D</v>
      </c>
      <c r="K48" s="14">
        <f>'Raw Data'!P43</f>
        <v>0.70425000000000004</v>
      </c>
      <c r="L48" s="14">
        <f t="shared" si="3"/>
        <v>0.70425000000000004</v>
      </c>
      <c r="M48" s="8">
        <f>'Raw Data'!M43</f>
        <v>0.48137111345167449</v>
      </c>
      <c r="N48" s="10">
        <f t="shared" si="15"/>
        <v>0.44137111345167451</v>
      </c>
      <c r="O48" s="17">
        <f>'Raw Data'!S43</f>
        <v>0.3813507067651678</v>
      </c>
      <c r="P48" s="10">
        <f>'Raw Data'!V43</f>
        <v>0.69399999999999995</v>
      </c>
      <c r="Q48" s="9">
        <f>K48-P48</f>
        <v>1.0250000000000092E-2</v>
      </c>
      <c r="R48" s="10">
        <f t="shared" si="9"/>
        <v>0.46760070676516791</v>
      </c>
      <c r="S48" s="10">
        <f>50%+N48/2</f>
        <v>0.72068555672583723</v>
      </c>
      <c r="T48" s="10">
        <f>50%+R48/2</f>
        <v>0.73380035338258398</v>
      </c>
      <c r="U48" s="15">
        <f t="shared" si="16"/>
        <v>1.6435556725837186E-2</v>
      </c>
      <c r="V48" s="63">
        <f>T48-K48</f>
        <v>2.9550353382583938E-2</v>
      </c>
    </row>
    <row r="49" spans="1:22" x14ac:dyDescent="0.25">
      <c r="A49" s="4" t="s">
        <v>447</v>
      </c>
      <c r="B49" s="5">
        <v>21</v>
      </c>
      <c r="C49" s="4" t="s">
        <v>50</v>
      </c>
      <c r="D49" s="4" t="s">
        <v>8</v>
      </c>
      <c r="E49" s="7">
        <v>2012</v>
      </c>
      <c r="F49" s="4">
        <v>5</v>
      </c>
      <c r="G49" s="4"/>
      <c r="H49" s="16">
        <f>IF(G49="",K49+0.15*(U49+4.5%-$B$2)+($A$2-50%),K49+0.85*(0.6*U49+0.4*V49+4.5%-$B$2)+($A$2-50%))</f>
        <v>0.5094238683857486</v>
      </c>
      <c r="I49" t="str">
        <f t="shared" si="11"/>
        <v>No projection</v>
      </c>
      <c r="J49" t="str">
        <f t="shared" si="2"/>
        <v>Toss Up</v>
      </c>
      <c r="K49" s="14">
        <f>'Raw Data'!P44</f>
        <v>0.53625</v>
      </c>
      <c r="L49" s="14">
        <f t="shared" si="3"/>
        <v>0.53624999999999989</v>
      </c>
      <c r="M49" s="8">
        <f>'Raw Data'!M44</f>
        <v>0.15518175485668584</v>
      </c>
      <c r="N49" s="10">
        <f t="shared" si="15"/>
        <v>0.28518175485668584</v>
      </c>
      <c r="O49" s="17"/>
      <c r="P49" s="10"/>
      <c r="Q49" s="9"/>
      <c r="R49" s="10" t="str">
        <f t="shared" si="9"/>
        <v/>
      </c>
      <c r="S49" s="10">
        <f>50%-N49/2</f>
        <v>0.35740912257165708</v>
      </c>
      <c r="T49" s="10"/>
      <c r="U49" s="15">
        <f t="shared" si="16"/>
        <v>-0.17884087742834293</v>
      </c>
      <c r="V49" s="63"/>
    </row>
    <row r="50" spans="1:22" x14ac:dyDescent="0.25">
      <c r="A50" s="4" t="s">
        <v>447</v>
      </c>
      <c r="B50" s="5">
        <v>22</v>
      </c>
      <c r="C50" s="4" t="s">
        <v>51</v>
      </c>
      <c r="D50" s="4" t="s">
        <v>8</v>
      </c>
      <c r="E50" s="7">
        <v>2002</v>
      </c>
      <c r="F50" s="4">
        <v>4</v>
      </c>
      <c r="G50" s="4">
        <v>4</v>
      </c>
      <c r="H50" s="16">
        <f>IF(G50="",K50+0.15*(U50+4.5%-$B$2)+($A$2-50%),K50+0.85*(0.6*U50+0.4*V50+4.5%-$B$2)+($A$2-50%))</f>
        <v>0.36773114675307678</v>
      </c>
      <c r="I50" t="str">
        <f t="shared" si="11"/>
        <v>R</v>
      </c>
      <c r="J50" t="str">
        <f t="shared" si="2"/>
        <v>Safe R</v>
      </c>
      <c r="K50" s="14">
        <f>'Raw Data'!P45</f>
        <v>0.40575</v>
      </c>
      <c r="L50" s="14">
        <f t="shared" si="3"/>
        <v>0.40575000000000006</v>
      </c>
      <c r="M50" s="8">
        <f>'Raw Data'!M45</f>
        <v>0.23759354214479694</v>
      </c>
      <c r="N50" s="10">
        <f t="shared" si="15"/>
        <v>0.27759354214479692</v>
      </c>
      <c r="O50" s="17">
        <f>'Raw Data'!S45</f>
        <v>1</v>
      </c>
      <c r="P50" s="10">
        <f>'Raw Data'!V45</f>
        <v>0.39399999999999996</v>
      </c>
      <c r="Q50" s="9">
        <f>K50-P50</f>
        <v>1.1750000000000038E-2</v>
      </c>
      <c r="R50" s="10">
        <f t="shared" ref="R50:R81" si="17">IF(G50=1,O50+Q50+7.6%,IF(G50=2,O50+Q50+16.6%,IF(G50=3,O50+Q50+25.6%,IF(G50=4,O50-Q50-7.6%,IF(G50=5,O50-Q50+1.4%,IF(G50=6,O50-Q50+10.4%,""))))))</f>
        <v>0.91225000000000001</v>
      </c>
      <c r="S50" s="10">
        <f>50%-N50/2</f>
        <v>0.36120322892760154</v>
      </c>
      <c r="T50" s="12">
        <v>0</v>
      </c>
      <c r="U50" s="15">
        <f t="shared" si="16"/>
        <v>-4.4546771072398461E-2</v>
      </c>
      <c r="V50" s="63">
        <v>-4.4999999999999998E-2</v>
      </c>
    </row>
    <row r="51" spans="1:22" x14ac:dyDescent="0.25">
      <c r="A51" s="4" t="s">
        <v>447</v>
      </c>
      <c r="B51" s="5">
        <v>23</v>
      </c>
      <c r="C51" s="4" t="s">
        <v>52</v>
      </c>
      <c r="D51" s="4" t="s">
        <v>8</v>
      </c>
      <c r="E51" s="7">
        <v>2006</v>
      </c>
      <c r="F51" s="4">
        <v>4</v>
      </c>
      <c r="G51" s="4">
        <v>4</v>
      </c>
      <c r="H51" s="16">
        <f>IF(G51="",K51+0.15*(U51+4.5%-$B$2)+($A$2-50%),K51+0.85*(0.6*U51+0.4*V51+4.5%-$B$2)+($A$2-50%))</f>
        <v>0.3155</v>
      </c>
      <c r="I51" t="str">
        <f t="shared" si="11"/>
        <v>R</v>
      </c>
      <c r="J51" t="str">
        <f t="shared" si="2"/>
        <v>Safe R</v>
      </c>
      <c r="K51" s="14">
        <f>'Raw Data'!P46</f>
        <v>0.35375000000000001</v>
      </c>
      <c r="L51" s="14">
        <f t="shared" si="3"/>
        <v>0.35375000000000001</v>
      </c>
      <c r="M51" s="8">
        <f>'Raw Data'!M46</f>
        <v>1</v>
      </c>
      <c r="N51" s="10">
        <f t="shared" si="15"/>
        <v>1.04</v>
      </c>
      <c r="O51" s="17">
        <f>'Raw Data'!S46</f>
        <v>1</v>
      </c>
      <c r="P51" s="10">
        <f>'Raw Data'!V46</f>
        <v>0.35399999999999998</v>
      </c>
      <c r="Q51" s="9">
        <f>K51-P51</f>
        <v>-2.4999999999997247E-4</v>
      </c>
      <c r="R51" s="10">
        <f t="shared" si="17"/>
        <v>0.9242499999999999</v>
      </c>
      <c r="S51" s="10">
        <v>0</v>
      </c>
      <c r="T51" s="10">
        <f>50%-R51/2</f>
        <v>3.7875000000000048E-2</v>
      </c>
      <c r="U51" s="15">
        <v>-4.4999999999999998E-2</v>
      </c>
      <c r="V51" s="63">
        <v>-4.4999999999999998E-2</v>
      </c>
    </row>
    <row r="52" spans="1:22" x14ac:dyDescent="0.25">
      <c r="A52" s="4" t="s">
        <v>447</v>
      </c>
      <c r="B52" s="5">
        <v>24</v>
      </c>
      <c r="C52" s="4" t="s">
        <v>53</v>
      </c>
      <c r="D52" s="4" t="s">
        <v>16</v>
      </c>
      <c r="E52" s="7">
        <v>1998</v>
      </c>
      <c r="F52" s="4">
        <v>1</v>
      </c>
      <c r="G52" s="4">
        <v>1</v>
      </c>
      <c r="H52" s="16">
        <f>IF(G52="",K52+0.15*(U52-4.5%+$B$2)+($A$2-50%),K52+0.85*(0.6*U52+0.4*V52-4.5%+$B$2)+($A$2-50%))</f>
        <v>0.55333085057611353</v>
      </c>
      <c r="I52" t="str">
        <f t="shared" si="11"/>
        <v>No projection</v>
      </c>
      <c r="J52" t="str">
        <f t="shared" si="2"/>
        <v>Lean D</v>
      </c>
      <c r="K52" s="14">
        <f>'Raw Data'!P47</f>
        <v>0.53575000000000006</v>
      </c>
      <c r="L52" s="14">
        <f t="shared" si="3"/>
        <v>0.53575000000000017</v>
      </c>
      <c r="M52" s="8">
        <f>'Raw Data'!M47</f>
        <v>0.10194555264591648</v>
      </c>
      <c r="N52" s="10">
        <f t="shared" si="15"/>
        <v>6.1945552645916481E-2</v>
      </c>
      <c r="O52" s="17">
        <f>'Raw Data'!S47</f>
        <v>0.21149843912591049</v>
      </c>
      <c r="P52" s="10">
        <f>'Raw Data'!V47</f>
        <v>0.63400000000000001</v>
      </c>
      <c r="Q52" s="9">
        <f>K52-P52</f>
        <v>-9.8249999999999948E-2</v>
      </c>
      <c r="R52" s="10">
        <f t="shared" si="17"/>
        <v>0.18924843912591055</v>
      </c>
      <c r="S52" s="10">
        <f>50%+N52/2</f>
        <v>0.53097277632295825</v>
      </c>
      <c r="T52" s="10">
        <f>50%+R52/2</f>
        <v>0.5946242195629553</v>
      </c>
      <c r="U52" s="15">
        <f>S52-K52</f>
        <v>-4.7772236770418086E-3</v>
      </c>
      <c r="V52" s="63">
        <f>T52-K52</f>
        <v>5.8874219562955243E-2</v>
      </c>
    </row>
    <row r="53" spans="1:22" x14ac:dyDescent="0.25">
      <c r="A53" s="4" t="s">
        <v>447</v>
      </c>
      <c r="B53" s="5">
        <v>25</v>
      </c>
      <c r="C53" s="4" t="s">
        <v>54</v>
      </c>
      <c r="D53" s="4" t="s">
        <v>8</v>
      </c>
      <c r="E53" s="7">
        <v>1992</v>
      </c>
      <c r="F53" s="4">
        <v>4</v>
      </c>
      <c r="G53" s="4">
        <v>4</v>
      </c>
      <c r="H53" s="16">
        <f>IF(G53="",K53+0.15*(U53+4.5%-$B$2)+($A$2-50%),K53+0.85*(0.6*U53+0.4*V53+4.5%-$B$2)+($A$2-50%))</f>
        <v>0.43418720562726149</v>
      </c>
      <c r="I53" t="str">
        <f t="shared" si="11"/>
        <v>R</v>
      </c>
      <c r="J53" t="str">
        <f t="shared" si="2"/>
        <v>Likely R</v>
      </c>
      <c r="K53" s="14">
        <f>'Raw Data'!P48</f>
        <v>0.47124999999999995</v>
      </c>
      <c r="L53" s="14">
        <f t="shared" si="3"/>
        <v>0.47124999999999995</v>
      </c>
      <c r="M53" s="8">
        <f>'Raw Data'!M48</f>
        <v>9.5576455669449389E-2</v>
      </c>
      <c r="N53" s="10">
        <f t="shared" si="15"/>
        <v>0.1355764556694494</v>
      </c>
      <c r="O53" s="17">
        <f>'Raw Data'!S48</f>
        <v>0.23665175398252286</v>
      </c>
      <c r="P53" s="10">
        <f>'Raw Data'!V48</f>
        <v>0.46899999999999997</v>
      </c>
      <c r="Q53" s="9">
        <f>K53-P53</f>
        <v>2.2499999999999742E-3</v>
      </c>
      <c r="R53" s="10">
        <f t="shared" si="17"/>
        <v>0.15840175398252287</v>
      </c>
      <c r="S53" s="10">
        <f>50%-N53/2</f>
        <v>0.43221177216527529</v>
      </c>
      <c r="T53" s="10">
        <f>50%-R53/2</f>
        <v>0.42079912300873856</v>
      </c>
      <c r="U53" s="15">
        <f>S53-K53</f>
        <v>-3.9038227834724659E-2</v>
      </c>
      <c r="V53" s="63">
        <f>T53-K53</f>
        <v>-5.0450876991261384E-2</v>
      </c>
    </row>
    <row r="54" spans="1:22" x14ac:dyDescent="0.25">
      <c r="A54" s="4" t="s">
        <v>447</v>
      </c>
      <c r="B54" s="5">
        <v>26</v>
      </c>
      <c r="C54" s="4" t="s">
        <v>55</v>
      </c>
      <c r="D54" s="4" t="s">
        <v>16</v>
      </c>
      <c r="E54" s="7">
        <v>2012</v>
      </c>
      <c r="F54" s="4">
        <v>2</v>
      </c>
      <c r="G54" s="4"/>
      <c r="H54" s="16">
        <f>IF(G54="",K54+0.15*(U54-4.5%+$B$2)+($A$2-50%),K54+0.85*(0.6*U54+0.4*V54-4.5%+$B$2)+($A$2-50%))</f>
        <v>0.53520014184363573</v>
      </c>
      <c r="I54" t="str">
        <f t="shared" si="11"/>
        <v>No projection</v>
      </c>
      <c r="J54" t="str">
        <f t="shared" si="2"/>
        <v>Lean D</v>
      </c>
      <c r="K54" s="14">
        <f>'Raw Data'!P49</f>
        <v>0.53225</v>
      </c>
      <c r="L54" s="14">
        <f t="shared" si="3"/>
        <v>0.53224999999999989</v>
      </c>
      <c r="M54" s="8">
        <f>'Raw Data'!M49</f>
        <v>5.3835224581809893E-2</v>
      </c>
      <c r="N54" s="10">
        <f t="shared" si="15"/>
        <v>0.1038352245818099</v>
      </c>
      <c r="O54" s="17"/>
      <c r="P54" s="10"/>
      <c r="Q54" s="9"/>
      <c r="R54" s="10" t="str">
        <f t="shared" si="17"/>
        <v/>
      </c>
      <c r="S54" s="10">
        <f>50%+N54/2</f>
        <v>0.55191761229090497</v>
      </c>
      <c r="T54" s="10"/>
      <c r="U54" s="15">
        <f>S54-K54</f>
        <v>1.9667612290904968E-2</v>
      </c>
      <c r="V54" s="63"/>
    </row>
    <row r="55" spans="1:22" x14ac:dyDescent="0.25">
      <c r="A55" s="4" t="s">
        <v>447</v>
      </c>
      <c r="B55" s="5">
        <v>27</v>
      </c>
      <c r="C55" s="4" t="s">
        <v>56</v>
      </c>
      <c r="D55" s="4" t="s">
        <v>16</v>
      </c>
      <c r="E55" s="7">
        <v>2009</v>
      </c>
      <c r="F55" s="4">
        <v>1</v>
      </c>
      <c r="G55" s="4">
        <v>1</v>
      </c>
      <c r="H55" s="16">
        <f>IF(G55="",K55+0.15*(U55-4.5%+$B$2)+($A$2-50%),K55+0.85*(0.6*U55+0.4*V55-4.5%+$B$2)+($A$2-50%))</f>
        <v>0.65736600370142528</v>
      </c>
      <c r="I55" t="str">
        <f t="shared" si="11"/>
        <v>D</v>
      </c>
      <c r="J55" t="str">
        <f t="shared" si="2"/>
        <v>Safe D</v>
      </c>
      <c r="K55" s="14">
        <f>'Raw Data'!P50</f>
        <v>0.61875000000000002</v>
      </c>
      <c r="L55" s="14">
        <f t="shared" si="3"/>
        <v>0.61874999999999991</v>
      </c>
      <c r="M55" s="8">
        <f>'Raw Data'!M50</f>
        <v>0.27955088627763391</v>
      </c>
      <c r="N55" s="10">
        <f t="shared" si="15"/>
        <v>0.23955088627763391</v>
      </c>
      <c r="O55" s="17">
        <f>'Raw Data'!S50</f>
        <v>0.42082663353310923</v>
      </c>
      <c r="P55" s="10">
        <f>'Raw Data'!V50</f>
        <v>0.65400000000000003</v>
      </c>
      <c r="Q55" s="9">
        <f>K55-P55</f>
        <v>-3.5250000000000004E-2</v>
      </c>
      <c r="R55" s="10">
        <f t="shared" si="17"/>
        <v>0.46157663353310924</v>
      </c>
      <c r="S55" s="10">
        <f>50%+N55/2</f>
        <v>0.61977544313881694</v>
      </c>
      <c r="T55" s="10">
        <f>50%+R55/2</f>
        <v>0.73078831676655465</v>
      </c>
      <c r="U55" s="15">
        <f>S55-K55</f>
        <v>1.0254431388169172E-3</v>
      </c>
      <c r="V55" s="63">
        <f>T55-K55</f>
        <v>0.11203831676655462</v>
      </c>
    </row>
    <row r="56" spans="1:22" x14ac:dyDescent="0.25">
      <c r="A56" s="4" t="s">
        <v>447</v>
      </c>
      <c r="B56" s="5">
        <v>28</v>
      </c>
      <c r="C56" s="4" t="s">
        <v>57</v>
      </c>
      <c r="D56" s="4" t="s">
        <v>16</v>
      </c>
      <c r="E56" s="7">
        <v>2000</v>
      </c>
      <c r="F56" s="4">
        <v>1</v>
      </c>
      <c r="G56" s="4">
        <v>1</v>
      </c>
      <c r="H56" s="16">
        <f>IF(G56="",K56+0.15*(U56-4.5%+$B$2)+($A$2-50%),K56+0.85*(0.6*U56+0.4*V56-4.5%+$B$2)+($A$2-50%))</f>
        <v>0.73316212260109259</v>
      </c>
      <c r="I56" t="str">
        <f t="shared" si="11"/>
        <v>D</v>
      </c>
      <c r="J56" t="str">
        <f t="shared" si="2"/>
        <v>Safe D</v>
      </c>
      <c r="K56" s="14">
        <f>'Raw Data'!P51</f>
        <v>0.69974999999999998</v>
      </c>
      <c r="L56" s="14">
        <f t="shared" si="3"/>
        <v>0.69974999999999987</v>
      </c>
      <c r="M56" s="8">
        <f>'Raw Data'!M51</f>
        <v>0.52974938288118478</v>
      </c>
      <c r="N56" s="10">
        <f t="shared" si="15"/>
        <v>0.4897493828811848</v>
      </c>
      <c r="O56" s="17">
        <f>'Raw Data'!S51</f>
        <v>0.33891782333170845</v>
      </c>
      <c r="P56" s="10">
        <f>'Raw Data'!V51</f>
        <v>0.65400000000000003</v>
      </c>
      <c r="Q56" s="9">
        <f>K56-P56</f>
        <v>4.5749999999999957E-2</v>
      </c>
      <c r="R56" s="10">
        <f t="shared" si="17"/>
        <v>0.46066782333170841</v>
      </c>
      <c r="S56" s="10">
        <f>50%+N56/2</f>
        <v>0.74487469144059237</v>
      </c>
      <c r="T56" s="10">
        <f>50%+R56/2</f>
        <v>0.73033391166585426</v>
      </c>
      <c r="U56" s="15">
        <f>S56-K56</f>
        <v>4.512469144059239E-2</v>
      </c>
      <c r="V56" s="63">
        <f>T56-K56</f>
        <v>3.058391166585428E-2</v>
      </c>
    </row>
    <row r="57" spans="1:22" x14ac:dyDescent="0.25">
      <c r="A57" s="4" t="s">
        <v>447</v>
      </c>
      <c r="B57" s="5">
        <v>29</v>
      </c>
      <c r="C57" s="4" t="s">
        <v>58</v>
      </c>
      <c r="D57" s="4" t="s">
        <v>16</v>
      </c>
      <c r="E57" s="7">
        <v>2012</v>
      </c>
      <c r="F57" s="4">
        <v>2</v>
      </c>
      <c r="G57" s="4"/>
      <c r="H57" s="16">
        <f>IF(G57="",K57+0.15*(U57-4.5%+$B$2)+($A$2-50%),K57+0.85*(0.6*U57+0.4*V57-4.5%+$B$2)+($A$2-50%))</f>
        <v>0.77</v>
      </c>
      <c r="I57" t="str">
        <f t="shared" si="11"/>
        <v>D</v>
      </c>
      <c r="J57" t="str">
        <f t="shared" si="2"/>
        <v>Safe D</v>
      </c>
      <c r="K57" s="14">
        <f>'Raw Data'!P52</f>
        <v>0.76324999999999998</v>
      </c>
      <c r="L57" s="14">
        <f t="shared" si="3"/>
        <v>0.76324999999999998</v>
      </c>
      <c r="M57" s="8">
        <f>'Raw Data'!M52</f>
        <v>1</v>
      </c>
      <c r="N57" s="10">
        <f t="shared" si="15"/>
        <v>1.05</v>
      </c>
      <c r="O57" s="17"/>
      <c r="P57" s="10"/>
      <c r="Q57" s="9"/>
      <c r="R57" s="10" t="str">
        <f t="shared" si="17"/>
        <v/>
      </c>
      <c r="S57" s="10">
        <v>1</v>
      </c>
      <c r="T57" s="10"/>
      <c r="U57" s="15">
        <v>4.4999999999999998E-2</v>
      </c>
      <c r="V57" s="63"/>
    </row>
    <row r="58" spans="1:22" x14ac:dyDescent="0.25">
      <c r="A58" s="4" t="s">
        <v>447</v>
      </c>
      <c r="B58" s="5">
        <v>30</v>
      </c>
      <c r="C58" s="4" t="s">
        <v>59</v>
      </c>
      <c r="D58" s="4" t="s">
        <v>16</v>
      </c>
      <c r="E58" s="7">
        <v>1982</v>
      </c>
      <c r="F58" s="4">
        <v>1</v>
      </c>
      <c r="G58" s="4">
        <v>1</v>
      </c>
      <c r="H58" s="16">
        <f>IF(G58="",K58+0.15*(U58-4.5%+$B$2)+($A$2-50%),K58+0.85*(0.6*U58+0.4*V58-4.5%+$B$2)+($A$2-50%))</f>
        <v>0.70500590029774646</v>
      </c>
      <c r="I58" t="str">
        <f t="shared" si="11"/>
        <v>D</v>
      </c>
      <c r="J58" t="str">
        <f t="shared" si="2"/>
        <v>Safe D</v>
      </c>
      <c r="K58" s="14">
        <f>'Raw Data'!P53</f>
        <v>0.64675000000000005</v>
      </c>
      <c r="L58" s="14">
        <f t="shared" si="3"/>
        <v>0.64674999999999994</v>
      </c>
      <c r="M58" s="8">
        <f>'Raw Data'!M53</f>
        <v>1</v>
      </c>
      <c r="N58" s="10">
        <f t="shared" si="15"/>
        <v>0.96</v>
      </c>
      <c r="O58" s="17">
        <f>'Raw Data'!S53</f>
        <v>0.51243176645733168</v>
      </c>
      <c r="P58" s="10">
        <f>'Raw Data'!V53</f>
        <v>0.73399999999999999</v>
      </c>
      <c r="Q58" s="9">
        <f>K58-P58</f>
        <v>-8.7249999999999939E-2</v>
      </c>
      <c r="R58" s="10">
        <f t="shared" si="17"/>
        <v>0.5011817664573317</v>
      </c>
      <c r="S58" s="10">
        <v>1</v>
      </c>
      <c r="T58" s="10">
        <f>50%+R58/2</f>
        <v>0.75059088322866585</v>
      </c>
      <c r="U58" s="15">
        <v>4.4999999999999998E-2</v>
      </c>
      <c r="V58" s="63">
        <f>T58-K58</f>
        <v>0.1038408832286658</v>
      </c>
    </row>
    <row r="59" spans="1:22" x14ac:dyDescent="0.25">
      <c r="A59" s="4" t="s">
        <v>447</v>
      </c>
      <c r="B59" s="5">
        <v>31</v>
      </c>
      <c r="C59" s="4" t="s">
        <v>60</v>
      </c>
      <c r="D59" s="4" t="s">
        <v>8</v>
      </c>
      <c r="E59" s="7">
        <v>1998</v>
      </c>
      <c r="F59" s="4">
        <v>4</v>
      </c>
      <c r="G59" s="4">
        <v>4</v>
      </c>
      <c r="H59" s="16">
        <f>IF(G59="",K59+0.15*(U59+4.5%-$B$2)+($A$2-50%),K59+0.85*(0.6*U59+0.4*V59+4.5%-$B$2)+($A$2-50%))</f>
        <v>0.50095298132180166</v>
      </c>
      <c r="I59" t="str">
        <f t="shared" si="11"/>
        <v>No projection</v>
      </c>
      <c r="J59" t="str">
        <f t="shared" si="2"/>
        <v>Toss Up</v>
      </c>
      <c r="K59" s="14">
        <f>'Raw Data'!P54</f>
        <v>0.56374999999999997</v>
      </c>
      <c r="L59" s="14">
        <f t="shared" si="3"/>
        <v>0.56374999999999997</v>
      </c>
      <c r="M59" s="8">
        <f>'Raw Data'!M54</f>
        <v>1</v>
      </c>
      <c r="N59" s="10">
        <f t="shared" si="15"/>
        <v>1.04</v>
      </c>
      <c r="O59" s="17">
        <f>'Raw Data'!S54</f>
        <v>0.32264422751881344</v>
      </c>
      <c r="P59" s="10">
        <f>'Raw Data'!V54</f>
        <v>0.42399999999999999</v>
      </c>
      <c r="Q59" s="9">
        <f>K59-P59</f>
        <v>0.13974999999999999</v>
      </c>
      <c r="R59" s="10">
        <f t="shared" si="17"/>
        <v>0.10689422751881346</v>
      </c>
      <c r="S59" s="10">
        <v>0</v>
      </c>
      <c r="T59" s="10">
        <f>50%-R59/2</f>
        <v>0.44655288624059325</v>
      </c>
      <c r="U59" s="15">
        <v>-4.4999999999999998E-2</v>
      </c>
      <c r="V59" s="63">
        <f>T59-K59</f>
        <v>-0.11719711375940672</v>
      </c>
    </row>
    <row r="60" spans="1:22" x14ac:dyDescent="0.25">
      <c r="A60" s="4" t="s">
        <v>447</v>
      </c>
      <c r="B60" s="5">
        <v>32</v>
      </c>
      <c r="C60" s="4" t="s">
        <v>61</v>
      </c>
      <c r="D60" s="4" t="s">
        <v>16</v>
      </c>
      <c r="E60" s="7">
        <v>1998</v>
      </c>
      <c r="F60" s="4">
        <v>1</v>
      </c>
      <c r="G60" s="4">
        <v>1</v>
      </c>
      <c r="H60" s="16">
        <f t="shared" ref="H60:H66" si="18">IF(G60="",K60+0.15*(U60-4.5%+$B$2)+($A$2-50%),K60+0.85*(0.6*U60+0.4*V60-4.5%+$B$2)+($A$2-50%))</f>
        <v>0.67741714878202464</v>
      </c>
      <c r="I60" t="str">
        <f t="shared" si="11"/>
        <v>D</v>
      </c>
      <c r="J60" t="str">
        <f t="shared" si="2"/>
        <v>Safe D</v>
      </c>
      <c r="K60" s="14">
        <f>'Raw Data'!P55</f>
        <v>0.64424999999999999</v>
      </c>
      <c r="L60" s="14">
        <f t="shared" si="3"/>
        <v>0.64424999999999999</v>
      </c>
      <c r="M60" s="8">
        <f>'Raw Data'!M55</f>
        <v>0.31400076797239507</v>
      </c>
      <c r="N60" s="10">
        <f t="shared" si="15"/>
        <v>0.27400076797239509</v>
      </c>
      <c r="O60" s="17">
        <f>'Raw Data'!S55</f>
        <v>0.46909972322978799</v>
      </c>
      <c r="P60" s="10">
        <f>'Raw Data'!V55</f>
        <v>0.68399999999999994</v>
      </c>
      <c r="Q60" s="9">
        <f>K60-P60</f>
        <v>-3.9749999999999952E-2</v>
      </c>
      <c r="R60" s="10">
        <f t="shared" si="17"/>
        <v>0.50534972322978799</v>
      </c>
      <c r="S60" s="10">
        <f>50%+N60/2</f>
        <v>0.63700038398619752</v>
      </c>
      <c r="T60" s="10">
        <f>50%+R60/2</f>
        <v>0.75267486161489394</v>
      </c>
      <c r="U60" s="15">
        <f>S60-K60</f>
        <v>-7.2496160138024734E-3</v>
      </c>
      <c r="V60" s="63">
        <f>T60-K60</f>
        <v>0.10842486161489395</v>
      </c>
    </row>
    <row r="61" spans="1:22" x14ac:dyDescent="0.25">
      <c r="A61" s="4" t="s">
        <v>447</v>
      </c>
      <c r="B61" s="5">
        <v>33</v>
      </c>
      <c r="C61" s="4" t="s">
        <v>62</v>
      </c>
      <c r="D61" s="4" t="s">
        <v>16</v>
      </c>
      <c r="E61" s="7">
        <v>1974</v>
      </c>
      <c r="F61" s="4">
        <v>1</v>
      </c>
      <c r="G61" s="4">
        <v>1</v>
      </c>
      <c r="H61" s="16">
        <f t="shared" si="18"/>
        <v>0.64662133742503625</v>
      </c>
      <c r="I61" t="str">
        <f t="shared" si="11"/>
        <v>D</v>
      </c>
      <c r="J61" t="str">
        <f t="shared" si="2"/>
        <v>Safe D</v>
      </c>
      <c r="K61" s="14">
        <f>'Raw Data'!P56</f>
        <v>0.59975000000000001</v>
      </c>
      <c r="L61" s="14">
        <f t="shared" si="3"/>
        <v>0.59975000000000001</v>
      </c>
      <c r="M61" s="8">
        <f>'Raw Data'!M56</f>
        <v>1</v>
      </c>
      <c r="N61" s="10">
        <f t="shared" si="15"/>
        <v>0.96</v>
      </c>
      <c r="O61" s="17">
        <f>'Raw Data'!S56</f>
        <v>0.3384637495590368</v>
      </c>
      <c r="P61" s="10">
        <f>'Raw Data'!V56</f>
        <v>0.67399999999999993</v>
      </c>
      <c r="Q61" s="9">
        <f>K61-P61</f>
        <v>-7.4249999999999927E-2</v>
      </c>
      <c r="R61" s="10">
        <f t="shared" si="17"/>
        <v>0.34021374955903688</v>
      </c>
      <c r="S61" s="10">
        <v>1</v>
      </c>
      <c r="T61" s="10">
        <f>50%+R61/2</f>
        <v>0.67010687477951847</v>
      </c>
      <c r="U61" s="15">
        <v>4.4999999999999998E-2</v>
      </c>
      <c r="V61" s="63">
        <f>T61-K61</f>
        <v>7.0356874779518463E-2</v>
      </c>
    </row>
    <row r="62" spans="1:22" x14ac:dyDescent="0.25">
      <c r="A62" s="4" t="s">
        <v>447</v>
      </c>
      <c r="B62" s="5">
        <v>34</v>
      </c>
      <c r="C62" s="4" t="s">
        <v>63</v>
      </c>
      <c r="D62" s="4" t="s">
        <v>16</v>
      </c>
      <c r="E62" s="7">
        <v>1992</v>
      </c>
      <c r="F62" s="4">
        <v>1</v>
      </c>
      <c r="G62" s="4">
        <v>1</v>
      </c>
      <c r="H62" s="16">
        <f t="shared" si="18"/>
        <v>0.85684939831805507</v>
      </c>
      <c r="I62" t="str">
        <f t="shared" si="11"/>
        <v>D</v>
      </c>
      <c r="J62" t="str">
        <f t="shared" si="2"/>
        <v>Safe D</v>
      </c>
      <c r="K62" s="14">
        <f>'Raw Data'!P57</f>
        <v>0.82525000000000004</v>
      </c>
      <c r="L62" s="14">
        <f t="shared" si="3"/>
        <v>0.82525000000000004</v>
      </c>
      <c r="M62" s="8">
        <f>'Raw Data'!M57</f>
        <v>0.71231239775232957</v>
      </c>
      <c r="N62" s="10">
        <f t="shared" si="15"/>
        <v>0.67231239775232954</v>
      </c>
      <c r="O62" s="17">
        <f>'Raw Data'!S57</f>
        <v>0.67641021700712378</v>
      </c>
      <c r="P62" s="10">
        <f>'Raw Data'!V57</f>
        <v>0.77400000000000002</v>
      </c>
      <c r="Q62" s="9">
        <f>K62-P62</f>
        <v>5.1250000000000018E-2</v>
      </c>
      <c r="R62" s="10">
        <f t="shared" si="17"/>
        <v>0.80366021700712376</v>
      </c>
      <c r="S62" s="10">
        <f>50%+N62/2</f>
        <v>0.83615619887616477</v>
      </c>
      <c r="T62" s="10">
        <f>50%+R62/2</f>
        <v>0.90183010850356182</v>
      </c>
      <c r="U62" s="15">
        <f>S62-K62</f>
        <v>1.090619887616473E-2</v>
      </c>
      <c r="V62" s="63">
        <f>T62-K62</f>
        <v>7.6580108503561783E-2</v>
      </c>
    </row>
    <row r="63" spans="1:22" x14ac:dyDescent="0.25">
      <c r="A63" s="4" t="s">
        <v>447</v>
      </c>
      <c r="B63" s="5">
        <v>35</v>
      </c>
      <c r="C63" s="4" t="s">
        <v>64</v>
      </c>
      <c r="D63" s="4" t="s">
        <v>16</v>
      </c>
      <c r="E63" s="7">
        <v>2012</v>
      </c>
      <c r="F63" s="4">
        <v>3</v>
      </c>
      <c r="G63" s="4"/>
      <c r="H63" s="16">
        <f t="shared" si="18"/>
        <v>0.6715000000000001</v>
      </c>
      <c r="I63" t="str">
        <f t="shared" si="11"/>
        <v>D</v>
      </c>
      <c r="J63" t="str">
        <f t="shared" si="2"/>
        <v>Safe D</v>
      </c>
      <c r="K63" s="14">
        <f>'Raw Data'!P58</f>
        <v>0.66475000000000006</v>
      </c>
      <c r="L63" s="14">
        <f t="shared" si="3"/>
        <v>0.66475000000000017</v>
      </c>
      <c r="M63" s="8">
        <f>'Raw Data'!M58</f>
        <v>1</v>
      </c>
      <c r="N63" s="10">
        <f t="shared" si="15"/>
        <v>1.1400000000000001</v>
      </c>
      <c r="O63" s="17"/>
      <c r="P63" s="10"/>
      <c r="Q63" s="9"/>
      <c r="R63" s="10" t="str">
        <f t="shared" si="17"/>
        <v/>
      </c>
      <c r="S63" s="10">
        <v>1</v>
      </c>
      <c r="T63" s="10"/>
      <c r="U63" s="15">
        <v>4.4999999999999998E-2</v>
      </c>
      <c r="V63" s="63"/>
    </row>
    <row r="64" spans="1:22" x14ac:dyDescent="0.25">
      <c r="A64" s="4" t="s">
        <v>447</v>
      </c>
      <c r="B64" s="5">
        <v>36</v>
      </c>
      <c r="C64" s="4" t="s">
        <v>65</v>
      </c>
      <c r="D64" s="4" t="s">
        <v>16</v>
      </c>
      <c r="E64" s="7">
        <v>2012</v>
      </c>
      <c r="F64" s="4">
        <v>3</v>
      </c>
      <c r="G64" s="4"/>
      <c r="H64" s="16">
        <f t="shared" si="18"/>
        <v>0.51214650923408056</v>
      </c>
      <c r="I64" t="str">
        <f t="shared" si="11"/>
        <v>No projection</v>
      </c>
      <c r="J64" t="str">
        <f t="shared" si="2"/>
        <v>Toss Up</v>
      </c>
      <c r="K64" s="14">
        <f>'Raw Data'!P59</f>
        <v>0.49675000000000002</v>
      </c>
      <c r="L64" s="14">
        <f t="shared" si="3"/>
        <v>0.49675000000000002</v>
      </c>
      <c r="M64" s="8">
        <f>'Raw Data'!M59</f>
        <v>5.8786789787741045E-2</v>
      </c>
      <c r="N64" s="10">
        <f t="shared" si="15"/>
        <v>0.19878678978774106</v>
      </c>
      <c r="O64" s="17"/>
      <c r="P64" s="10"/>
      <c r="Q64" s="9"/>
      <c r="R64" s="10" t="str">
        <f t="shared" si="17"/>
        <v/>
      </c>
      <c r="S64" s="10">
        <f>50%+N64/2</f>
        <v>0.59939339489387056</v>
      </c>
      <c r="T64" s="10"/>
      <c r="U64" s="15">
        <f>S64-K64</f>
        <v>0.10264339489387053</v>
      </c>
      <c r="V64" s="63"/>
    </row>
    <row r="65" spans="1:22" x14ac:dyDescent="0.25">
      <c r="A65" s="4" t="s">
        <v>447</v>
      </c>
      <c r="B65" s="5">
        <v>37</v>
      </c>
      <c r="C65" s="4" t="s">
        <v>66</v>
      </c>
      <c r="D65" s="4" t="s">
        <v>16</v>
      </c>
      <c r="E65" s="7">
        <v>2010</v>
      </c>
      <c r="F65" s="4">
        <v>1</v>
      </c>
      <c r="G65" s="4">
        <v>2</v>
      </c>
      <c r="H65" s="16">
        <f t="shared" si="18"/>
        <v>0.87815517428404255</v>
      </c>
      <c r="I65" t="str">
        <f t="shared" si="11"/>
        <v>D</v>
      </c>
      <c r="J65" t="str">
        <f t="shared" si="2"/>
        <v>Safe D</v>
      </c>
      <c r="K65" s="14">
        <f>'Raw Data'!P60</f>
        <v>0.84175</v>
      </c>
      <c r="L65" s="14">
        <f t="shared" si="3"/>
        <v>0.84175</v>
      </c>
      <c r="M65" s="8">
        <f>'Raw Data'!M60</f>
        <v>0.72834961182068625</v>
      </c>
      <c r="N65" s="10">
        <f t="shared" si="15"/>
        <v>0.68834961182068621</v>
      </c>
      <c r="O65" s="17">
        <f>'Raw Data'!S60</f>
        <v>0.72162366629275043</v>
      </c>
      <c r="P65" s="10">
        <f>'Raw Data'!V60</f>
        <v>0.83899999999999997</v>
      </c>
      <c r="Q65" s="9">
        <f>K65-P65</f>
        <v>2.7500000000000302E-3</v>
      </c>
      <c r="R65" s="10">
        <f t="shared" si="17"/>
        <v>0.8903736662927505</v>
      </c>
      <c r="S65" s="10">
        <f>50%+N65/2</f>
        <v>0.84417480591034311</v>
      </c>
      <c r="T65" s="10">
        <f>50%+R65/2</f>
        <v>0.9451868331463753</v>
      </c>
      <c r="U65" s="15">
        <f>S65-K65</f>
        <v>2.4248059103431086E-3</v>
      </c>
      <c r="V65" s="63">
        <f>T65-K65</f>
        <v>0.10343683314637531</v>
      </c>
    </row>
    <row r="66" spans="1:22" x14ac:dyDescent="0.25">
      <c r="A66" s="4" t="s">
        <v>447</v>
      </c>
      <c r="B66" s="5">
        <v>38</v>
      </c>
      <c r="C66" s="4" t="s">
        <v>67</v>
      </c>
      <c r="D66" s="4" t="s">
        <v>16</v>
      </c>
      <c r="E66" s="7">
        <v>2002</v>
      </c>
      <c r="F66" s="4">
        <v>1</v>
      </c>
      <c r="G66" s="4">
        <v>1</v>
      </c>
      <c r="H66" s="16">
        <f t="shared" si="18"/>
        <v>0.66953777508603018</v>
      </c>
      <c r="I66" t="str">
        <f t="shared" si="11"/>
        <v>D</v>
      </c>
      <c r="J66" t="str">
        <f t="shared" si="2"/>
        <v>Safe D</v>
      </c>
      <c r="K66" s="14">
        <f>'Raw Data'!P61</f>
        <v>0.64024999999999999</v>
      </c>
      <c r="L66" s="14">
        <f t="shared" si="3"/>
        <v>0.64024999999999999</v>
      </c>
      <c r="M66" s="8">
        <f>'Raw Data'!M61</f>
        <v>0.35089521914388128</v>
      </c>
      <c r="N66" s="10">
        <f t="shared" si="15"/>
        <v>0.3108952191438813</v>
      </c>
      <c r="O66" s="17">
        <f>'Raw Data'!S61</f>
        <v>0.31993820120200284</v>
      </c>
      <c r="P66" s="10">
        <f>'Raw Data'!V61</f>
        <v>0.629</v>
      </c>
      <c r="Q66" s="9">
        <f>K66-P66</f>
        <v>1.1249999999999982E-2</v>
      </c>
      <c r="R66" s="10">
        <f t="shared" si="17"/>
        <v>0.40718820120200283</v>
      </c>
      <c r="S66" s="10">
        <f>50%+N66/2</f>
        <v>0.65544760957194059</v>
      </c>
      <c r="T66" s="10">
        <f>50%+R66/2</f>
        <v>0.70359410060100136</v>
      </c>
      <c r="U66" s="15">
        <f>S66-K66</f>
        <v>1.5197609571940607E-2</v>
      </c>
      <c r="V66" s="63">
        <f>T66-K66</f>
        <v>6.3344100601001374E-2</v>
      </c>
    </row>
    <row r="67" spans="1:22" x14ac:dyDescent="0.25">
      <c r="A67" s="4" t="s">
        <v>447</v>
      </c>
      <c r="B67" s="5">
        <v>39</v>
      </c>
      <c r="C67" s="4" t="s">
        <v>68</v>
      </c>
      <c r="D67" s="4" t="s">
        <v>8</v>
      </c>
      <c r="E67" s="7">
        <v>1992</v>
      </c>
      <c r="F67" s="4">
        <v>4</v>
      </c>
      <c r="G67" s="4">
        <v>4</v>
      </c>
      <c r="H67" s="16">
        <f>IF(G67="",K67+0.15*(U67+4.5%-$B$2)+($A$2-50%),K67+0.85*(0.6*U67+0.4*V67+4.5%-$B$2)+($A$2-50%))</f>
        <v>0.40335885821812645</v>
      </c>
      <c r="I67" t="str">
        <f t="shared" si="11"/>
        <v>R</v>
      </c>
      <c r="J67" t="str">
        <f t="shared" si="2"/>
        <v>Safe R</v>
      </c>
      <c r="K67" s="14">
        <f>'Raw Data'!P62</f>
        <v>0.46224999999999999</v>
      </c>
      <c r="L67" s="14">
        <f t="shared" si="3"/>
        <v>0.46225000000000005</v>
      </c>
      <c r="M67" s="8">
        <f>'Raw Data'!M62</f>
        <v>0.15576246095718882</v>
      </c>
      <c r="N67" s="10">
        <f t="shared" si="15"/>
        <v>0.19576246095718883</v>
      </c>
      <c r="O67" s="17">
        <f>'Raw Data'!S62</f>
        <v>0.3357747896340611</v>
      </c>
      <c r="P67" s="10">
        <f>'Raw Data'!V62</f>
        <v>0.44399999999999995</v>
      </c>
      <c r="Q67" s="9">
        <f>K67-P67</f>
        <v>1.8250000000000044E-2</v>
      </c>
      <c r="R67" s="10">
        <f t="shared" si="17"/>
        <v>0.24152478963406104</v>
      </c>
      <c r="S67" s="10">
        <f>50%-N67/2</f>
        <v>0.40211876952140557</v>
      </c>
      <c r="T67" s="10">
        <f>50%-R67/2</f>
        <v>0.37923760518296945</v>
      </c>
      <c r="U67" s="15">
        <f>S67-K67</f>
        <v>-6.0131230478594422E-2</v>
      </c>
      <c r="V67" s="63">
        <f>T67-K67</f>
        <v>-8.3012394817030544E-2</v>
      </c>
    </row>
    <row r="68" spans="1:22" x14ac:dyDescent="0.25">
      <c r="A68" s="4" t="s">
        <v>447</v>
      </c>
      <c r="B68" s="5">
        <v>40</v>
      </c>
      <c r="C68" s="4" t="s">
        <v>69</v>
      </c>
      <c r="D68" s="4" t="s">
        <v>16</v>
      </c>
      <c r="E68" s="7">
        <v>1992</v>
      </c>
      <c r="F68" s="4">
        <v>1</v>
      </c>
      <c r="G68" s="4">
        <v>1</v>
      </c>
      <c r="H68" s="16">
        <f>IF(G68="",K68+0.15*(U68-4.5%+$B$2)+($A$2-50%),K68+0.85*(0.6*U68+0.4*V68-4.5%+$B$2)+($A$2-50%))</f>
        <v>0.84414200333374145</v>
      </c>
      <c r="I68" t="str">
        <f t="shared" si="11"/>
        <v>D</v>
      </c>
      <c r="J68" t="str">
        <f t="shared" si="2"/>
        <v>Safe D</v>
      </c>
      <c r="K68" s="14">
        <f>'Raw Data'!P63</f>
        <v>0.80574999999999997</v>
      </c>
      <c r="L68" s="14">
        <f t="shared" si="3"/>
        <v>0.80574999999999997</v>
      </c>
      <c r="M68" s="8">
        <f>'Raw Data'!M63</f>
        <v>1</v>
      </c>
      <c r="N68" s="10">
        <f t="shared" si="15"/>
        <v>0.96</v>
      </c>
      <c r="O68" s="17">
        <f>'Raw Data'!S63</f>
        <v>0.5445853137278911</v>
      </c>
      <c r="P68" s="10">
        <f>'Raw Data'!V63</f>
        <v>0.72399999999999998</v>
      </c>
      <c r="Q68" s="9">
        <f>K68-P68</f>
        <v>8.1749999999999989E-2</v>
      </c>
      <c r="R68" s="10">
        <f t="shared" si="17"/>
        <v>0.70233531372789104</v>
      </c>
      <c r="S68" s="10">
        <v>1</v>
      </c>
      <c r="T68" s="10">
        <f>50%+R68/2</f>
        <v>0.85116765686394547</v>
      </c>
      <c r="U68" s="15">
        <v>4.4999999999999998E-2</v>
      </c>
      <c r="V68" s="63">
        <f>T68-K68</f>
        <v>4.5417656863945499E-2</v>
      </c>
    </row>
    <row r="69" spans="1:22" x14ac:dyDescent="0.25">
      <c r="A69" s="4" t="s">
        <v>447</v>
      </c>
      <c r="B69" s="5">
        <v>41</v>
      </c>
      <c r="C69" s="4" t="s">
        <v>70</v>
      </c>
      <c r="D69" s="4" t="s">
        <v>16</v>
      </c>
      <c r="E69" s="7">
        <v>2012</v>
      </c>
      <c r="F69" s="4">
        <v>2</v>
      </c>
      <c r="G69" s="4"/>
      <c r="H69" s="16">
        <f>IF(G69="",K69+0.15*(U69-4.5%+$B$2)+($A$2-50%),K69+0.85*(0.6*U69+0.4*V69-4.5%+$B$2)+($A$2-50%))</f>
        <v>0.60793909747682917</v>
      </c>
      <c r="I69" t="str">
        <f t="shared" si="11"/>
        <v>D</v>
      </c>
      <c r="J69" t="str">
        <f t="shared" si="2"/>
        <v>Safe D</v>
      </c>
      <c r="K69" s="14">
        <f>'Raw Data'!P64</f>
        <v>0.60675000000000001</v>
      </c>
      <c r="L69" s="14">
        <f t="shared" si="3"/>
        <v>0.6067499999999999</v>
      </c>
      <c r="M69" s="8">
        <f>'Raw Data'!M64</f>
        <v>0.17935463302438914</v>
      </c>
      <c r="N69" s="10">
        <f t="shared" si="15"/>
        <v>0.22935463302438913</v>
      </c>
      <c r="O69" s="17"/>
      <c r="P69" s="10"/>
      <c r="Q69" s="9"/>
      <c r="R69" s="10" t="str">
        <f t="shared" si="17"/>
        <v/>
      </c>
      <c r="S69" s="10">
        <f>50%+N69/2</f>
        <v>0.61467731651219459</v>
      </c>
      <c r="T69" s="10"/>
      <c r="U69" s="15">
        <f>S69-K69</f>
        <v>7.9273165121945821E-3</v>
      </c>
      <c r="V69" s="63"/>
    </row>
    <row r="70" spans="1:22" x14ac:dyDescent="0.25">
      <c r="A70" s="4" t="s">
        <v>447</v>
      </c>
      <c r="B70" s="5">
        <v>42</v>
      </c>
      <c r="C70" s="4" t="s">
        <v>71</v>
      </c>
      <c r="D70" s="4" t="s">
        <v>8</v>
      </c>
      <c r="E70" s="7">
        <v>1992</v>
      </c>
      <c r="F70" s="4">
        <v>4</v>
      </c>
      <c r="G70" s="4">
        <v>4</v>
      </c>
      <c r="H70" s="16">
        <f>IF(G70="",K70+0.15*(U70+4.5%-$B$2)+($A$2-50%),K70+0.85*(0.6*U70+0.4*V70+4.5%-$B$2)+($A$2-50%))</f>
        <v>0.40455464180854822</v>
      </c>
      <c r="I70" t="str">
        <f t="shared" si="11"/>
        <v>R</v>
      </c>
      <c r="J70" t="str">
        <f t="shared" si="2"/>
        <v>Safe R</v>
      </c>
      <c r="K70" s="14">
        <f>'Raw Data'!P65</f>
        <v>0.40525</v>
      </c>
      <c r="L70" s="14">
        <f t="shared" si="3"/>
        <v>0.40525</v>
      </c>
      <c r="M70" s="8">
        <f>'Raw Data'!M65</f>
        <v>0.2118801378944577</v>
      </c>
      <c r="N70" s="10">
        <f t="shared" si="15"/>
        <v>0.25188013789445768</v>
      </c>
      <c r="O70" s="17">
        <f>'Raw Data'!S65</f>
        <v>0.11227013546097092</v>
      </c>
      <c r="P70" s="10">
        <f>'Raw Data'!V65</f>
        <v>0.46899999999999997</v>
      </c>
      <c r="Q70" s="9">
        <f>K70-P70</f>
        <v>-6.3749999999999973E-2</v>
      </c>
      <c r="R70" s="10">
        <f t="shared" si="17"/>
        <v>0.1000201354609709</v>
      </c>
      <c r="S70" s="10">
        <f>50%-N70/2</f>
        <v>0.37405993105277113</v>
      </c>
      <c r="T70" s="10">
        <f>50%-R70/2</f>
        <v>0.44998993226951456</v>
      </c>
      <c r="U70" s="15">
        <f>S70-K70</f>
        <v>-3.1190068947228866E-2</v>
      </c>
      <c r="V70" s="63">
        <f>T70-K70</f>
        <v>4.473993226951456E-2</v>
      </c>
    </row>
    <row r="71" spans="1:22" x14ac:dyDescent="0.25">
      <c r="A71" s="4" t="s">
        <v>447</v>
      </c>
      <c r="B71" s="5">
        <v>43</v>
      </c>
      <c r="C71" s="4" t="s">
        <v>72</v>
      </c>
      <c r="D71" s="4" t="s">
        <v>16</v>
      </c>
      <c r="E71" s="7">
        <v>1990</v>
      </c>
      <c r="F71" s="4">
        <v>1</v>
      </c>
      <c r="G71" s="4">
        <v>1</v>
      </c>
      <c r="H71" s="16">
        <f>IF(G71="",K71+0.15*(U71-4.5%+$B$2)+($A$2-50%),K71+0.85*(0.6*U71+0.4*V71-4.5%+$B$2)+($A$2-50%))</f>
        <v>0.80695136750962071</v>
      </c>
      <c r="I71" t="str">
        <f t="shared" si="11"/>
        <v>D</v>
      </c>
      <c r="J71" t="str">
        <f t="shared" si="2"/>
        <v>Safe D</v>
      </c>
      <c r="K71" s="14">
        <f>'Raw Data'!P66</f>
        <v>0.77075000000000005</v>
      </c>
      <c r="L71" s="14">
        <f t="shared" si="3"/>
        <v>0.77075000000000005</v>
      </c>
      <c r="M71" s="8">
        <f>'Raw Data'!M66</f>
        <v>1</v>
      </c>
      <c r="N71" s="10">
        <f t="shared" si="15"/>
        <v>0.96</v>
      </c>
      <c r="O71" s="17">
        <f>'Raw Data'!S66</f>
        <v>0.58669922064482738</v>
      </c>
      <c r="P71" s="10">
        <f>'Raw Data'!V66</f>
        <v>0.81399999999999995</v>
      </c>
      <c r="Q71" s="9">
        <f>K71-P71</f>
        <v>-4.32499999999999E-2</v>
      </c>
      <c r="R71" s="10">
        <f t="shared" si="17"/>
        <v>0.61944922064482744</v>
      </c>
      <c r="S71" s="10">
        <v>1</v>
      </c>
      <c r="T71" s="10">
        <f>50%+R71/2</f>
        <v>0.80972461032241372</v>
      </c>
      <c r="U71" s="15">
        <v>4.4999999999999998E-2</v>
      </c>
      <c r="V71" s="63">
        <f>T71-K71</f>
        <v>3.8974610322413672E-2</v>
      </c>
    </row>
    <row r="72" spans="1:22" x14ac:dyDescent="0.25">
      <c r="A72" s="4" t="s">
        <v>447</v>
      </c>
      <c r="B72" s="5">
        <v>44</v>
      </c>
      <c r="C72" s="4" t="s">
        <v>73</v>
      </c>
      <c r="D72" s="4" t="s">
        <v>16</v>
      </c>
      <c r="E72" s="7">
        <v>2011</v>
      </c>
      <c r="F72" s="4">
        <v>1</v>
      </c>
      <c r="G72" s="4">
        <v>2</v>
      </c>
      <c r="H72" s="16">
        <f>IF(G72="",K72+0.15*(U72-4.5%+$B$2)+($A$2-50%),K72+0.85*(0.6*U72+0.4*V72-4.5%+$B$2)+($A$2-50%))</f>
        <v>0.81458741684574409</v>
      </c>
      <c r="I72" t="str">
        <f t="shared" si="11"/>
        <v>D</v>
      </c>
      <c r="J72" t="str">
        <f t="shared" ref="J72:J135" si="19">IF(H72&lt;42%,"Safe R",IF(AND(H72&gt;42%,H72&lt;44%),"Likely R",IF(AND(H72&gt;44%,H72&lt;47%),"Lean R",IF(AND(H72&gt;47%,H72&lt;53%),"Toss Up",IF(AND(H72&gt;53%,H72&lt;56%),"Lean D",IF(AND(H72&gt;56%,H72&lt;58%),"Likely D","Safe D"))))))</f>
        <v>Safe D</v>
      </c>
      <c r="K72" s="14">
        <f>'Raw Data'!P67</f>
        <v>0.83624999999999994</v>
      </c>
      <c r="L72" s="14">
        <f t="shared" ref="L72:L135" si="20">K72+$A$2-50%</f>
        <v>0.83624999999999994</v>
      </c>
      <c r="M72" s="8">
        <f>'Raw Data'!M67</f>
        <v>1</v>
      </c>
      <c r="N72" s="10">
        <f t="shared" ref="N72:N103" si="21">IF(F72=1,M72-4%,IF(F72=2,M72+5%,IF(F72=3,M72+14%,IF(F72=4,M72+4%,IF(F72=5,M72+13%,M72+22%)))))</f>
        <v>0.96</v>
      </c>
      <c r="O72" s="17">
        <f>'Raw Data'!Z4</f>
        <v>9.7823040269083394E-2</v>
      </c>
      <c r="P72" s="10">
        <f>'Raw Data'!V67</f>
        <v>0.61399999999999999</v>
      </c>
      <c r="Q72" s="9">
        <f>K72-P72</f>
        <v>0.22224999999999995</v>
      </c>
      <c r="R72" s="10">
        <f>IF(G72=2,O72+Q72+9%,IF(G72=5,O72-Q72+9%))</f>
        <v>0.41007304026908331</v>
      </c>
      <c r="S72" s="10">
        <v>1</v>
      </c>
      <c r="T72" s="10">
        <f>50%+R72/2</f>
        <v>0.70503652013454166</v>
      </c>
      <c r="U72" s="15">
        <v>4.4999999999999998E-2</v>
      </c>
      <c r="V72" s="63">
        <f>T72-K72</f>
        <v>-0.13121347986545828</v>
      </c>
    </row>
    <row r="73" spans="1:22" x14ac:dyDescent="0.25">
      <c r="A73" s="4" t="s">
        <v>447</v>
      </c>
      <c r="B73" s="5">
        <v>45</v>
      </c>
      <c r="C73" s="4" t="s">
        <v>74</v>
      </c>
      <c r="D73" s="4" t="s">
        <v>8</v>
      </c>
      <c r="E73" s="7">
        <v>2005</v>
      </c>
      <c r="F73" s="4">
        <v>4</v>
      </c>
      <c r="G73" s="4">
        <v>4</v>
      </c>
      <c r="H73" s="16">
        <f>IF(G73="",K73+0.15*(U73+4.5%-$B$2)+($A$2-50%),K73+0.85*(0.6*U73+0.4*V73+4.5%-$B$2)+($A$2-50%))</f>
        <v>0.39923272025811452</v>
      </c>
      <c r="I73" t="str">
        <f t="shared" si="11"/>
        <v>R</v>
      </c>
      <c r="J73" t="str">
        <f t="shared" si="19"/>
        <v>Safe R</v>
      </c>
      <c r="K73" s="14">
        <f>'Raw Data'!P68</f>
        <v>0.42175000000000001</v>
      </c>
      <c r="L73" s="14">
        <f t="shared" si="20"/>
        <v>0.42175000000000007</v>
      </c>
      <c r="M73" s="8">
        <f>'Raw Data'!M68</f>
        <v>0.16916015018875902</v>
      </c>
      <c r="N73" s="10">
        <f t="shared" si="21"/>
        <v>0.20916015018875903</v>
      </c>
      <c r="O73" s="17">
        <f>'Raw Data'!S68</f>
        <v>0.24371436143383512</v>
      </c>
      <c r="P73" s="10">
        <f>'Raw Data'!V68</f>
        <v>0.46399999999999997</v>
      </c>
      <c r="Q73" s="9">
        <f>K73-P73</f>
        <v>-4.2249999999999954E-2</v>
      </c>
      <c r="R73" s="10">
        <f t="shared" ref="R73:R104" si="22">IF(G73=1,O73+Q73+7.6%,IF(G73=2,O73+Q73+16.6%,IF(G73=3,O73+Q73+25.6%,IF(G73=4,O73-Q73-7.6%,IF(G73=5,O73-Q73+1.4%,IF(G73=6,O73-Q73+10.4%,""))))))</f>
        <v>0.20996436143383507</v>
      </c>
      <c r="S73" s="10">
        <f>50%-N73/2</f>
        <v>0.3954199249056205</v>
      </c>
      <c r="T73" s="10">
        <f>50%-R73/2</f>
        <v>0.39501781928308244</v>
      </c>
      <c r="U73" s="15">
        <f t="shared" ref="U73:U85" si="23">S73-K73</f>
        <v>-2.6330075094379513E-2</v>
      </c>
      <c r="V73" s="63">
        <f>T73-K73</f>
        <v>-2.6732180716917575E-2</v>
      </c>
    </row>
    <row r="74" spans="1:22" x14ac:dyDescent="0.25">
      <c r="A74" s="4" t="s">
        <v>447</v>
      </c>
      <c r="B74" s="5">
        <v>46</v>
      </c>
      <c r="C74" s="4" t="s">
        <v>75</v>
      </c>
      <c r="D74" s="4" t="s">
        <v>16</v>
      </c>
      <c r="E74" s="7">
        <v>1996</v>
      </c>
      <c r="F74" s="4">
        <v>1</v>
      </c>
      <c r="G74" s="4">
        <v>1</v>
      </c>
      <c r="H74" s="16">
        <f>IF(G74="",K74+0.15*(U74-4.5%+$B$2)+($A$2-50%),K74+0.85*(0.6*U74+0.4*V74-4.5%+$B$2)+($A$2-50%))</f>
        <v>0.62032388210379463</v>
      </c>
      <c r="I74" t="str">
        <f t="shared" si="11"/>
        <v>D</v>
      </c>
      <c r="J74" t="str">
        <f t="shared" si="19"/>
        <v>Safe D</v>
      </c>
      <c r="K74" s="14">
        <f>'Raw Data'!P69</f>
        <v>0.60675000000000001</v>
      </c>
      <c r="L74" s="14">
        <f t="shared" si="20"/>
        <v>0.6067499999999999</v>
      </c>
      <c r="M74" s="8">
        <f>'Raw Data'!M69</f>
        <v>0.27749557787938461</v>
      </c>
      <c r="N74" s="10">
        <f t="shared" si="21"/>
        <v>0.23749557787938461</v>
      </c>
      <c r="O74" s="17">
        <f>'Raw Data'!S69</f>
        <v>0.14860299849736186</v>
      </c>
      <c r="P74" s="10">
        <f>'Raw Data'!V69</f>
        <v>0.57399999999999995</v>
      </c>
      <c r="Q74" s="9">
        <f>K74-P74</f>
        <v>3.2750000000000057E-2</v>
      </c>
      <c r="R74" s="10">
        <f t="shared" si="22"/>
        <v>0.25735299849736193</v>
      </c>
      <c r="S74" s="10">
        <f>50%+N74/2</f>
        <v>0.61874778893969229</v>
      </c>
      <c r="T74" s="10">
        <f>50%+R74/2</f>
        <v>0.62867649924868096</v>
      </c>
      <c r="U74" s="15">
        <f t="shared" si="23"/>
        <v>1.1997788939692278E-2</v>
      </c>
      <c r="V74" s="63">
        <f>T74-K74</f>
        <v>2.1926499248680953E-2</v>
      </c>
    </row>
    <row r="75" spans="1:22" x14ac:dyDescent="0.25">
      <c r="A75" s="4" t="s">
        <v>447</v>
      </c>
      <c r="B75" s="5">
        <v>47</v>
      </c>
      <c r="C75" s="4" t="s">
        <v>76</v>
      </c>
      <c r="D75" s="4" t="s">
        <v>16</v>
      </c>
      <c r="E75" s="7">
        <v>2012</v>
      </c>
      <c r="F75" s="4">
        <v>2</v>
      </c>
      <c r="G75" s="4"/>
      <c r="H75" s="16">
        <f>IF(G75="",K75+0.15*(U75-4.5%+$B$2)+($A$2-50%),K75+0.85*(0.6*U75+0.4*V75-4.5%+$B$2)+($A$2-50%))</f>
        <v>0.59285133449559146</v>
      </c>
      <c r="I75" t="str">
        <f t="shared" si="11"/>
        <v>D</v>
      </c>
      <c r="J75" t="str">
        <f t="shared" si="19"/>
        <v>Safe D</v>
      </c>
      <c r="K75" s="14">
        <f>'Raw Data'!P70</f>
        <v>0.59324999999999994</v>
      </c>
      <c r="L75" s="14">
        <f t="shared" si="20"/>
        <v>0.59324999999999983</v>
      </c>
      <c r="M75" s="8">
        <f>'Raw Data'!M70</f>
        <v>0.13118445994122041</v>
      </c>
      <c r="N75" s="10">
        <f t="shared" si="21"/>
        <v>0.1811844599412204</v>
      </c>
      <c r="O75" s="17"/>
      <c r="P75" s="10"/>
      <c r="Q75" s="9"/>
      <c r="R75" s="10" t="str">
        <f t="shared" si="22"/>
        <v/>
      </c>
      <c r="S75" s="10">
        <f>50%+N75/2</f>
        <v>0.59059222997061023</v>
      </c>
      <c r="T75" s="10"/>
      <c r="U75" s="15">
        <f t="shared" si="23"/>
        <v>-2.6577700293897166E-3</v>
      </c>
      <c r="V75" s="63"/>
    </row>
    <row r="76" spans="1:22" x14ac:dyDescent="0.25">
      <c r="A76" s="4" t="s">
        <v>447</v>
      </c>
      <c r="B76" s="5">
        <v>48</v>
      </c>
      <c r="C76" s="4" t="s">
        <v>77</v>
      </c>
      <c r="D76" s="4" t="s">
        <v>8</v>
      </c>
      <c r="E76" s="7">
        <v>1988</v>
      </c>
      <c r="F76" s="4">
        <v>4</v>
      </c>
      <c r="G76" s="4">
        <v>4</v>
      </c>
      <c r="H76" s="16">
        <f>IF(G76="",K76+0.15*(U76+4.5%-$B$2)+($A$2-50%),K76+0.85*(0.6*U76+0.4*V76+4.5%-$B$2)+($A$2-50%))</f>
        <v>0.38815892361236942</v>
      </c>
      <c r="I76" t="str">
        <f t="shared" si="11"/>
        <v>R</v>
      </c>
      <c r="J76" t="str">
        <f t="shared" si="19"/>
        <v>Safe R</v>
      </c>
      <c r="K76" s="14">
        <f>'Raw Data'!P71</f>
        <v>0.42224999999999996</v>
      </c>
      <c r="L76" s="14">
        <f t="shared" si="20"/>
        <v>0.42225000000000001</v>
      </c>
      <c r="M76" s="8">
        <f>'Raw Data'!M71</f>
        <v>0.2195716380610116</v>
      </c>
      <c r="N76" s="10">
        <f t="shared" si="21"/>
        <v>0.25957163806101158</v>
      </c>
      <c r="O76" s="17">
        <f>'Raw Data'!S71</f>
        <v>0.24417828636513295</v>
      </c>
      <c r="P76" s="10">
        <f>'Raw Data'!V71</f>
        <v>0.45399999999999996</v>
      </c>
      <c r="Q76" s="9">
        <f>K76-P76</f>
        <v>-3.175E-2</v>
      </c>
      <c r="R76" s="10">
        <f t="shared" si="22"/>
        <v>0.19992828636513293</v>
      </c>
      <c r="S76" s="10">
        <f>50%-N76/2</f>
        <v>0.37021418096949421</v>
      </c>
      <c r="T76" s="10">
        <f>50%-R76/2</f>
        <v>0.40003585681743353</v>
      </c>
      <c r="U76" s="15">
        <f t="shared" si="23"/>
        <v>-5.2035819030505748E-2</v>
      </c>
      <c r="V76" s="63">
        <f>T76-K76</f>
        <v>-2.2214143182566426E-2</v>
      </c>
    </row>
    <row r="77" spans="1:22" x14ac:dyDescent="0.25">
      <c r="A77" s="4" t="s">
        <v>447</v>
      </c>
      <c r="B77" s="5">
        <v>49</v>
      </c>
      <c r="C77" s="4" t="s">
        <v>78</v>
      </c>
      <c r="D77" s="4" t="s">
        <v>8</v>
      </c>
      <c r="E77" s="7">
        <v>2000</v>
      </c>
      <c r="F77" s="4">
        <v>4</v>
      </c>
      <c r="G77" s="4">
        <v>4</v>
      </c>
      <c r="H77" s="16">
        <f>IF(G77="",K77+0.15*(U77+4.5%-$B$2)+($A$2-50%),K77+0.85*(0.6*U77+0.4*V77+4.5%-$B$2)+($A$2-50%))</f>
        <v>0.40067952391953027</v>
      </c>
      <c r="I77" t="str">
        <f t="shared" si="11"/>
        <v>R</v>
      </c>
      <c r="J77" t="str">
        <f t="shared" si="19"/>
        <v>Safe R</v>
      </c>
      <c r="K77" s="14">
        <f>'Raw Data'!P72</f>
        <v>0.44724999999999998</v>
      </c>
      <c r="L77" s="14">
        <f t="shared" si="20"/>
        <v>0.44724999999999993</v>
      </c>
      <c r="M77" s="8">
        <f>'Raw Data'!M72</f>
        <v>0.16325222672949335</v>
      </c>
      <c r="N77" s="10">
        <f t="shared" si="21"/>
        <v>0.20325222672949336</v>
      </c>
      <c r="O77" s="17">
        <f>'Raw Data'!S72</f>
        <v>0.3320656368496997</v>
      </c>
      <c r="P77" s="10">
        <f>'Raw Data'!V72</f>
        <v>0.42399999999999999</v>
      </c>
      <c r="Q77" s="9">
        <f>K77-P77</f>
        <v>2.3249999999999993E-2</v>
      </c>
      <c r="R77" s="10">
        <f t="shared" si="22"/>
        <v>0.23281563684969969</v>
      </c>
      <c r="S77" s="10">
        <f>50%-N77/2</f>
        <v>0.3983738866352533</v>
      </c>
      <c r="T77" s="10">
        <f>50%-R77/2</f>
        <v>0.38359218157515018</v>
      </c>
      <c r="U77" s="15">
        <f t="shared" si="23"/>
        <v>-4.8876113364746676E-2</v>
      </c>
      <c r="V77" s="63">
        <f>T77-K77</f>
        <v>-6.3657818424849799E-2</v>
      </c>
    </row>
    <row r="78" spans="1:22" x14ac:dyDescent="0.25">
      <c r="A78" s="4" t="s">
        <v>447</v>
      </c>
      <c r="B78" s="5">
        <v>50</v>
      </c>
      <c r="C78" s="4" t="s">
        <v>79</v>
      </c>
      <c r="D78" s="4" t="s">
        <v>8</v>
      </c>
      <c r="E78" s="7">
        <v>2008</v>
      </c>
      <c r="F78" s="4">
        <v>4</v>
      </c>
      <c r="G78" s="4">
        <v>4</v>
      </c>
      <c r="H78" s="16">
        <f>IF(G78="",K78+0.15*(U78+4.5%-$B$2)+($A$2-50%),K78+0.85*(0.6*U78+0.4*V78+4.5%-$B$2)+($A$2-50%))</f>
        <v>0.32734392879474344</v>
      </c>
      <c r="I78" t="str">
        <f t="shared" si="11"/>
        <v>R</v>
      </c>
      <c r="J78" t="str">
        <f t="shared" si="19"/>
        <v>Safe R</v>
      </c>
      <c r="K78" s="14">
        <f>'Raw Data'!P73</f>
        <v>0.36675000000000002</v>
      </c>
      <c r="L78" s="14">
        <f t="shared" si="20"/>
        <v>0.36675000000000002</v>
      </c>
      <c r="M78" s="8">
        <f>'Raw Data'!M73</f>
        <v>0.35379588297011533</v>
      </c>
      <c r="N78" s="10">
        <f t="shared" si="21"/>
        <v>0.39379588297011531</v>
      </c>
      <c r="O78" s="17">
        <f>'Raw Data'!S73</f>
        <v>0.32610659439927736</v>
      </c>
      <c r="P78" s="10">
        <f>'Raw Data'!V73</f>
        <v>0.42399999999999999</v>
      </c>
      <c r="Q78" s="9">
        <f>K78-P78</f>
        <v>-5.7249999999999968E-2</v>
      </c>
      <c r="R78" s="10">
        <f t="shared" si="22"/>
        <v>0.30735659439927732</v>
      </c>
      <c r="S78" s="10">
        <f>50%-N78/2</f>
        <v>0.30310205851494232</v>
      </c>
      <c r="T78" s="10">
        <f>50%-R78/2</f>
        <v>0.34632170280036134</v>
      </c>
      <c r="U78" s="15">
        <f t="shared" si="23"/>
        <v>-6.3647941485057702E-2</v>
      </c>
      <c r="V78" s="63">
        <f>T78-K78</f>
        <v>-2.0428297199638679E-2</v>
      </c>
    </row>
    <row r="79" spans="1:22" x14ac:dyDescent="0.25">
      <c r="A79" s="4" t="s">
        <v>447</v>
      </c>
      <c r="B79" s="5">
        <v>51</v>
      </c>
      <c r="C79" s="4" t="s">
        <v>80</v>
      </c>
      <c r="D79" s="4" t="s">
        <v>16</v>
      </c>
      <c r="E79" s="7">
        <v>2012</v>
      </c>
      <c r="F79" s="4">
        <v>2</v>
      </c>
      <c r="G79" s="4"/>
      <c r="H79" s="16">
        <f>IF(G79="",K79+0.15*(U79-4.5%+$B$2)+($A$2-50%),K79+0.85*(0.6*U79+0.4*V79-4.5%+$B$2)+($A$2-50%))</f>
        <v>0.69172902718352802</v>
      </c>
      <c r="I79" t="str">
        <f t="shared" si="11"/>
        <v>D</v>
      </c>
      <c r="J79" t="str">
        <f t="shared" si="19"/>
        <v>Safe D</v>
      </c>
      <c r="K79" s="14">
        <f>'Raw Data'!P74</f>
        <v>0.68325000000000002</v>
      </c>
      <c r="L79" s="14">
        <f t="shared" si="20"/>
        <v>0.68325000000000014</v>
      </c>
      <c r="M79" s="8">
        <f>'Raw Data'!M74</f>
        <v>0.42955369578037361</v>
      </c>
      <c r="N79" s="10">
        <f t="shared" si="21"/>
        <v>0.4795536957803736</v>
      </c>
      <c r="O79" s="17"/>
      <c r="P79" s="10"/>
      <c r="Q79" s="9"/>
      <c r="R79" s="10" t="str">
        <f t="shared" si="22"/>
        <v/>
      </c>
      <c r="S79" s="10">
        <f>50%+N79/2</f>
        <v>0.73977684789018683</v>
      </c>
      <c r="T79" s="10"/>
      <c r="U79" s="15">
        <f t="shared" si="23"/>
        <v>5.6526847890186804E-2</v>
      </c>
      <c r="V79" s="63"/>
    </row>
    <row r="80" spans="1:22" x14ac:dyDescent="0.25">
      <c r="A80" s="4" t="s">
        <v>447</v>
      </c>
      <c r="B80" s="5">
        <v>52</v>
      </c>
      <c r="C80" s="4" t="s">
        <v>81</v>
      </c>
      <c r="D80" s="4" t="s">
        <v>16</v>
      </c>
      <c r="E80" s="7">
        <v>2012</v>
      </c>
      <c r="F80" s="4">
        <v>3</v>
      </c>
      <c r="G80" s="4"/>
      <c r="H80" s="16">
        <f>IF(G80="",K80+0.15*(U80-4.5%+$B$2)+($A$2-50%),K80+0.85*(0.6*U80+0.4*V80-4.5%+$B$2)+($A$2-50%))</f>
        <v>0.52310966045419216</v>
      </c>
      <c r="I80" t="s">
        <v>518</v>
      </c>
      <c r="J80" t="str">
        <f t="shared" si="19"/>
        <v>Toss Up</v>
      </c>
      <c r="K80" s="14">
        <f>'Raw Data'!P75</f>
        <v>0.51275000000000004</v>
      </c>
      <c r="L80" s="14">
        <f t="shared" si="20"/>
        <v>0.51275000000000004</v>
      </c>
      <c r="M80" s="8">
        <f>'Raw Data'!M75</f>
        <v>2.3628806055895346E-2</v>
      </c>
      <c r="N80" s="10">
        <f t="shared" si="21"/>
        <v>0.16362880605589536</v>
      </c>
      <c r="O80" s="17"/>
      <c r="P80" s="10"/>
      <c r="Q80" s="9"/>
      <c r="R80" s="10" t="str">
        <f t="shared" si="22"/>
        <v/>
      </c>
      <c r="S80" s="10">
        <f>50%+N80/2</f>
        <v>0.58181440302794774</v>
      </c>
      <c r="T80" s="10"/>
      <c r="U80" s="15">
        <f t="shared" si="23"/>
        <v>6.9064403027947696E-2</v>
      </c>
      <c r="V80" s="63"/>
    </row>
    <row r="81" spans="1:22" x14ac:dyDescent="0.25">
      <c r="A81" s="4" t="s">
        <v>447</v>
      </c>
      <c r="B81" s="5">
        <v>53</v>
      </c>
      <c r="C81" s="4" t="s">
        <v>82</v>
      </c>
      <c r="D81" s="4" t="s">
        <v>16</v>
      </c>
      <c r="E81" s="7">
        <v>2000</v>
      </c>
      <c r="F81" s="4">
        <v>1</v>
      </c>
      <c r="G81" s="4">
        <v>1</v>
      </c>
      <c r="H81" s="16">
        <f>IF(G81="",K81+0.15*(U81-4.5%+$B$2)+($A$2-50%),K81+0.85*(0.6*U81+0.4*V81-4.5%+$B$2)+($A$2-50%))</f>
        <v>0.61859051527827225</v>
      </c>
      <c r="I81" t="str">
        <f t="shared" ref="I81:I86" si="24">IF(H81&lt;44%,"R",IF(H81&gt;56%,"D","No projection"))</f>
        <v>D</v>
      </c>
      <c r="J81" t="str">
        <f t="shared" si="19"/>
        <v>Safe D</v>
      </c>
      <c r="K81" s="14">
        <f>'Raw Data'!P76</f>
        <v>0.60575000000000001</v>
      </c>
      <c r="L81" s="14">
        <f t="shared" si="20"/>
        <v>0.60575000000000001</v>
      </c>
      <c r="M81" s="8">
        <f>'Raw Data'!M76</f>
        <v>0.22862989038675846</v>
      </c>
      <c r="N81" s="10">
        <f t="shared" si="21"/>
        <v>0.18862989038675845</v>
      </c>
      <c r="O81" s="17">
        <f>'Raw Data'!S76</f>
        <v>0.29358760723322841</v>
      </c>
      <c r="P81" s="10">
        <f>'Raw Data'!V76</f>
        <v>0.65400000000000003</v>
      </c>
      <c r="Q81" s="9">
        <f t="shared" ref="Q81:Q92" si="25">K81-P81</f>
        <v>-4.8250000000000015E-2</v>
      </c>
      <c r="R81" s="10">
        <f t="shared" si="22"/>
        <v>0.32133760723322841</v>
      </c>
      <c r="S81" s="10">
        <f>50%+N81/2</f>
        <v>0.59431494519337924</v>
      </c>
      <c r="T81" s="10">
        <f>50%+R81/2</f>
        <v>0.66066880361661418</v>
      </c>
      <c r="U81" s="15">
        <f t="shared" si="23"/>
        <v>-1.143505480662077E-2</v>
      </c>
      <c r="V81" s="63">
        <f t="shared" ref="V81:V92" si="26">T81-K81</f>
        <v>5.4918803616614165E-2</v>
      </c>
    </row>
    <row r="82" spans="1:22" x14ac:dyDescent="0.25">
      <c r="A82" s="4" t="s">
        <v>448</v>
      </c>
      <c r="B82" s="5">
        <v>1</v>
      </c>
      <c r="C82" s="4" t="s">
        <v>83</v>
      </c>
      <c r="D82" s="4" t="s">
        <v>16</v>
      </c>
      <c r="E82" s="7">
        <v>1996</v>
      </c>
      <c r="F82" s="4">
        <v>1</v>
      </c>
      <c r="G82" s="4">
        <v>1</v>
      </c>
      <c r="H82" s="16">
        <f>IF(G82="",K82+0.15*(U82-4.5%+$B$2)+($A$2-50%),K82+0.85*(0.6*U82+0.4*V82-4.5%+$B$2)+($A$2-50%))</f>
        <v>0.7041226287348864</v>
      </c>
      <c r="I82" t="str">
        <f t="shared" si="24"/>
        <v>D</v>
      </c>
      <c r="J82" t="str">
        <f t="shared" si="19"/>
        <v>Safe D</v>
      </c>
      <c r="K82" s="14">
        <f>'Raw Data'!P77</f>
        <v>0.68174999999999997</v>
      </c>
      <c r="L82" s="14">
        <f t="shared" si="20"/>
        <v>0.68175000000000008</v>
      </c>
      <c r="M82" s="8">
        <f>'Raw Data'!M77</f>
        <v>0.43640793721810422</v>
      </c>
      <c r="N82" s="10">
        <f t="shared" si="21"/>
        <v>0.39640793721810424</v>
      </c>
      <c r="O82" s="17">
        <f>'Raw Data'!S77</f>
        <v>0.40199179261335205</v>
      </c>
      <c r="P82" s="10">
        <f>'Raw Data'!V77</f>
        <v>0.71399999999999997</v>
      </c>
      <c r="Q82" s="9">
        <f t="shared" si="25"/>
        <v>-3.2250000000000001E-2</v>
      </c>
      <c r="R82" s="10">
        <f t="shared" si="22"/>
        <v>0.44574179261335206</v>
      </c>
      <c r="S82" s="10">
        <f>50%+N82/2</f>
        <v>0.69820396860905209</v>
      </c>
      <c r="T82" s="10">
        <f>50%+R82/2</f>
        <v>0.722870896306676</v>
      </c>
      <c r="U82" s="15">
        <f t="shared" si="23"/>
        <v>1.6453968609052128E-2</v>
      </c>
      <c r="V82" s="63">
        <f t="shared" si="26"/>
        <v>4.1120896306676036E-2</v>
      </c>
    </row>
    <row r="83" spans="1:22" x14ac:dyDescent="0.25">
      <c r="A83" s="4" t="s">
        <v>448</v>
      </c>
      <c r="B83" s="5">
        <v>2</v>
      </c>
      <c r="C83" s="4" t="s">
        <v>84</v>
      </c>
      <c r="D83" s="4" t="s">
        <v>16</v>
      </c>
      <c r="E83" s="7">
        <v>2008</v>
      </c>
      <c r="F83" s="4">
        <v>1</v>
      </c>
      <c r="G83" s="4">
        <v>1</v>
      </c>
      <c r="H83" s="16">
        <f>IF(G83="",K83+0.15*(U83-4.5%+$B$2)+($A$2-50%),K83+0.85*(0.6*U83+0.4*V83-4.5%+$B$2)+($A$2-50%))</f>
        <v>0.58770317966771191</v>
      </c>
      <c r="I83" t="str">
        <f t="shared" si="24"/>
        <v>D</v>
      </c>
      <c r="J83" t="str">
        <f t="shared" si="19"/>
        <v>Safe D</v>
      </c>
      <c r="K83" s="14">
        <f>'Raw Data'!P78</f>
        <v>0.57274999999999998</v>
      </c>
      <c r="L83" s="14">
        <f t="shared" si="20"/>
        <v>0.57275000000000009</v>
      </c>
      <c r="M83" s="8">
        <f>'Raw Data'!M78</f>
        <v>0.18147847115101529</v>
      </c>
      <c r="N83" s="10">
        <f t="shared" si="21"/>
        <v>0.14147847115101528</v>
      </c>
      <c r="O83" s="17">
        <f>'Raw Data'!S78</f>
        <v>0.20474217367178227</v>
      </c>
      <c r="P83" s="10">
        <f>'Raw Data'!V78</f>
        <v>0.61399999999999999</v>
      </c>
      <c r="Q83" s="9">
        <f t="shared" si="25"/>
        <v>-4.1250000000000009E-2</v>
      </c>
      <c r="R83" s="10">
        <f t="shared" si="22"/>
        <v>0.23949217367178227</v>
      </c>
      <c r="S83" s="10">
        <f>50%+N83/2</f>
        <v>0.57073923557550765</v>
      </c>
      <c r="T83" s="10">
        <f>50%+R83/2</f>
        <v>0.61974608683589116</v>
      </c>
      <c r="U83" s="15">
        <f t="shared" si="23"/>
        <v>-2.0107644244923284E-3</v>
      </c>
      <c r="V83" s="63">
        <f t="shared" si="26"/>
        <v>4.6996086835891182E-2</v>
      </c>
    </row>
    <row r="84" spans="1:22" x14ac:dyDescent="0.25">
      <c r="A84" s="4" t="s">
        <v>448</v>
      </c>
      <c r="B84" s="5">
        <v>3</v>
      </c>
      <c r="C84" s="4" t="s">
        <v>85</v>
      </c>
      <c r="D84" s="4" t="s">
        <v>8</v>
      </c>
      <c r="E84" s="7">
        <v>2010</v>
      </c>
      <c r="F84" s="4">
        <v>4</v>
      </c>
      <c r="G84" s="4">
        <v>6</v>
      </c>
      <c r="H84" s="16">
        <f>IF(G84="",K84+0.15*(U84+4.5%-$B$2)+($A$2-50%),K84+0.85*(0.6*U84+0.4*V84+4.5%-$B$2)+($A$2-50%))</f>
        <v>0.42414083472946223</v>
      </c>
      <c r="I84" t="str">
        <f t="shared" si="24"/>
        <v>R</v>
      </c>
      <c r="J84" t="str">
        <f t="shared" si="19"/>
        <v>Likely R</v>
      </c>
      <c r="K84" s="14">
        <f>'Raw Data'!P79</f>
        <v>0.45074999999999998</v>
      </c>
      <c r="L84" s="14">
        <f t="shared" si="20"/>
        <v>0.45074999999999998</v>
      </c>
      <c r="M84" s="8">
        <f>'Raw Data'!M79</f>
        <v>0.1301332682748314</v>
      </c>
      <c r="N84" s="10">
        <f t="shared" si="21"/>
        <v>0.17013326827483141</v>
      </c>
      <c r="O84" s="17">
        <f>'Raw Data'!S79</f>
        <v>4.532459917915127E-2</v>
      </c>
      <c r="P84" s="10">
        <f>'Raw Data'!V79</f>
        <v>0.44899999999999995</v>
      </c>
      <c r="Q84" s="9">
        <f t="shared" si="25"/>
        <v>1.7500000000000293E-3</v>
      </c>
      <c r="R84" s="10">
        <f t="shared" si="22"/>
        <v>0.14757459917915125</v>
      </c>
      <c r="S84" s="10">
        <f>50%-N84/2</f>
        <v>0.41493336586258428</v>
      </c>
      <c r="T84" s="10">
        <f>50%-R84/2</f>
        <v>0.42621270041042436</v>
      </c>
      <c r="U84" s="15">
        <f t="shared" si="23"/>
        <v>-3.5816634137415704E-2</v>
      </c>
      <c r="V84" s="63">
        <f t="shared" si="26"/>
        <v>-2.4537299589575623E-2</v>
      </c>
    </row>
    <row r="85" spans="1:22" x14ac:dyDescent="0.25">
      <c r="A85" s="4" t="s">
        <v>448</v>
      </c>
      <c r="B85" s="5">
        <v>4</v>
      </c>
      <c r="C85" s="4" t="s">
        <v>86</v>
      </c>
      <c r="D85" s="4" t="s">
        <v>8</v>
      </c>
      <c r="E85" s="7">
        <v>2010</v>
      </c>
      <c r="F85" s="4">
        <v>4</v>
      </c>
      <c r="G85" s="4">
        <v>6</v>
      </c>
      <c r="H85" s="16">
        <f>IF(G85="",K85+0.15*(U85+4.5%-$B$2)+($A$2-50%),K85+0.85*(0.6*U85+0.4*V85+4.5%-$B$2)+($A$2-50%))</f>
        <v>0.36381841606433929</v>
      </c>
      <c r="I85" t="str">
        <f t="shared" si="24"/>
        <v>R</v>
      </c>
      <c r="J85" t="str">
        <f t="shared" si="19"/>
        <v>Safe R</v>
      </c>
      <c r="K85" s="14">
        <f>'Raw Data'!P80</f>
        <v>0.38425000000000004</v>
      </c>
      <c r="L85" s="14">
        <f t="shared" si="20"/>
        <v>0.38424999999999998</v>
      </c>
      <c r="M85" s="8">
        <f>'Raw Data'!M80</f>
        <v>0.22776130580775072</v>
      </c>
      <c r="N85" s="10">
        <f t="shared" si="21"/>
        <v>0.2677613058077507</v>
      </c>
      <c r="O85" s="17">
        <f>'Raw Data'!S80</f>
        <v>0.11854382914520162</v>
      </c>
      <c r="P85" s="10">
        <f>'Raw Data'!V80</f>
        <v>0.45899999999999996</v>
      </c>
      <c r="Q85" s="9">
        <f t="shared" si="25"/>
        <v>-7.4749999999999928E-2</v>
      </c>
      <c r="R85" s="10">
        <f t="shared" si="22"/>
        <v>0.29729382914520153</v>
      </c>
      <c r="S85" s="10">
        <f>50%-N85/2</f>
        <v>0.36611934709612465</v>
      </c>
      <c r="T85" s="10">
        <f>50%-R85/2</f>
        <v>0.35135308542739924</v>
      </c>
      <c r="U85" s="15">
        <f t="shared" si="23"/>
        <v>-1.8130652903875388E-2</v>
      </c>
      <c r="V85" s="63">
        <f t="shared" si="26"/>
        <v>-3.2896914572600799E-2</v>
      </c>
    </row>
    <row r="86" spans="1:22" x14ac:dyDescent="0.25">
      <c r="A86" s="4" t="s">
        <v>448</v>
      </c>
      <c r="B86" s="5">
        <v>5</v>
      </c>
      <c r="C86" s="4" t="s">
        <v>87</v>
      </c>
      <c r="D86" s="4" t="s">
        <v>8</v>
      </c>
      <c r="E86" s="7">
        <v>2006</v>
      </c>
      <c r="F86" s="4">
        <v>4</v>
      </c>
      <c r="G86" s="4">
        <v>4</v>
      </c>
      <c r="H86" s="16">
        <f>IF(G86="",K86+0.15*(U86+4.5%-$B$2)+($A$2-50%),K86+0.85*(0.6*U86+0.4*V86+4.5%-$B$2)+($A$2-50%))</f>
        <v>0.34468044302479306</v>
      </c>
      <c r="I86" t="str">
        <f t="shared" si="24"/>
        <v>R</v>
      </c>
      <c r="J86" t="str">
        <f t="shared" si="19"/>
        <v>Safe R</v>
      </c>
      <c r="K86" s="14">
        <f>'Raw Data'!P81</f>
        <v>0.37674999999999997</v>
      </c>
      <c r="L86" s="14">
        <f t="shared" si="20"/>
        <v>0.37674999999999992</v>
      </c>
      <c r="M86" s="8">
        <f>'Raw Data'!M81</f>
        <v>1</v>
      </c>
      <c r="N86" s="10">
        <f t="shared" si="21"/>
        <v>1.04</v>
      </c>
      <c r="O86" s="17">
        <f>'Raw Data'!S81</f>
        <v>0.38389445279533474</v>
      </c>
      <c r="P86" s="10">
        <f>'Raw Data'!V81</f>
        <v>0.36899999999999999</v>
      </c>
      <c r="Q86" s="9">
        <f t="shared" si="25"/>
        <v>7.7499999999999791E-3</v>
      </c>
      <c r="R86" s="10">
        <f t="shared" si="22"/>
        <v>0.30014445279533475</v>
      </c>
      <c r="S86" s="10">
        <v>0</v>
      </c>
      <c r="T86" s="10">
        <f>50%-R86/2</f>
        <v>0.34992777360233263</v>
      </c>
      <c r="U86" s="15">
        <v>-4.4999999999999998E-2</v>
      </c>
      <c r="V86" s="63">
        <f t="shared" si="26"/>
        <v>-2.6822226397667348E-2</v>
      </c>
    </row>
    <row r="87" spans="1:22" x14ac:dyDescent="0.25">
      <c r="A87" s="4" t="s">
        <v>448</v>
      </c>
      <c r="B87" s="5">
        <v>6</v>
      </c>
      <c r="C87" s="4" t="s">
        <v>88</v>
      </c>
      <c r="D87" s="4" t="s">
        <v>8</v>
      </c>
      <c r="E87" s="7">
        <v>2008</v>
      </c>
      <c r="F87" s="4">
        <v>4</v>
      </c>
      <c r="G87" s="4">
        <v>4</v>
      </c>
      <c r="H87" s="16">
        <f>IF(G87="",K87+0.15*(U87+4.5%-$B$2)+($A$2-50%),K87+0.85*(0.6*U87+0.4*V87+4.5%-$B$2)+($A$2-50%))</f>
        <v>0.4513303128918234</v>
      </c>
      <c r="I87" t="s">
        <v>518</v>
      </c>
      <c r="J87" t="str">
        <f t="shared" si="19"/>
        <v>Lean R</v>
      </c>
      <c r="K87" s="14">
        <f>'Raw Data'!P82</f>
        <v>0.50624999999999998</v>
      </c>
      <c r="L87" s="14">
        <f t="shared" si="20"/>
        <v>0.50625000000000009</v>
      </c>
      <c r="M87" s="8">
        <f>'Raw Data'!M82</f>
        <v>2.1818465134398168E-2</v>
      </c>
      <c r="N87" s="10">
        <f t="shared" si="21"/>
        <v>6.1818465134398169E-2</v>
      </c>
      <c r="O87" s="17">
        <f>'Raw Data'!S82</f>
        <v>0.35232928528767671</v>
      </c>
      <c r="P87" s="10">
        <f>'Raw Data'!V82</f>
        <v>0.42899999999999999</v>
      </c>
      <c r="Q87" s="9">
        <f t="shared" si="25"/>
        <v>7.7249999999999985E-2</v>
      </c>
      <c r="R87" s="10">
        <f t="shared" si="22"/>
        <v>0.19907928528767671</v>
      </c>
      <c r="S87" s="10">
        <f>50%-N87/2</f>
        <v>0.46909076743280093</v>
      </c>
      <c r="T87" s="10">
        <f>50%-R87/2</f>
        <v>0.40046035735616164</v>
      </c>
      <c r="U87" s="15">
        <f t="shared" ref="U87:U97" si="27">S87-K87</f>
        <v>-3.7159232567199052E-2</v>
      </c>
      <c r="V87" s="63">
        <f t="shared" si="26"/>
        <v>-0.10578964264383833</v>
      </c>
    </row>
    <row r="88" spans="1:22" x14ac:dyDescent="0.25">
      <c r="A88" s="4" t="s">
        <v>448</v>
      </c>
      <c r="B88" s="5">
        <v>7</v>
      </c>
      <c r="C88" s="4" t="s">
        <v>89</v>
      </c>
      <c r="D88" s="4" t="s">
        <v>16</v>
      </c>
      <c r="E88" s="7">
        <v>2006</v>
      </c>
      <c r="F88" s="4">
        <v>1</v>
      </c>
      <c r="G88" s="4">
        <v>1</v>
      </c>
      <c r="H88" s="16">
        <f t="shared" ref="H88:H94" si="28">IF(G88="",K88+0.15*(U88-4.5%+$B$2)+($A$2-50%),K88+0.85*(0.6*U88+0.4*V88-4.5%+$B$2)+($A$2-50%))</f>
        <v>0.56549800164881592</v>
      </c>
      <c r="I88" t="str">
        <f>IF(H88&lt;44%,"R",IF(H88&gt;56%,"D","No projection"))</f>
        <v>D</v>
      </c>
      <c r="J88" t="str">
        <f t="shared" si="19"/>
        <v>Likely D</v>
      </c>
      <c r="K88" s="14">
        <f>'Raw Data'!P83</f>
        <v>0.55475000000000008</v>
      </c>
      <c r="L88" s="14">
        <f t="shared" si="20"/>
        <v>0.55475000000000008</v>
      </c>
      <c r="M88" s="8">
        <f>'Raw Data'!M83</f>
        <v>0.13496264687770204</v>
      </c>
      <c r="N88" s="10">
        <f t="shared" si="21"/>
        <v>9.4962646877702034E-2</v>
      </c>
      <c r="O88" s="17">
        <f>'Raw Data'!S83</f>
        <v>0.12277956879412838</v>
      </c>
      <c r="P88" s="10">
        <f>'Raw Data'!V83</f>
        <v>0.55899999999999994</v>
      </c>
      <c r="Q88" s="9">
        <f t="shared" si="25"/>
        <v>-4.249999999999865E-3</v>
      </c>
      <c r="R88" s="10">
        <f t="shared" si="22"/>
        <v>0.19452956879412853</v>
      </c>
      <c r="S88" s="10">
        <f t="shared" ref="S88:S94" si="29">50%+N88/2</f>
        <v>0.54748132343885103</v>
      </c>
      <c r="T88" s="10">
        <f>50%+R88/2</f>
        <v>0.59726478439706421</v>
      </c>
      <c r="U88" s="15">
        <f t="shared" si="27"/>
        <v>-7.2686765611490456E-3</v>
      </c>
      <c r="V88" s="63">
        <f t="shared" si="26"/>
        <v>4.2514784397064131E-2</v>
      </c>
    </row>
    <row r="89" spans="1:22" x14ac:dyDescent="0.25">
      <c r="A89" s="4" t="s">
        <v>449</v>
      </c>
      <c r="B89" s="5">
        <v>1</v>
      </c>
      <c r="C89" s="4" t="s">
        <v>90</v>
      </c>
      <c r="D89" s="4" t="s">
        <v>16</v>
      </c>
      <c r="E89" s="7">
        <v>1998</v>
      </c>
      <c r="F89" s="4">
        <v>1</v>
      </c>
      <c r="G89" s="4">
        <v>1</v>
      </c>
      <c r="H89" s="16">
        <f t="shared" si="28"/>
        <v>0.66923883522790428</v>
      </c>
      <c r="I89" t="str">
        <f>IF(H89&lt;44%,"R",IF(H89&gt;56%,"D","No projection"))</f>
        <v>D</v>
      </c>
      <c r="J89" t="str">
        <f t="shared" si="19"/>
        <v>Safe D</v>
      </c>
      <c r="K89" s="14">
        <f>'Raw Data'!P84</f>
        <v>0.61575000000000002</v>
      </c>
      <c r="L89" s="14">
        <f t="shared" si="20"/>
        <v>0.61575000000000002</v>
      </c>
      <c r="M89" s="8">
        <f>'Raw Data'!M84</f>
        <v>0.4308834611156816</v>
      </c>
      <c r="N89" s="10">
        <f t="shared" si="21"/>
        <v>0.39088346111568162</v>
      </c>
      <c r="O89" s="17">
        <f>'Raw Data'!S84</f>
        <v>0.24431501554944363</v>
      </c>
      <c r="P89" s="10">
        <f>'Raw Data'!V84</f>
        <v>0.629</v>
      </c>
      <c r="Q89" s="9">
        <f t="shared" si="25"/>
        <v>-1.3249999999999984E-2</v>
      </c>
      <c r="R89" s="10">
        <f t="shared" si="22"/>
        <v>0.30706501554944365</v>
      </c>
      <c r="S89" s="10">
        <f t="shared" si="29"/>
        <v>0.69544173055784086</v>
      </c>
      <c r="T89" s="10">
        <f>50%+R89/2</f>
        <v>0.65353250777472183</v>
      </c>
      <c r="U89" s="15">
        <f t="shared" si="27"/>
        <v>7.9691730557840845E-2</v>
      </c>
      <c r="V89" s="63">
        <f t="shared" si="26"/>
        <v>3.7782507774721807E-2</v>
      </c>
    </row>
    <row r="90" spans="1:22" x14ac:dyDescent="0.25">
      <c r="A90" s="4" t="s">
        <v>449</v>
      </c>
      <c r="B90" s="5">
        <v>2</v>
      </c>
      <c r="C90" s="4" t="s">
        <v>91</v>
      </c>
      <c r="D90" s="4" t="s">
        <v>16</v>
      </c>
      <c r="E90" s="7">
        <v>2006</v>
      </c>
      <c r="F90" s="4">
        <v>1</v>
      </c>
      <c r="G90" s="4">
        <v>1</v>
      </c>
      <c r="H90" s="16">
        <f t="shared" si="28"/>
        <v>0.64524742817810432</v>
      </c>
      <c r="I90" t="str">
        <f>IF(H90&lt;44%,"R",IF(H90&gt;56%,"D","No projection"))</f>
        <v>D</v>
      </c>
      <c r="J90" t="str">
        <f t="shared" si="19"/>
        <v>Safe D</v>
      </c>
      <c r="K90" s="14">
        <f>'Raw Data'!P85</f>
        <v>0.54575000000000007</v>
      </c>
      <c r="L90" s="14">
        <f t="shared" si="20"/>
        <v>0.54574999999999996</v>
      </c>
      <c r="M90" s="8">
        <f>'Raw Data'!M85</f>
        <v>0.39822615953635615</v>
      </c>
      <c r="N90" s="10">
        <f t="shared" si="21"/>
        <v>0.35822615953635617</v>
      </c>
      <c r="O90" s="17">
        <f>'Raw Data'!S85</f>
        <v>0.21393974997843229</v>
      </c>
      <c r="P90" s="10">
        <f>'Raw Data'!V85</f>
        <v>0.55899999999999994</v>
      </c>
      <c r="Q90" s="9">
        <f t="shared" si="25"/>
        <v>-1.3249999999999873E-2</v>
      </c>
      <c r="R90" s="10">
        <f t="shared" si="22"/>
        <v>0.27668974997843243</v>
      </c>
      <c r="S90" s="10">
        <f t="shared" si="29"/>
        <v>0.67911307976817814</v>
      </c>
      <c r="T90" s="10">
        <f>50%+R90/2</f>
        <v>0.63834487498921622</v>
      </c>
      <c r="U90" s="15">
        <f t="shared" si="27"/>
        <v>0.13336307976817807</v>
      </c>
      <c r="V90" s="63">
        <f t="shared" si="26"/>
        <v>9.2594874989216147E-2</v>
      </c>
    </row>
    <row r="91" spans="1:22" x14ac:dyDescent="0.25">
      <c r="A91" s="4" t="s">
        <v>449</v>
      </c>
      <c r="B91" s="5">
        <v>3</v>
      </c>
      <c r="C91" s="4" t="s">
        <v>92</v>
      </c>
      <c r="D91" s="4" t="s">
        <v>16</v>
      </c>
      <c r="E91" s="7">
        <v>1990</v>
      </c>
      <c r="F91" s="4">
        <v>1</v>
      </c>
      <c r="G91" s="4">
        <v>1</v>
      </c>
      <c r="H91" s="16">
        <f t="shared" si="28"/>
        <v>0.70309822437651059</v>
      </c>
      <c r="I91" t="str">
        <f>IF(H91&lt;44%,"R",IF(H91&gt;56%,"D","No projection"))</f>
        <v>D</v>
      </c>
      <c r="J91" t="str">
        <f t="shared" si="19"/>
        <v>Safe D</v>
      </c>
      <c r="K91" s="14">
        <f>'Raw Data'!P86</f>
        <v>0.61575000000000002</v>
      </c>
      <c r="L91" s="14">
        <f t="shared" si="20"/>
        <v>0.61575000000000002</v>
      </c>
      <c r="M91" s="8">
        <f>'Raw Data'!M86</f>
        <v>0.49381219983590746</v>
      </c>
      <c r="N91" s="10">
        <f t="shared" si="21"/>
        <v>0.45381219983590748</v>
      </c>
      <c r="O91" s="17">
        <f>'Raw Data'!S86</f>
        <v>0.31909478481384834</v>
      </c>
      <c r="P91" s="10">
        <f>'Raw Data'!V86</f>
        <v>0.59899999999999998</v>
      </c>
      <c r="Q91" s="9">
        <f t="shared" si="25"/>
        <v>1.6750000000000043E-2</v>
      </c>
      <c r="R91" s="10">
        <f t="shared" si="22"/>
        <v>0.4118447848138484</v>
      </c>
      <c r="S91" s="10">
        <f t="shared" si="29"/>
        <v>0.72690609991795374</v>
      </c>
      <c r="T91" s="10">
        <f>50%+R91/2</f>
        <v>0.70592239240692423</v>
      </c>
      <c r="U91" s="15">
        <f t="shared" si="27"/>
        <v>0.11115609991795372</v>
      </c>
      <c r="V91" s="63">
        <f t="shared" si="26"/>
        <v>9.0172392406924207E-2</v>
      </c>
    </row>
    <row r="92" spans="1:22" x14ac:dyDescent="0.25">
      <c r="A92" s="4" t="s">
        <v>449</v>
      </c>
      <c r="B92" s="5">
        <v>4</v>
      </c>
      <c r="C92" s="4" t="s">
        <v>93</v>
      </c>
      <c r="D92" s="4" t="s">
        <v>16</v>
      </c>
      <c r="E92" s="7">
        <v>2008</v>
      </c>
      <c r="F92" s="4">
        <v>1</v>
      </c>
      <c r="G92" s="4">
        <v>1</v>
      </c>
      <c r="H92" s="16">
        <f t="shared" si="28"/>
        <v>0.5644712214528893</v>
      </c>
      <c r="I92" t="str">
        <f>IF(H92&lt;44%,"R",IF(H92&gt;56%,"D","No projection"))</f>
        <v>D</v>
      </c>
      <c r="J92" t="str">
        <f t="shared" si="19"/>
        <v>Likely D</v>
      </c>
      <c r="K92" s="14">
        <f>'Raw Data'!P87</f>
        <v>0.53575000000000006</v>
      </c>
      <c r="L92" s="14">
        <f t="shared" si="20"/>
        <v>0.53575000000000017</v>
      </c>
      <c r="M92" s="8">
        <f>'Raw Data'!M87</f>
        <v>0.1991125712260422</v>
      </c>
      <c r="N92" s="10">
        <f t="shared" si="21"/>
        <v>0.15911257122604219</v>
      </c>
      <c r="O92" s="17">
        <f>'Raw Data'!S87</f>
        <v>6.1279504648520389E-2</v>
      </c>
      <c r="P92" s="10">
        <f>'Raw Data'!V87</f>
        <v>0.56399999999999995</v>
      </c>
      <c r="Q92" s="9">
        <f t="shared" si="25"/>
        <v>-2.8249999999999886E-2</v>
      </c>
      <c r="R92" s="10">
        <f t="shared" si="22"/>
        <v>0.1090295046485205</v>
      </c>
      <c r="S92" s="10">
        <f t="shared" si="29"/>
        <v>0.57955628561302108</v>
      </c>
      <c r="T92" s="10">
        <f>50%+R92/2</f>
        <v>0.55451475232426028</v>
      </c>
      <c r="U92" s="15">
        <f t="shared" si="27"/>
        <v>4.3806285613021023E-2</v>
      </c>
      <c r="V92" s="63">
        <f t="shared" si="26"/>
        <v>1.8764752324260225E-2</v>
      </c>
    </row>
    <row r="93" spans="1:22" x14ac:dyDescent="0.25">
      <c r="A93" s="4" t="s">
        <v>449</v>
      </c>
      <c r="B93" s="5">
        <v>5</v>
      </c>
      <c r="C93" s="4" t="s">
        <v>94</v>
      </c>
      <c r="D93" s="4" t="s">
        <v>16</v>
      </c>
      <c r="E93" s="7">
        <v>2012</v>
      </c>
      <c r="F93" s="4">
        <v>2</v>
      </c>
      <c r="G93" s="4"/>
      <c r="H93" s="16">
        <f t="shared" si="28"/>
        <v>0.52760274838885279</v>
      </c>
      <c r="I93" t="s">
        <v>518</v>
      </c>
      <c r="J93" t="str">
        <f t="shared" si="19"/>
        <v>Toss Up</v>
      </c>
      <c r="K93" s="14">
        <f>'Raw Data'!P88</f>
        <v>0.52575000000000005</v>
      </c>
      <c r="L93" s="14">
        <f t="shared" si="20"/>
        <v>0.52574999999999994</v>
      </c>
      <c r="M93" s="8">
        <f>'Raw Data'!M88</f>
        <v>2.6203311851370481E-2</v>
      </c>
      <c r="N93" s="10">
        <f t="shared" si="21"/>
        <v>7.6203311851370484E-2</v>
      </c>
      <c r="O93" s="17"/>
      <c r="P93" s="10"/>
      <c r="Q93" s="9"/>
      <c r="R93" s="10" t="str">
        <f t="shared" si="22"/>
        <v/>
      </c>
      <c r="S93" s="10">
        <f t="shared" si="29"/>
        <v>0.53810165592568526</v>
      </c>
      <c r="T93" s="10"/>
      <c r="U93" s="15">
        <f t="shared" si="27"/>
        <v>1.2351655925685212E-2</v>
      </c>
      <c r="V93" s="63"/>
    </row>
    <row r="94" spans="1:22" x14ac:dyDescent="0.25">
      <c r="A94" s="4" t="s">
        <v>450</v>
      </c>
      <c r="B94" s="5" t="s">
        <v>493</v>
      </c>
      <c r="C94" s="4" t="s">
        <v>95</v>
      </c>
      <c r="D94" s="4" t="s">
        <v>16</v>
      </c>
      <c r="E94" s="7">
        <v>2010</v>
      </c>
      <c r="F94" s="4">
        <v>1</v>
      </c>
      <c r="G94" s="4">
        <v>2</v>
      </c>
      <c r="H94" s="16">
        <f t="shared" si="28"/>
        <v>0.63455003034682878</v>
      </c>
      <c r="I94" t="str">
        <f t="shared" ref="I94:I103" si="30">IF(H94&lt;44%,"R",IF(H94&gt;56%,"D","No projection"))</f>
        <v>D</v>
      </c>
      <c r="J94" t="str">
        <f t="shared" si="19"/>
        <v>Safe D</v>
      </c>
      <c r="K94" s="14">
        <f>'Raw Data'!P89</f>
        <v>0.57374999999999998</v>
      </c>
      <c r="L94" s="14">
        <f t="shared" si="20"/>
        <v>0.57374999999999998</v>
      </c>
      <c r="M94" s="8">
        <f>'Raw Data'!M89</f>
        <v>0.31651083778872247</v>
      </c>
      <c r="N94" s="10">
        <f t="shared" si="21"/>
        <v>0.27651083778872249</v>
      </c>
      <c r="O94" s="17">
        <f>'Raw Data'!S89</f>
        <v>0.16088098065120326</v>
      </c>
      <c r="P94" s="10">
        <f>'Raw Data'!V89</f>
        <v>0.58899999999999997</v>
      </c>
      <c r="Q94" s="9">
        <f>K94-P94</f>
        <v>-1.5249999999999986E-2</v>
      </c>
      <c r="R94" s="10">
        <f t="shared" si="22"/>
        <v>0.31163098065120332</v>
      </c>
      <c r="S94" s="10">
        <f t="shared" si="29"/>
        <v>0.63825541889436122</v>
      </c>
      <c r="T94" s="10">
        <f>50%+R94/2</f>
        <v>0.65581549032560171</v>
      </c>
      <c r="U94" s="15">
        <f t="shared" si="27"/>
        <v>6.4505418894361233E-2</v>
      </c>
      <c r="V94" s="63">
        <f>T94-K94</f>
        <v>8.2065490325601731E-2</v>
      </c>
    </row>
    <row r="95" spans="1:22" x14ac:dyDescent="0.25">
      <c r="A95" s="4" t="s">
        <v>451</v>
      </c>
      <c r="B95" s="5">
        <v>1</v>
      </c>
      <c r="C95" s="4" t="s">
        <v>96</v>
      </c>
      <c r="D95" s="4" t="s">
        <v>8</v>
      </c>
      <c r="E95" s="7">
        <v>2001</v>
      </c>
      <c r="F95" s="4">
        <v>4</v>
      </c>
      <c r="G95" s="4">
        <v>4</v>
      </c>
      <c r="H95" s="16">
        <f>IF(G95="",K95+0.15*(U95+4.5%-$B$2)+($A$2-50%),K95+0.85*(0.6*U95+0.4*V95+4.5%-$B$2)+($A$2-50%))</f>
        <v>0.25880214677233926</v>
      </c>
      <c r="I95" t="str">
        <f t="shared" si="30"/>
        <v>R</v>
      </c>
      <c r="J95" t="str">
        <f t="shared" si="19"/>
        <v>Safe R</v>
      </c>
      <c r="K95" s="14">
        <f>'Raw Data'!P90</f>
        <v>0.28825000000000001</v>
      </c>
      <c r="L95" s="14">
        <f t="shared" si="20"/>
        <v>0.28825000000000001</v>
      </c>
      <c r="M95" s="8">
        <f>'Raw Data'!M90</f>
        <v>0.43898177736337546</v>
      </c>
      <c r="N95" s="10">
        <f t="shared" si="21"/>
        <v>0.47898177736337544</v>
      </c>
      <c r="O95" s="17">
        <f>'Raw Data'!S90</f>
        <v>1</v>
      </c>
      <c r="P95" s="10">
        <f>'Raw Data'!V90</f>
        <v>0.28899999999999998</v>
      </c>
      <c r="Q95" s="11">
        <f>K95-P95</f>
        <v>-7.4999999999997291E-4</v>
      </c>
      <c r="R95" s="10">
        <f t="shared" si="22"/>
        <v>0.92475000000000007</v>
      </c>
      <c r="S95" s="10">
        <f>50%-N95/2</f>
        <v>0.26050911131831228</v>
      </c>
      <c r="T95" s="10">
        <f>50%-R95/2</f>
        <v>3.7624999999999964E-2</v>
      </c>
      <c r="U95" s="15">
        <f t="shared" si="27"/>
        <v>-2.7740888681687725E-2</v>
      </c>
      <c r="V95" s="63">
        <v>-4.4999999999999998E-2</v>
      </c>
    </row>
    <row r="96" spans="1:22" x14ac:dyDescent="0.25">
      <c r="A96" s="4" t="s">
        <v>451</v>
      </c>
      <c r="B96" s="5">
        <v>2</v>
      </c>
      <c r="C96" s="4" t="s">
        <v>97</v>
      </c>
      <c r="D96" s="4" t="s">
        <v>8</v>
      </c>
      <c r="E96" s="7">
        <v>2010</v>
      </c>
      <c r="F96" s="4">
        <v>4</v>
      </c>
      <c r="G96" s="4">
        <v>6</v>
      </c>
      <c r="H96" s="16">
        <f>IF(G96="",K96+0.15*(U96+4.5%-$B$2)+($A$2-50%),K96+0.85*(0.6*U96+0.4*V96+4.5%-$B$2)+($A$2-50%))</f>
        <v>0.43458958830968025</v>
      </c>
      <c r="I96" t="str">
        <f t="shared" si="30"/>
        <v>R</v>
      </c>
      <c r="J96" t="str">
        <f t="shared" si="19"/>
        <v>Likely R</v>
      </c>
      <c r="K96" s="14">
        <f>'Raw Data'!P91</f>
        <v>0.45174999999999998</v>
      </c>
      <c r="L96" s="14">
        <f t="shared" si="20"/>
        <v>0.45174999999999998</v>
      </c>
      <c r="M96" s="8">
        <f>'Raw Data'!M91</f>
        <v>5.464031905004646E-2</v>
      </c>
      <c r="N96" s="10">
        <f t="shared" si="21"/>
        <v>9.4640319050046467E-2</v>
      </c>
      <c r="O96" s="17">
        <f>'Raw Data'!S91</f>
        <v>0.12898311960328174</v>
      </c>
      <c r="P96" s="10">
        <f>'Raw Data'!V91</f>
        <v>0.41899999999999998</v>
      </c>
      <c r="Q96" s="11">
        <f>K96-P96</f>
        <v>3.2750000000000001E-2</v>
      </c>
      <c r="R96" s="10">
        <f t="shared" si="22"/>
        <v>0.20023311960328175</v>
      </c>
      <c r="S96" s="10">
        <f>50%-N96/2</f>
        <v>0.45267984047497678</v>
      </c>
      <c r="T96" s="10">
        <f>50%-R96/2</f>
        <v>0.39988344019835914</v>
      </c>
      <c r="U96" s="15">
        <f t="shared" si="27"/>
        <v>9.2984047497679523E-4</v>
      </c>
      <c r="V96" s="63">
        <f>T96-K96</f>
        <v>-5.1866559801640844E-2</v>
      </c>
    </row>
    <row r="97" spans="1:22" x14ac:dyDescent="0.25">
      <c r="A97" s="4" t="s">
        <v>451</v>
      </c>
      <c r="B97" s="5">
        <v>3</v>
      </c>
      <c r="C97" s="4" t="s">
        <v>98</v>
      </c>
      <c r="D97" s="4" t="s">
        <v>8</v>
      </c>
      <c r="E97" s="7">
        <v>2012</v>
      </c>
      <c r="F97" s="4">
        <v>5</v>
      </c>
      <c r="G97" s="4"/>
      <c r="H97" s="16">
        <f>IF(G97="",K97+0.15*(U97+4.5%-$B$2)+($A$2-50%),K97+0.85*(0.6*U97+0.4*V97+4.5%-$B$2)+($A$2-50%))</f>
        <v>0.34656109875684082</v>
      </c>
      <c r="I97" t="str">
        <f t="shared" si="30"/>
        <v>R</v>
      </c>
      <c r="J97" t="str">
        <f t="shared" si="19"/>
        <v>Safe R</v>
      </c>
      <c r="K97" s="14">
        <f>'Raw Data'!P92</f>
        <v>0.36025000000000001</v>
      </c>
      <c r="L97" s="14">
        <f t="shared" si="20"/>
        <v>0.36024999999999996</v>
      </c>
      <c r="M97" s="8">
        <f>'Raw Data'!M92</f>
        <v>0.33201868324212269</v>
      </c>
      <c r="N97" s="10">
        <f t="shared" si="21"/>
        <v>0.4620186832421227</v>
      </c>
      <c r="O97" s="17"/>
      <c r="P97" s="10"/>
      <c r="Q97" s="11"/>
      <c r="R97" s="10" t="str">
        <f t="shared" si="22"/>
        <v/>
      </c>
      <c r="S97" s="10">
        <f>50%-N97/2</f>
        <v>0.26899065837893865</v>
      </c>
      <c r="T97" s="10"/>
      <c r="U97" s="15">
        <f t="shared" si="27"/>
        <v>-9.1259341621061363E-2</v>
      </c>
      <c r="V97" s="63"/>
    </row>
    <row r="98" spans="1:22" x14ac:dyDescent="0.25">
      <c r="A98" s="4" t="s">
        <v>451</v>
      </c>
      <c r="B98" s="5">
        <v>4</v>
      </c>
      <c r="C98" s="4" t="s">
        <v>99</v>
      </c>
      <c r="D98" s="4" t="s">
        <v>8</v>
      </c>
      <c r="E98" s="7">
        <v>2000</v>
      </c>
      <c r="F98" s="4">
        <v>4</v>
      </c>
      <c r="G98" s="4">
        <v>4</v>
      </c>
      <c r="H98" s="16">
        <f>IF(G98="",K98+0.15*(U98+4.5%-$B$2)+($A$2-50%),K98+0.85*(0.6*U98+0.4*V98+4.5%-$B$2)+($A$2-50%))</f>
        <v>0.30099999999999999</v>
      </c>
      <c r="I98" t="str">
        <f t="shared" si="30"/>
        <v>R</v>
      </c>
      <c r="J98" t="str">
        <f t="shared" si="19"/>
        <v>Safe R</v>
      </c>
      <c r="K98" s="14">
        <f>'Raw Data'!P93</f>
        <v>0.33925</v>
      </c>
      <c r="L98" s="14">
        <f t="shared" si="20"/>
        <v>0.33925000000000005</v>
      </c>
      <c r="M98" s="8">
        <f>'Raw Data'!M93</f>
        <v>1</v>
      </c>
      <c r="N98" s="10">
        <f t="shared" si="21"/>
        <v>1.04</v>
      </c>
      <c r="O98" s="17">
        <f>'Raw Data'!S93</f>
        <v>1</v>
      </c>
      <c r="P98" s="10">
        <f>'Raw Data'!V93</f>
        <v>0.34899999999999998</v>
      </c>
      <c r="Q98" s="11">
        <f>K98-P98</f>
        <v>-9.7499999999999809E-3</v>
      </c>
      <c r="R98" s="10">
        <f t="shared" si="22"/>
        <v>0.93374999999999997</v>
      </c>
      <c r="S98" s="12">
        <v>0</v>
      </c>
      <c r="T98" s="10">
        <f>50%-R98/2</f>
        <v>3.3125000000000016E-2</v>
      </c>
      <c r="U98" s="15">
        <v>-4.4999999999999998E-2</v>
      </c>
      <c r="V98" s="63">
        <v>-4.4999999999999998E-2</v>
      </c>
    </row>
    <row r="99" spans="1:22" x14ac:dyDescent="0.25">
      <c r="A99" s="4" t="s">
        <v>451</v>
      </c>
      <c r="B99" s="5">
        <v>5</v>
      </c>
      <c r="C99" s="4" t="s">
        <v>100</v>
      </c>
      <c r="D99" s="4" t="s">
        <v>16</v>
      </c>
      <c r="E99" s="7">
        <v>1992</v>
      </c>
      <c r="F99" s="4">
        <v>1</v>
      </c>
      <c r="G99" s="4">
        <v>1</v>
      </c>
      <c r="H99" s="16">
        <f>IF(G99="",K99+0.15*(U99-4.5%+$B$2)+($A$2-50%),K99+0.85*(0.6*U99+0.4*V99-4.5%+$B$2)+($A$2-50%))</f>
        <v>0.69975898923888269</v>
      </c>
      <c r="I99" t="str">
        <f t="shared" si="30"/>
        <v>D</v>
      </c>
      <c r="J99" t="str">
        <f t="shared" si="19"/>
        <v>Safe D</v>
      </c>
      <c r="K99" s="14">
        <f>'Raw Data'!P94</f>
        <v>0.69625000000000004</v>
      </c>
      <c r="L99" s="14">
        <f t="shared" si="20"/>
        <v>0.69625000000000004</v>
      </c>
      <c r="M99" s="8">
        <f>'Raw Data'!M94</f>
        <v>0.45859433629945018</v>
      </c>
      <c r="N99" s="10">
        <f t="shared" si="21"/>
        <v>0.4185943362994502</v>
      </c>
      <c r="O99" s="17">
        <f>'Raw Data'!S94</f>
        <v>0.30074960872072265</v>
      </c>
      <c r="P99" s="10">
        <f>'Raw Data'!V94</f>
        <v>0.69899999999999995</v>
      </c>
      <c r="Q99" s="11">
        <f>K99-P99</f>
        <v>-2.7499999999999192E-3</v>
      </c>
      <c r="R99" s="10">
        <f t="shared" si="22"/>
        <v>0.37399960872072274</v>
      </c>
      <c r="S99" s="10">
        <f>50%+N99/2</f>
        <v>0.7092971681497251</v>
      </c>
      <c r="T99" s="10">
        <f>50%+R99/2</f>
        <v>0.68699980436036134</v>
      </c>
      <c r="U99" s="15">
        <f t="shared" ref="U99:U108" si="31">S99-K99</f>
        <v>1.3047168149725064E-2</v>
      </c>
      <c r="V99" s="63">
        <f>T99-K99</f>
        <v>-9.250195639638692E-3</v>
      </c>
    </row>
    <row r="100" spans="1:22" x14ac:dyDescent="0.25">
      <c r="A100" s="4" t="s">
        <v>451</v>
      </c>
      <c r="B100" s="5">
        <v>6</v>
      </c>
      <c r="C100" s="4" t="s">
        <v>101</v>
      </c>
      <c r="D100" s="4" t="s">
        <v>8</v>
      </c>
      <c r="E100" s="7">
        <v>2012</v>
      </c>
      <c r="F100" s="4">
        <v>5</v>
      </c>
      <c r="G100" s="4"/>
      <c r="H100" s="16">
        <f>IF(G100="",K100+0.15*(U100+4.5%-$B$2)+($A$2-50%),K100+0.85*(0.6*U100+0.4*V100+4.5%-$B$2)+($A$2-50%))</f>
        <v>0.39377744622588334</v>
      </c>
      <c r="I100" t="str">
        <f t="shared" si="30"/>
        <v>R</v>
      </c>
      <c r="J100" t="str">
        <f t="shared" si="19"/>
        <v>Safe R</v>
      </c>
      <c r="K100" s="14">
        <f>'Raw Data'!P95</f>
        <v>0.39924999999999994</v>
      </c>
      <c r="L100" s="14">
        <f t="shared" si="20"/>
        <v>0.39924999999999988</v>
      </c>
      <c r="M100" s="8">
        <f>'Raw Data'!M95</f>
        <v>0.14446738365488782</v>
      </c>
      <c r="N100" s="10">
        <f t="shared" si="21"/>
        <v>0.27446738365488782</v>
      </c>
      <c r="O100" s="17"/>
      <c r="P100" s="10"/>
      <c r="Q100" s="11"/>
      <c r="R100" s="10" t="str">
        <f t="shared" si="22"/>
        <v/>
      </c>
      <c r="S100" s="10">
        <f>50%-N100/2</f>
        <v>0.36276630817255606</v>
      </c>
      <c r="T100" s="10"/>
      <c r="U100" s="15">
        <f t="shared" si="31"/>
        <v>-3.6483691827443876E-2</v>
      </c>
      <c r="V100" s="63"/>
    </row>
    <row r="101" spans="1:22" x14ac:dyDescent="0.25">
      <c r="A101" s="4" t="s">
        <v>451</v>
      </c>
      <c r="B101" s="5">
        <v>7</v>
      </c>
      <c r="C101" s="4" t="s">
        <v>102</v>
      </c>
      <c r="D101" s="4" t="s">
        <v>8</v>
      </c>
      <c r="E101" s="7">
        <v>2012</v>
      </c>
      <c r="F101" s="4">
        <v>5</v>
      </c>
      <c r="G101" s="4"/>
      <c r="H101" s="16">
        <f>IF(G101="",K101+0.15*(U101+4.5%-$B$2)+($A$2-50%),K101+0.85*(0.6*U101+0.4*V101+4.5%-$B$2)+($A$2-50%))</f>
        <v>0.44084932218502071</v>
      </c>
      <c r="I101" t="str">
        <f t="shared" si="30"/>
        <v>No projection</v>
      </c>
      <c r="J101" t="str">
        <f t="shared" si="19"/>
        <v>Lean R</v>
      </c>
      <c r="K101" s="14">
        <f>'Raw Data'!P96</f>
        <v>0.45724999999999999</v>
      </c>
      <c r="L101" s="14">
        <f t="shared" si="20"/>
        <v>0.45724999999999993</v>
      </c>
      <c r="M101" s="8">
        <f>'Raw Data'!M96</f>
        <v>0.1741757041997235</v>
      </c>
      <c r="N101" s="10">
        <f t="shared" si="21"/>
        <v>0.30417570419972351</v>
      </c>
      <c r="O101" s="17"/>
      <c r="P101" s="10"/>
      <c r="Q101" s="11"/>
      <c r="R101" s="10" t="str">
        <f t="shared" si="22"/>
        <v/>
      </c>
      <c r="S101" s="10">
        <f>50%-N101/2</f>
        <v>0.34791214790013825</v>
      </c>
      <c r="T101" s="10"/>
      <c r="U101" s="15">
        <f t="shared" si="31"/>
        <v>-0.10933785209986174</v>
      </c>
      <c r="V101" s="63"/>
    </row>
    <row r="102" spans="1:22" x14ac:dyDescent="0.25">
      <c r="A102" s="4" t="s">
        <v>451</v>
      </c>
      <c r="B102" s="5">
        <v>8</v>
      </c>
      <c r="C102" s="4" t="s">
        <v>103</v>
      </c>
      <c r="D102" s="4" t="s">
        <v>8</v>
      </c>
      <c r="E102" s="7">
        <v>2008</v>
      </c>
      <c r="F102" s="4">
        <v>4</v>
      </c>
      <c r="G102" s="4">
        <v>4</v>
      </c>
      <c r="H102" s="16">
        <f>IF(G102="",K102+0.15*(U102+4.5%-$B$2)+($A$2-50%),K102+0.85*(0.6*U102+0.4*V102+4.5%-$B$2)+($A$2-50%))</f>
        <v>0.37525701970656061</v>
      </c>
      <c r="I102" t="str">
        <f t="shared" si="30"/>
        <v>R</v>
      </c>
      <c r="J102" t="str">
        <f t="shared" si="19"/>
        <v>Safe R</v>
      </c>
      <c r="K102" s="14">
        <f>'Raw Data'!P97</f>
        <v>0.40775000000000006</v>
      </c>
      <c r="L102" s="14">
        <f t="shared" si="20"/>
        <v>0.40775000000000006</v>
      </c>
      <c r="M102" s="8">
        <f>'Raw Data'!M97</f>
        <v>0.22171143793376186</v>
      </c>
      <c r="N102" s="10">
        <f t="shared" si="21"/>
        <v>0.26171143793376184</v>
      </c>
      <c r="O102" s="17">
        <f>'Raw Data'!S97</f>
        <v>0.29456802129605975</v>
      </c>
      <c r="P102" s="10">
        <f>'Raw Data'!V97</f>
        <v>0.44899999999999995</v>
      </c>
      <c r="Q102" s="11">
        <f>K102-P102</f>
        <v>-4.1249999999999898E-2</v>
      </c>
      <c r="R102" s="10">
        <f t="shared" si="22"/>
        <v>0.25981802129605963</v>
      </c>
      <c r="S102" s="10">
        <f>50%-N102/2</f>
        <v>0.36914428103311908</v>
      </c>
      <c r="T102" s="10">
        <f>50%-R102/2</f>
        <v>0.37009098935197016</v>
      </c>
      <c r="U102" s="15">
        <f t="shared" si="31"/>
        <v>-3.8605718966880975E-2</v>
      </c>
      <c r="V102" s="63">
        <f>T102-K102</f>
        <v>-3.76590106480299E-2</v>
      </c>
    </row>
    <row r="103" spans="1:22" x14ac:dyDescent="0.25">
      <c r="A103" s="4" t="s">
        <v>451</v>
      </c>
      <c r="B103" s="5">
        <v>9</v>
      </c>
      <c r="C103" s="4" t="s">
        <v>104</v>
      </c>
      <c r="D103" s="4" t="s">
        <v>16</v>
      </c>
      <c r="E103" s="7">
        <v>2012</v>
      </c>
      <c r="F103" s="4">
        <v>2</v>
      </c>
      <c r="G103" s="4"/>
      <c r="H103" s="16">
        <f>IF(G103="",K103+0.15*(U103-4.5%+$B$2)+($A$2-50%),K103+0.85*(0.6*U103+0.4*V103-4.5%+$B$2)+($A$2-50%))</f>
        <v>0.61114043870641177</v>
      </c>
      <c r="I103" t="str">
        <f t="shared" si="30"/>
        <v>D</v>
      </c>
      <c r="J103" t="str">
        <f t="shared" si="19"/>
        <v>Safe D</v>
      </c>
      <c r="K103" s="14">
        <f>'Raw Data'!P98</f>
        <v>0.60424999999999995</v>
      </c>
      <c r="L103" s="14">
        <f t="shared" si="20"/>
        <v>0.60424999999999995</v>
      </c>
      <c r="M103" s="8">
        <f>'Raw Data'!M98</f>
        <v>0.25037251608549105</v>
      </c>
      <c r="N103" s="10">
        <f t="shared" si="21"/>
        <v>0.30037251608549104</v>
      </c>
      <c r="O103" s="17"/>
      <c r="P103" s="10"/>
      <c r="Q103" s="11"/>
      <c r="R103" s="10" t="str">
        <f t="shared" si="22"/>
        <v/>
      </c>
      <c r="S103" s="10">
        <f>50%+N103/2</f>
        <v>0.65018625804274555</v>
      </c>
      <c r="T103" s="10"/>
      <c r="U103" s="15">
        <f t="shared" si="31"/>
        <v>4.5936258042745592E-2</v>
      </c>
      <c r="V103" s="63"/>
    </row>
    <row r="104" spans="1:22" x14ac:dyDescent="0.25">
      <c r="A104" s="4" t="s">
        <v>451</v>
      </c>
      <c r="B104" s="5">
        <v>10</v>
      </c>
      <c r="C104" s="4" t="s">
        <v>105</v>
      </c>
      <c r="D104" s="4" t="s">
        <v>8</v>
      </c>
      <c r="E104" s="7">
        <v>2010</v>
      </c>
      <c r="F104" s="4">
        <v>4</v>
      </c>
      <c r="G104" s="4">
        <v>6</v>
      </c>
      <c r="H104" s="16">
        <f>IF(G104="",K104+0.15*(U104+4.5%-$B$2)+($A$2-50%),K104+0.85*(0.6*U104+0.4*V104+4.5%-$B$2)+($A$2-50%))</f>
        <v>0.413529571574759</v>
      </c>
      <c r="I104" t="s">
        <v>518</v>
      </c>
      <c r="J104" t="str">
        <f t="shared" si="19"/>
        <v>Safe R</v>
      </c>
      <c r="K104" s="14">
        <f>'Raw Data'!P99</f>
        <v>0.44224999999999998</v>
      </c>
      <c r="L104" s="14">
        <f t="shared" si="20"/>
        <v>0.44225000000000003</v>
      </c>
      <c r="M104" s="8">
        <f>'Raw Data'!M99</f>
        <v>3.4802638401372599E-2</v>
      </c>
      <c r="N104" s="10">
        <f t="shared" ref="N104:N135" si="32">IF(F104=1,M104-4%,IF(F104=2,M104+5%,IF(F104=3,M104+14%,IF(F104=4,M104+4%,IF(F104=5,M104+13%,M104+22%)))))</f>
        <v>7.4802638401372606E-2</v>
      </c>
      <c r="O104" s="17">
        <f>'Raw Data'!S99</f>
        <v>0.18973973901700575</v>
      </c>
      <c r="P104" s="10">
        <f>'Raw Data'!V99</f>
        <v>0.49399999999999999</v>
      </c>
      <c r="Q104" s="11">
        <f t="shared" ref="Q104:Q111" si="33">K104-P104</f>
        <v>-5.1750000000000018E-2</v>
      </c>
      <c r="R104" s="10">
        <f t="shared" si="22"/>
        <v>0.34548973901700575</v>
      </c>
      <c r="S104" s="10">
        <f>50%-N104/2</f>
        <v>0.46259868079931371</v>
      </c>
      <c r="T104" s="10">
        <f>50%-R104/2</f>
        <v>0.32725513049149713</v>
      </c>
      <c r="U104" s="15">
        <f t="shared" si="31"/>
        <v>2.0348680799313734E-2</v>
      </c>
      <c r="V104" s="63">
        <f t="shared" ref="V104:V111" si="34">T104-K104</f>
        <v>-0.11499486950850285</v>
      </c>
    </row>
    <row r="105" spans="1:22" x14ac:dyDescent="0.25">
      <c r="A105" s="4" t="s">
        <v>451</v>
      </c>
      <c r="B105" s="5">
        <v>11</v>
      </c>
      <c r="C105" s="4" t="s">
        <v>106</v>
      </c>
      <c r="D105" s="4" t="s">
        <v>8</v>
      </c>
      <c r="E105" s="7">
        <v>2010</v>
      </c>
      <c r="F105" s="4">
        <v>4</v>
      </c>
      <c r="G105" s="4">
        <v>5</v>
      </c>
      <c r="H105" s="16">
        <f>IF(G105="",K105+0.15*(U105+4.5%-$B$2)+($A$2-50%),K105+0.85*(0.6*U105+0.4*V105+4.5%-$B$2)+($A$2-50%))</f>
        <v>0.33557217169129</v>
      </c>
      <c r="I105" t="str">
        <f t="shared" ref="I105:I111" si="35">IF(H105&lt;44%,"R",IF(H105&gt;56%,"D","No projection"))</f>
        <v>R</v>
      </c>
      <c r="J105" t="str">
        <f t="shared" si="19"/>
        <v>Safe R</v>
      </c>
      <c r="K105" s="14">
        <f>'Raw Data'!P100</f>
        <v>0.38775000000000004</v>
      </c>
      <c r="L105" s="14">
        <f t="shared" si="20"/>
        <v>0.38775000000000004</v>
      </c>
      <c r="M105" s="8">
        <f>'Raw Data'!M100</f>
        <v>0.28954152062669974</v>
      </c>
      <c r="N105" s="10">
        <f t="shared" si="32"/>
        <v>0.32954152062669972</v>
      </c>
      <c r="O105" s="17">
        <f>'Raw Data'!S100</f>
        <v>0.34861612087589172</v>
      </c>
      <c r="P105" s="10">
        <f>'Raw Data'!V100</f>
        <v>0.39899999999999997</v>
      </c>
      <c r="Q105" s="11">
        <f t="shared" si="33"/>
        <v>-1.1249999999999927E-2</v>
      </c>
      <c r="R105" s="10">
        <f t="shared" ref="R105:R136" si="36">IF(G105=1,O105+Q105+7.6%,IF(G105=2,O105+Q105+16.6%,IF(G105=3,O105+Q105+25.6%,IF(G105=4,O105-Q105-7.6%,IF(G105=5,O105-Q105+1.4%,IF(G105=6,O105-Q105+10.4%,""))))))</f>
        <v>0.37386612087589166</v>
      </c>
      <c r="S105" s="10">
        <f>50%-N105/2</f>
        <v>0.33522923968665014</v>
      </c>
      <c r="T105" s="10">
        <f>50%-R105/2</f>
        <v>0.31306693956205417</v>
      </c>
      <c r="U105" s="15">
        <f t="shared" si="31"/>
        <v>-5.2520760313349901E-2</v>
      </c>
      <c r="V105" s="63">
        <f t="shared" si="34"/>
        <v>-7.468306043794587E-2</v>
      </c>
    </row>
    <row r="106" spans="1:22" x14ac:dyDescent="0.25">
      <c r="A106" s="4" t="s">
        <v>451</v>
      </c>
      <c r="B106" s="5">
        <v>12</v>
      </c>
      <c r="C106" s="4" t="s">
        <v>107</v>
      </c>
      <c r="D106" s="4" t="s">
        <v>8</v>
      </c>
      <c r="E106" s="7">
        <v>2006</v>
      </c>
      <c r="F106" s="4">
        <v>4</v>
      </c>
      <c r="G106" s="4">
        <v>4</v>
      </c>
      <c r="H106" s="16">
        <f>IF(G106="",K106+0.15*(U106+4.5%-$B$2)+($A$2-50%),K106+0.85*(0.6*U106+0.4*V106+4.5%-$B$2)+($A$2-50%))</f>
        <v>0.33857444967195982</v>
      </c>
      <c r="I106" t="str">
        <f t="shared" si="35"/>
        <v>R</v>
      </c>
      <c r="J106" t="str">
        <f t="shared" si="19"/>
        <v>Safe R</v>
      </c>
      <c r="K106" s="14">
        <f>'Raw Data'!P101</f>
        <v>0.43474999999999997</v>
      </c>
      <c r="L106" s="14">
        <f t="shared" si="20"/>
        <v>0.43474999999999997</v>
      </c>
      <c r="M106" s="8">
        <f>'Raw Data'!M101</f>
        <v>0.31671556094404701</v>
      </c>
      <c r="N106" s="10">
        <f t="shared" si="32"/>
        <v>0.35671556094404699</v>
      </c>
      <c r="O106" s="17">
        <f>'Raw Data'!S101</f>
        <v>0.42866518992534247</v>
      </c>
      <c r="P106" s="10">
        <f>'Raw Data'!V101</f>
        <v>0.43899999999999995</v>
      </c>
      <c r="Q106" s="11">
        <f t="shared" si="33"/>
        <v>-4.249999999999976E-3</v>
      </c>
      <c r="R106" s="10">
        <f t="shared" si="36"/>
        <v>0.35691518992534244</v>
      </c>
      <c r="S106" s="10">
        <f>50%-N106/2</f>
        <v>0.3216422195279765</v>
      </c>
      <c r="T106" s="10">
        <f>50%-R106/2</f>
        <v>0.32154240503732878</v>
      </c>
      <c r="U106" s="15">
        <f t="shared" si="31"/>
        <v>-0.11310778047202347</v>
      </c>
      <c r="V106" s="63">
        <f t="shared" si="34"/>
        <v>-0.11320759496267119</v>
      </c>
    </row>
    <row r="107" spans="1:22" x14ac:dyDescent="0.25">
      <c r="A107" s="4" t="s">
        <v>451</v>
      </c>
      <c r="B107" s="5">
        <v>13</v>
      </c>
      <c r="C107" s="4" t="s">
        <v>108</v>
      </c>
      <c r="D107" s="4" t="s">
        <v>8</v>
      </c>
      <c r="E107" s="7">
        <v>1970</v>
      </c>
      <c r="F107" s="4">
        <v>4</v>
      </c>
      <c r="G107" s="4">
        <v>4</v>
      </c>
      <c r="H107" s="16">
        <f>IF(G107="",K107+0.15*(U107+4.5%-$B$2)+($A$2-50%),K107+0.85*(0.6*U107+0.4*V107+4.5%-$B$2)+($A$2-50%))</f>
        <v>0.40894275762750509</v>
      </c>
      <c r="I107" t="str">
        <f t="shared" si="35"/>
        <v>R</v>
      </c>
      <c r="J107" t="str">
        <f t="shared" si="19"/>
        <v>Safe R</v>
      </c>
      <c r="K107" s="14">
        <f>'Raw Data'!P102</f>
        <v>0.48825000000000002</v>
      </c>
      <c r="L107" s="14">
        <f t="shared" si="20"/>
        <v>0.48825000000000007</v>
      </c>
      <c r="M107" s="8">
        <f>'Raw Data'!M102</f>
        <v>0.15139958766893274</v>
      </c>
      <c r="N107" s="10">
        <f t="shared" si="32"/>
        <v>0.19139958766893275</v>
      </c>
      <c r="O107" s="17">
        <f>'Raw Data'!S102</f>
        <v>0.31841380892304166</v>
      </c>
      <c r="P107" s="10">
        <f>'Raw Data'!V102</f>
        <v>0.48399999999999999</v>
      </c>
      <c r="Q107" s="11">
        <f t="shared" si="33"/>
        <v>4.2500000000000315E-3</v>
      </c>
      <c r="R107" s="10">
        <f t="shared" si="36"/>
        <v>0.23816380892304162</v>
      </c>
      <c r="S107" s="10">
        <f>50%-N107/2</f>
        <v>0.40430020616553364</v>
      </c>
      <c r="T107" s="10">
        <f>50%-R107/2</f>
        <v>0.38091809553847922</v>
      </c>
      <c r="U107" s="15">
        <f t="shared" si="31"/>
        <v>-8.394979383446638E-2</v>
      </c>
      <c r="V107" s="63">
        <f t="shared" si="34"/>
        <v>-0.1073319044615208</v>
      </c>
    </row>
    <row r="108" spans="1:22" x14ac:dyDescent="0.25">
      <c r="A108" s="4" t="s">
        <v>451</v>
      </c>
      <c r="B108" s="5">
        <v>14</v>
      </c>
      <c r="C108" s="4" t="s">
        <v>109</v>
      </c>
      <c r="D108" s="4" t="s">
        <v>16</v>
      </c>
      <c r="E108" s="7">
        <v>2006</v>
      </c>
      <c r="F108" s="4">
        <v>1</v>
      </c>
      <c r="G108" s="4">
        <v>1</v>
      </c>
      <c r="H108" s="16">
        <f>IF(G108="",K108+0.15*(U108-4.5%+$B$2)+($A$2-50%),K108+0.85*(0.6*U108+0.4*V108-4.5%+$B$2)+($A$2-50%))</f>
        <v>0.66042176835587463</v>
      </c>
      <c r="I108" t="str">
        <f t="shared" si="35"/>
        <v>D</v>
      </c>
      <c r="J108" t="str">
        <f t="shared" si="19"/>
        <v>Safe D</v>
      </c>
      <c r="K108" s="14">
        <f>'Raw Data'!P103</f>
        <v>0.63624999999999998</v>
      </c>
      <c r="L108" s="14">
        <f t="shared" si="20"/>
        <v>0.63624999999999998</v>
      </c>
      <c r="M108" s="8">
        <f>'Raw Data'!M103</f>
        <v>0.40499142911108654</v>
      </c>
      <c r="N108" s="10">
        <f t="shared" si="32"/>
        <v>0.36499142911108656</v>
      </c>
      <c r="O108" s="17">
        <f>'Raw Data'!S103</f>
        <v>0.19269972901498583</v>
      </c>
      <c r="P108" s="10">
        <f>'Raw Data'!V103</f>
        <v>0.629</v>
      </c>
      <c r="Q108" s="11">
        <f t="shared" si="33"/>
        <v>7.2499999999999787E-3</v>
      </c>
      <c r="R108" s="10">
        <f t="shared" si="36"/>
        <v>0.27594972901498582</v>
      </c>
      <c r="S108" s="10">
        <f>50%+N108/2</f>
        <v>0.68249571455554325</v>
      </c>
      <c r="T108" s="10">
        <f>50%+R108/2</f>
        <v>0.63797486450749297</v>
      </c>
      <c r="U108" s="15">
        <f t="shared" si="31"/>
        <v>4.6245714555543271E-2</v>
      </c>
      <c r="V108" s="63">
        <f t="shared" si="34"/>
        <v>1.7248645074929847E-3</v>
      </c>
    </row>
    <row r="109" spans="1:22" x14ac:dyDescent="0.25">
      <c r="A109" s="4" t="s">
        <v>451</v>
      </c>
      <c r="B109" s="5">
        <v>15</v>
      </c>
      <c r="C109" s="4" t="s">
        <v>110</v>
      </c>
      <c r="D109" s="4" t="s">
        <v>8</v>
      </c>
      <c r="E109" s="7">
        <v>2010</v>
      </c>
      <c r="F109" s="4">
        <v>4</v>
      </c>
      <c r="G109" s="4">
        <v>5</v>
      </c>
      <c r="H109" s="16">
        <f>IF(G109="",K109+0.15*(U109+4.5%-$B$2)+($A$2-50%),K109+0.85*(0.6*U109+0.4*V109+4.5%-$B$2)+($A$2-50%))</f>
        <v>0.42037778922734459</v>
      </c>
      <c r="I109" t="str">
        <f t="shared" si="35"/>
        <v>R</v>
      </c>
      <c r="J109" t="str">
        <f t="shared" si="19"/>
        <v>Likely R</v>
      </c>
      <c r="K109" s="14">
        <f>'Raw Data'!P104</f>
        <v>0.44225000000000003</v>
      </c>
      <c r="L109" s="14">
        <f t="shared" si="20"/>
        <v>0.44225000000000003</v>
      </c>
      <c r="M109" s="8">
        <f>'Raw Data'!M104</f>
        <v>1</v>
      </c>
      <c r="N109" s="10">
        <f t="shared" si="32"/>
        <v>1.04</v>
      </c>
      <c r="O109" s="17">
        <f>'Raw Data'!S104</f>
        <v>7.8410063368561378E-2</v>
      </c>
      <c r="P109" s="10">
        <f>'Raw Data'!V104</f>
        <v>0.45899999999999996</v>
      </c>
      <c r="Q109" s="11">
        <f t="shared" si="33"/>
        <v>-1.6749999999999932E-2</v>
      </c>
      <c r="R109" s="10">
        <f t="shared" si="36"/>
        <v>0.10916006336856131</v>
      </c>
      <c r="S109" s="12">
        <v>0</v>
      </c>
      <c r="T109" s="10">
        <f>50%-R109/2</f>
        <v>0.44541996831571934</v>
      </c>
      <c r="U109" s="15">
        <v>-4.4999999999999998E-2</v>
      </c>
      <c r="V109" s="63">
        <f t="shared" si="34"/>
        <v>3.169968315719307E-3</v>
      </c>
    </row>
    <row r="110" spans="1:22" x14ac:dyDescent="0.25">
      <c r="A110" s="4" t="s">
        <v>451</v>
      </c>
      <c r="B110" s="5">
        <v>16</v>
      </c>
      <c r="C110" s="4" t="s">
        <v>111</v>
      </c>
      <c r="D110" s="4" t="s">
        <v>8</v>
      </c>
      <c r="E110" s="7">
        <v>2006</v>
      </c>
      <c r="F110" s="4">
        <v>4</v>
      </c>
      <c r="G110" s="4">
        <v>4</v>
      </c>
      <c r="H110" s="16">
        <f>IF(G110="",K110+0.15*(U110+4.5%-$B$2)+($A$2-50%),K110+0.85*(0.6*U110+0.4*V110+4.5%-$B$2)+($A$2-50%))</f>
        <v>0.40950393692652093</v>
      </c>
      <c r="I110" t="str">
        <f t="shared" si="35"/>
        <v>R</v>
      </c>
      <c r="J110" t="str">
        <f t="shared" si="19"/>
        <v>Safe R</v>
      </c>
      <c r="K110" s="14">
        <f>'Raw Data'!P105</f>
        <v>0.43424999999999997</v>
      </c>
      <c r="L110" s="14">
        <f t="shared" si="20"/>
        <v>0.43425000000000002</v>
      </c>
      <c r="M110" s="8">
        <f>'Raw Data'!M105</f>
        <v>7.2242147841730775E-2</v>
      </c>
      <c r="N110" s="10">
        <f t="shared" si="32"/>
        <v>0.11224214784173078</v>
      </c>
      <c r="O110" s="17">
        <f>'Raw Data'!S105</f>
        <v>0.37720185514022192</v>
      </c>
      <c r="P110" s="10">
        <f>'Raw Data'!V105</f>
        <v>0.43899999999999995</v>
      </c>
      <c r="Q110" s="11">
        <f t="shared" si="33"/>
        <v>-4.7499999999999765E-3</v>
      </c>
      <c r="R110" s="10">
        <f t="shared" si="36"/>
        <v>0.30595185514022188</v>
      </c>
      <c r="S110" s="10">
        <f>50%-N110/2</f>
        <v>0.44387892607913459</v>
      </c>
      <c r="T110" s="10">
        <f>50%-R110/2</f>
        <v>0.34702407242988909</v>
      </c>
      <c r="U110" s="15">
        <f>S110-K110</f>
        <v>9.6289260791346254E-3</v>
      </c>
      <c r="V110" s="63">
        <f t="shared" si="34"/>
        <v>-8.7225927570110884E-2</v>
      </c>
    </row>
    <row r="111" spans="1:22" x14ac:dyDescent="0.25">
      <c r="A111" s="4" t="s">
        <v>451</v>
      </c>
      <c r="B111" s="5">
        <v>17</v>
      </c>
      <c r="C111" s="4" t="s">
        <v>112</v>
      </c>
      <c r="D111" s="4" t="s">
        <v>8</v>
      </c>
      <c r="E111" s="7">
        <v>2008</v>
      </c>
      <c r="F111" s="4">
        <v>4</v>
      </c>
      <c r="G111" s="4">
        <v>4</v>
      </c>
      <c r="H111" s="16">
        <f>IF(G111="",K111+0.15*(U111+4.5%-$B$2)+($A$2-50%),K111+0.85*(0.6*U111+0.4*V111+4.5%-$B$2)+($A$2-50%))</f>
        <v>0.37876395021788217</v>
      </c>
      <c r="I111" t="str">
        <f t="shared" si="35"/>
        <v>R</v>
      </c>
      <c r="J111" t="str">
        <f t="shared" si="19"/>
        <v>Safe R</v>
      </c>
      <c r="K111" s="14">
        <f>'Raw Data'!P106</f>
        <v>0.39725000000000005</v>
      </c>
      <c r="L111" s="14">
        <f t="shared" si="20"/>
        <v>0.3972500000000001</v>
      </c>
      <c r="M111" s="8">
        <f>'Raw Data'!M106</f>
        <v>0.17261757140731393</v>
      </c>
      <c r="N111" s="10">
        <f t="shared" si="32"/>
        <v>0.21261757140731394</v>
      </c>
      <c r="O111" s="17">
        <f>'Raw Data'!S106</f>
        <v>0.33781511219560451</v>
      </c>
      <c r="P111" s="10">
        <f>'Raw Data'!V106</f>
        <v>0.43899999999999995</v>
      </c>
      <c r="Q111" s="11">
        <f t="shared" si="33"/>
        <v>-4.1749999999999898E-2</v>
      </c>
      <c r="R111" s="10">
        <f t="shared" si="36"/>
        <v>0.30356511219560439</v>
      </c>
      <c r="S111" s="10">
        <f>50%-N111/2</f>
        <v>0.39369121429634302</v>
      </c>
      <c r="T111" s="10">
        <f>50%-R111/2</f>
        <v>0.34821744390219778</v>
      </c>
      <c r="U111" s="15">
        <f>S111-K111</f>
        <v>-3.5587857036570303E-3</v>
      </c>
      <c r="V111" s="63">
        <f t="shared" si="34"/>
        <v>-4.9032556097802271E-2</v>
      </c>
    </row>
    <row r="112" spans="1:22" x14ac:dyDescent="0.25">
      <c r="A112" s="4" t="s">
        <v>451</v>
      </c>
      <c r="B112" s="5">
        <v>18</v>
      </c>
      <c r="C112" s="4" t="s">
        <v>113</v>
      </c>
      <c r="D112" s="4" t="s">
        <v>16</v>
      </c>
      <c r="E112" s="7">
        <v>2012</v>
      </c>
      <c r="F112" s="4">
        <v>3</v>
      </c>
      <c r="G112" s="4"/>
      <c r="H112" s="16">
        <f>IF(G112="",K112+0.15*(U112-4.5%+$B$2)+($A$2-50%),K112+0.85*(0.6*U112+0.4*V112-4.5%+$B$2)+($A$2-50%))</f>
        <v>0.47714442885877617</v>
      </c>
      <c r="I112" t="s">
        <v>518</v>
      </c>
      <c r="J112" t="str">
        <f t="shared" si="19"/>
        <v>Toss Up</v>
      </c>
      <c r="K112" s="14">
        <f>'Raw Data'!P107</f>
        <v>0.46024999999999999</v>
      </c>
      <c r="L112" s="14">
        <f t="shared" si="20"/>
        <v>0.46025000000000005</v>
      </c>
      <c r="M112" s="8">
        <f>'Raw Data'!M107</f>
        <v>5.7590514503493284E-3</v>
      </c>
      <c r="N112" s="10">
        <f t="shared" si="32"/>
        <v>0.14575905145034934</v>
      </c>
      <c r="O112" s="17"/>
      <c r="P112" s="10"/>
      <c r="Q112" s="11"/>
      <c r="R112" s="10" t="str">
        <f t="shared" si="36"/>
        <v/>
      </c>
      <c r="S112" s="10">
        <f>50%+N112/2</f>
        <v>0.57287952572517464</v>
      </c>
      <c r="T112" s="10"/>
      <c r="U112" s="15">
        <f>S112-K112</f>
        <v>0.11262952572517465</v>
      </c>
      <c r="V112" s="63"/>
    </row>
    <row r="113" spans="1:22" x14ac:dyDescent="0.25">
      <c r="A113" s="4" t="s">
        <v>451</v>
      </c>
      <c r="B113" s="5">
        <v>19</v>
      </c>
      <c r="C113" s="4" t="s">
        <v>114</v>
      </c>
      <c r="D113" s="4" t="s">
        <v>8</v>
      </c>
      <c r="E113" s="7">
        <v>2012</v>
      </c>
      <c r="F113" s="4">
        <v>5</v>
      </c>
      <c r="G113" s="4"/>
      <c r="H113" s="16">
        <f>IF(G113="",K113+0.15*(U113+4.5%-$B$2)+($A$2-50%),K113+0.85*(0.6*U113+0.4*V113+4.5%-$B$2)+($A$2-50%))</f>
        <v>0.36118761332570043</v>
      </c>
      <c r="I113" t="str">
        <f t="shared" ref="I113:I120" si="37">IF(H113&lt;44%,"R",IF(H113&gt;56%,"D","No projection"))</f>
        <v>R</v>
      </c>
      <c r="J113" t="str">
        <f t="shared" si="19"/>
        <v>Safe R</v>
      </c>
      <c r="K113" s="14">
        <f>'Raw Data'!P108</f>
        <v>0.37175000000000002</v>
      </c>
      <c r="L113" s="14">
        <f t="shared" si="20"/>
        <v>0.37175000000000002</v>
      </c>
      <c r="M113" s="8">
        <f>'Raw Data'!M108</f>
        <v>0.26733182232399466</v>
      </c>
      <c r="N113" s="10">
        <f t="shared" si="32"/>
        <v>0.39733182232399467</v>
      </c>
      <c r="O113" s="17"/>
      <c r="P113" s="10"/>
      <c r="Q113" s="11"/>
      <c r="R113" s="10" t="str">
        <f t="shared" si="36"/>
        <v/>
      </c>
      <c r="S113" s="10">
        <f>50%-N113/2</f>
        <v>0.30133408883800267</v>
      </c>
      <c r="T113" s="10"/>
      <c r="U113" s="15">
        <f>S113-K113</f>
        <v>-7.0415911161997358E-2</v>
      </c>
      <c r="V113" s="63"/>
    </row>
    <row r="114" spans="1:22" x14ac:dyDescent="0.25">
      <c r="A114" s="4" t="s">
        <v>451</v>
      </c>
      <c r="B114" s="5">
        <v>20</v>
      </c>
      <c r="C114" s="4" t="s">
        <v>115</v>
      </c>
      <c r="D114" s="4" t="s">
        <v>16</v>
      </c>
      <c r="E114" s="7">
        <v>1992</v>
      </c>
      <c r="F114" s="4">
        <v>1</v>
      </c>
      <c r="G114" s="4">
        <v>1</v>
      </c>
      <c r="H114" s="16">
        <f>IF(G114="",K114+0.15*(U114-4.5%+$B$2)+($A$2-50%),K114+0.85*(0.6*U114+0.4*V114-4.5%+$B$2)+($A$2-50%))</f>
        <v>0.84114712365591393</v>
      </c>
      <c r="I114" t="str">
        <f t="shared" si="37"/>
        <v>D</v>
      </c>
      <c r="J114" t="str">
        <f t="shared" si="19"/>
        <v>Safe D</v>
      </c>
      <c r="K114" s="14">
        <f>'Raw Data'!P109</f>
        <v>0.80874999999999997</v>
      </c>
      <c r="L114" s="14">
        <f t="shared" si="20"/>
        <v>0.80874999999999986</v>
      </c>
      <c r="M114" s="8">
        <f>'Raw Data'!M109</f>
        <v>1</v>
      </c>
      <c r="N114" s="10">
        <f t="shared" si="32"/>
        <v>0.96</v>
      </c>
      <c r="O114" s="17">
        <f>'Raw Data'!S109</f>
        <v>0.58232131562302336</v>
      </c>
      <c r="P114" s="10">
        <f>'Raw Data'!V109</f>
        <v>0.79399999999999993</v>
      </c>
      <c r="Q114" s="11">
        <f>K114-P114</f>
        <v>1.4750000000000041E-2</v>
      </c>
      <c r="R114" s="10">
        <f t="shared" si="36"/>
        <v>0.67307131562302336</v>
      </c>
      <c r="S114" s="12">
        <v>1</v>
      </c>
      <c r="T114" s="10">
        <f>50%+R114/2</f>
        <v>0.83653565781151173</v>
      </c>
      <c r="U114" s="15">
        <v>4.4999999999999998E-2</v>
      </c>
      <c r="V114" s="63">
        <f>T114-K114</f>
        <v>2.7785657811511766E-2</v>
      </c>
    </row>
    <row r="115" spans="1:22" x14ac:dyDescent="0.25">
      <c r="A115" s="4" t="s">
        <v>451</v>
      </c>
      <c r="B115" s="5">
        <v>21</v>
      </c>
      <c r="C115" s="4" t="s">
        <v>116</v>
      </c>
      <c r="D115" s="4" t="s">
        <v>16</v>
      </c>
      <c r="E115" s="7">
        <v>2010</v>
      </c>
      <c r="F115" s="4">
        <v>1</v>
      </c>
      <c r="G115" s="4">
        <v>2</v>
      </c>
      <c r="H115" s="16">
        <f>IF(G115="",K115+0.15*(U115-4.5%+$B$2)+($A$2-50%),K115+0.85*(0.6*U115+0.4*V115-4.5%+$B$2)+($A$2-50%))</f>
        <v>0.64804746238693545</v>
      </c>
      <c r="I115" t="str">
        <f t="shared" si="37"/>
        <v>D</v>
      </c>
      <c r="J115" t="str">
        <f t="shared" si="19"/>
        <v>Safe D</v>
      </c>
      <c r="K115" s="14">
        <f>'Raw Data'!P110</f>
        <v>0.58924999999999994</v>
      </c>
      <c r="L115" s="14">
        <f t="shared" si="20"/>
        <v>0.58924999999999983</v>
      </c>
      <c r="M115" s="8">
        <f>'Raw Data'!M110</f>
        <v>1</v>
      </c>
      <c r="N115" s="10">
        <f t="shared" si="32"/>
        <v>0.96</v>
      </c>
      <c r="O115" s="17">
        <f>'Raw Data'!S110</f>
        <v>0.25311742580550295</v>
      </c>
      <c r="P115" s="10">
        <f>'Raw Data'!V110</f>
        <v>0.61899999999999999</v>
      </c>
      <c r="Q115" s="11">
        <f>K115-P115</f>
        <v>-2.9750000000000054E-2</v>
      </c>
      <c r="R115" s="10">
        <f t="shared" si="36"/>
        <v>0.38936742580550288</v>
      </c>
      <c r="S115" s="12">
        <v>1</v>
      </c>
      <c r="T115" s="10">
        <f>50%+R115/2</f>
        <v>0.69468371290275144</v>
      </c>
      <c r="U115" s="15">
        <v>4.4999999999999998E-2</v>
      </c>
      <c r="V115" s="63">
        <f>T115-K115</f>
        <v>0.1054337129027515</v>
      </c>
    </row>
    <row r="116" spans="1:22" x14ac:dyDescent="0.25">
      <c r="A116" s="4" t="s">
        <v>451</v>
      </c>
      <c r="B116" s="5">
        <v>22</v>
      </c>
      <c r="C116" s="4" t="s">
        <v>117</v>
      </c>
      <c r="D116" s="4" t="s">
        <v>16</v>
      </c>
      <c r="E116" s="7">
        <v>2012</v>
      </c>
      <c r="F116" s="4">
        <v>2</v>
      </c>
      <c r="G116" s="4"/>
      <c r="H116" s="16">
        <f>IF(G116="",K116+0.15*(U116-4.5%+$B$2)+($A$2-50%),K116+0.85*(0.6*U116+0.4*V116-4.5%+$B$2)+($A$2-50%))</f>
        <v>0.53470285857680844</v>
      </c>
      <c r="I116" t="str">
        <f t="shared" si="37"/>
        <v>No projection</v>
      </c>
      <c r="J116" t="str">
        <f t="shared" si="19"/>
        <v>Lean D</v>
      </c>
      <c r="K116" s="14">
        <f>'Raw Data'!P111</f>
        <v>0.52825</v>
      </c>
      <c r="L116" s="14">
        <f t="shared" si="20"/>
        <v>0.52824999999999989</v>
      </c>
      <c r="M116" s="8">
        <f>'Raw Data'!M111</f>
        <v>9.2538114357446022E-2</v>
      </c>
      <c r="N116" s="10">
        <f t="shared" si="32"/>
        <v>0.14253811435744601</v>
      </c>
      <c r="O116" s="17"/>
      <c r="P116" s="10"/>
      <c r="Q116" s="11"/>
      <c r="R116" s="10" t="str">
        <f t="shared" si="36"/>
        <v/>
      </c>
      <c r="S116" s="10">
        <f>50%+N116/2</f>
        <v>0.57126905717872301</v>
      </c>
      <c r="T116" s="10"/>
      <c r="U116" s="15">
        <f>S116-K116</f>
        <v>4.3019057178723008E-2</v>
      </c>
      <c r="V116" s="63"/>
    </row>
    <row r="117" spans="1:22" ht="30" x14ac:dyDescent="0.25">
      <c r="A117" s="4" t="s">
        <v>451</v>
      </c>
      <c r="B117" s="5">
        <v>23</v>
      </c>
      <c r="C117" s="4" t="s">
        <v>118</v>
      </c>
      <c r="D117" s="4" t="s">
        <v>16</v>
      </c>
      <c r="E117" s="7">
        <v>2004</v>
      </c>
      <c r="F117" s="4">
        <v>1</v>
      </c>
      <c r="G117" s="4">
        <v>1</v>
      </c>
      <c r="H117" s="16">
        <f>IF(G117="",K117+0.15*(U117-4.5%+$B$2)+($A$2-50%),K117+0.85*(0.6*U117+0.4*V117-4.5%+$B$2)+($A$2-50%))</f>
        <v>0.62690984806496197</v>
      </c>
      <c r="I117" t="str">
        <f t="shared" si="37"/>
        <v>D</v>
      </c>
      <c r="J117" t="str">
        <f t="shared" si="19"/>
        <v>Safe D</v>
      </c>
      <c r="K117" s="14">
        <f>'Raw Data'!P112</f>
        <v>0.59875</v>
      </c>
      <c r="L117" s="14">
        <f t="shared" si="20"/>
        <v>0.59874999999999989</v>
      </c>
      <c r="M117" s="8">
        <f>'Raw Data'!M112</f>
        <v>0.2795031968299786</v>
      </c>
      <c r="N117" s="10">
        <f t="shared" si="32"/>
        <v>0.23950319682997859</v>
      </c>
      <c r="O117" s="17">
        <f>'Raw Data'!S112</f>
        <v>0.22439136984304392</v>
      </c>
      <c r="P117" s="10">
        <f>'Raw Data'!V112</f>
        <v>0.59899999999999998</v>
      </c>
      <c r="Q117" s="11">
        <f>K117-P117</f>
        <v>-2.4999999999997247E-4</v>
      </c>
      <c r="R117" s="10">
        <f t="shared" si="36"/>
        <v>0.30014136984304396</v>
      </c>
      <c r="S117" s="10">
        <f>50%+N117/2</f>
        <v>0.61975159841498928</v>
      </c>
      <c r="T117" s="10">
        <f>50%+R117/2</f>
        <v>0.65007068492152198</v>
      </c>
      <c r="U117" s="15">
        <f>S117-K117</f>
        <v>2.1001598414989275E-2</v>
      </c>
      <c r="V117" s="63">
        <f>T117-K117</f>
        <v>5.1320684921521975E-2</v>
      </c>
    </row>
    <row r="118" spans="1:22" x14ac:dyDescent="0.25">
      <c r="A118" s="4" t="s">
        <v>451</v>
      </c>
      <c r="B118" s="5">
        <v>24</v>
      </c>
      <c r="C118" s="4" t="s">
        <v>119</v>
      </c>
      <c r="D118" s="4" t="s">
        <v>16</v>
      </c>
      <c r="E118" s="7">
        <v>2010</v>
      </c>
      <c r="F118" s="4">
        <v>1</v>
      </c>
      <c r="G118" s="4">
        <v>2</v>
      </c>
      <c r="H118" s="16">
        <f>IF(G118="",K118+0.15*(U118-4.5%+$B$2)+($A$2-50%),K118+0.85*(0.6*U118+0.4*V118-4.5%+$B$2)+($A$2-50%))</f>
        <v>0.89600000000000002</v>
      </c>
      <c r="I118" t="str">
        <f t="shared" si="37"/>
        <v>D</v>
      </c>
      <c r="J118" t="str">
        <f t="shared" si="19"/>
        <v>Safe D</v>
      </c>
      <c r="K118" s="14">
        <f>'Raw Data'!P113</f>
        <v>0.85775000000000001</v>
      </c>
      <c r="L118" s="14">
        <f t="shared" si="20"/>
        <v>0.85775000000000001</v>
      </c>
      <c r="M118" s="8">
        <f>'Raw Data'!M113</f>
        <v>1</v>
      </c>
      <c r="N118" s="10">
        <f t="shared" si="32"/>
        <v>0.96</v>
      </c>
      <c r="O118" s="17">
        <f>'Raw Data'!S113</f>
        <v>1</v>
      </c>
      <c r="P118" s="10">
        <f>'Raw Data'!V113</f>
        <v>0.83899999999999997</v>
      </c>
      <c r="Q118" s="11">
        <f>K118-P118</f>
        <v>1.8750000000000044E-2</v>
      </c>
      <c r="R118" s="10">
        <f t="shared" si="36"/>
        <v>1.18475</v>
      </c>
      <c r="S118" s="12">
        <v>1</v>
      </c>
      <c r="T118" s="10">
        <f>50%+R118/2</f>
        <v>1.0923750000000001</v>
      </c>
      <c r="U118" s="15">
        <v>4.4999999999999998E-2</v>
      </c>
      <c r="V118" s="63">
        <v>4.4999999999999998E-2</v>
      </c>
    </row>
    <row r="119" spans="1:22" x14ac:dyDescent="0.25">
      <c r="A119" s="4" t="s">
        <v>451</v>
      </c>
      <c r="B119" s="5">
        <v>25</v>
      </c>
      <c r="C119" s="4" t="s">
        <v>120</v>
      </c>
      <c r="D119" s="4" t="s">
        <v>8</v>
      </c>
      <c r="E119" s="7">
        <v>2010</v>
      </c>
      <c r="F119" s="4">
        <v>4</v>
      </c>
      <c r="G119" s="4">
        <v>5</v>
      </c>
      <c r="H119" s="16">
        <f>IF(G119="",K119+0.15*(U119+4.5%-$B$2)+($A$2-50%),K119+0.85*(0.6*U119+0.4*V119+4.5%-$B$2)+($A$2-50%))</f>
        <v>0.432</v>
      </c>
      <c r="I119" t="str">
        <f t="shared" si="37"/>
        <v>R</v>
      </c>
      <c r="J119" t="str">
        <f t="shared" si="19"/>
        <v>Likely R</v>
      </c>
      <c r="K119" s="14">
        <f>'Raw Data'!P114</f>
        <v>0.47025</v>
      </c>
      <c r="L119" s="14">
        <f t="shared" si="20"/>
        <v>0.47025000000000006</v>
      </c>
      <c r="M119" s="8">
        <f>'Raw Data'!M114</f>
        <v>1</v>
      </c>
      <c r="N119" s="10">
        <f t="shared" si="32"/>
        <v>1.04</v>
      </c>
      <c r="O119" s="17">
        <f>'Raw Data'!S114</f>
        <v>1</v>
      </c>
      <c r="P119" s="10">
        <f>'Raw Data'!V114</f>
        <v>0.45399999999999996</v>
      </c>
      <c r="Q119" s="11">
        <f>K119-P119</f>
        <v>1.6250000000000042E-2</v>
      </c>
      <c r="R119" s="10">
        <f t="shared" si="36"/>
        <v>0.99774999999999991</v>
      </c>
      <c r="S119" s="12">
        <v>0</v>
      </c>
      <c r="T119" s="12">
        <v>0</v>
      </c>
      <c r="U119" s="15">
        <v>-4.4999999999999998E-2</v>
      </c>
      <c r="V119" s="63">
        <v>-4.4999999999999998E-2</v>
      </c>
    </row>
    <row r="120" spans="1:22" x14ac:dyDescent="0.25">
      <c r="A120" s="4" t="s">
        <v>451</v>
      </c>
      <c r="B120" s="5">
        <v>26</v>
      </c>
      <c r="C120" s="4" t="s">
        <v>121</v>
      </c>
      <c r="D120" s="4" t="s">
        <v>16</v>
      </c>
      <c r="E120" s="7">
        <v>2012</v>
      </c>
      <c r="F120" s="4">
        <v>3</v>
      </c>
      <c r="G120" s="4"/>
      <c r="H120" s="16">
        <f>IF(G120="",K120+0.15*(U120-4.5%+$B$2)+($A$2-50%),K120+0.85*(0.6*U120+0.4*V120-4.5%+$B$2)+($A$2-50%))</f>
        <v>0.53085558628544782</v>
      </c>
      <c r="I120" t="str">
        <f t="shared" si="37"/>
        <v>No projection</v>
      </c>
      <c r="J120" t="str">
        <f t="shared" si="19"/>
        <v>Lean D</v>
      </c>
      <c r="K120" s="14">
        <f>'Raw Data'!P115</f>
        <v>0.51424999999999998</v>
      </c>
      <c r="L120" s="14">
        <f t="shared" si="20"/>
        <v>0.5142500000000001</v>
      </c>
      <c r="M120" s="8">
        <f>'Raw Data'!M115</f>
        <v>0.10990781713930486</v>
      </c>
      <c r="N120" s="10">
        <f t="shared" si="32"/>
        <v>0.24990781713930488</v>
      </c>
      <c r="O120" s="17"/>
      <c r="P120" s="10"/>
      <c r="Q120" s="11"/>
      <c r="R120" s="10" t="str">
        <f t="shared" si="36"/>
        <v/>
      </c>
      <c r="S120" s="10">
        <f>50%+N120/2</f>
        <v>0.62495390856965249</v>
      </c>
      <c r="T120" s="10"/>
      <c r="U120" s="15">
        <f>S120-K120</f>
        <v>0.11070390856965251</v>
      </c>
      <c r="V120" s="63"/>
    </row>
    <row r="121" spans="1:22" x14ac:dyDescent="0.25">
      <c r="A121" s="4" t="s">
        <v>451</v>
      </c>
      <c r="B121" s="5">
        <v>27</v>
      </c>
      <c r="C121" s="4" t="s">
        <v>122</v>
      </c>
      <c r="D121" s="4" t="s">
        <v>8</v>
      </c>
      <c r="E121" s="7">
        <v>1989</v>
      </c>
      <c r="F121" s="4">
        <v>4</v>
      </c>
      <c r="G121" s="4">
        <v>4</v>
      </c>
      <c r="H121" s="16">
        <f>IF(G121="",K121+0.15*(U121+4.5%-$B$2)+($A$2-50%),K121+0.85*(0.6*U121+0.4*V121+4.5%-$B$2)+($A$2-50%))</f>
        <v>0.38648866031536899</v>
      </c>
      <c r="I121" t="s">
        <v>518</v>
      </c>
      <c r="J121" t="str">
        <f t="shared" si="19"/>
        <v>Safe R</v>
      </c>
      <c r="K121" s="14">
        <f>'Raw Data'!P116</f>
        <v>0.51424999999999998</v>
      </c>
      <c r="L121" s="14">
        <f t="shared" si="20"/>
        <v>0.5142500000000001</v>
      </c>
      <c r="M121" s="8">
        <f>'Raw Data'!M116</f>
        <v>0.23922186230470505</v>
      </c>
      <c r="N121" s="10">
        <f t="shared" si="32"/>
        <v>0.27922186230470503</v>
      </c>
      <c r="O121" s="17">
        <f>'Raw Data'!S116</f>
        <v>0.37770449880547802</v>
      </c>
      <c r="P121" s="10">
        <f>'Raw Data'!V116</f>
        <v>0.47399999999999998</v>
      </c>
      <c r="Q121" s="11">
        <f t="shared" ref="Q121:Q129" si="38">K121-P121</f>
        <v>4.0250000000000008E-2</v>
      </c>
      <c r="R121" s="10">
        <f t="shared" si="36"/>
        <v>0.261454498805478</v>
      </c>
      <c r="S121" s="10">
        <f>50%-N121/2</f>
        <v>0.36038906884764749</v>
      </c>
      <c r="T121" s="10">
        <f>50%-R121/2</f>
        <v>0.369272750597261</v>
      </c>
      <c r="U121" s="15">
        <f>S121-K121</f>
        <v>-0.1538609311523525</v>
      </c>
      <c r="V121" s="63">
        <f t="shared" ref="V121:V126" si="39">T121-K121</f>
        <v>-0.14497724940273898</v>
      </c>
    </row>
    <row r="122" spans="1:22" x14ac:dyDescent="0.25">
      <c r="A122" s="4" t="s">
        <v>452</v>
      </c>
      <c r="B122" s="5">
        <v>1</v>
      </c>
      <c r="C122" s="4" t="s">
        <v>123</v>
      </c>
      <c r="D122" s="4" t="s">
        <v>8</v>
      </c>
      <c r="E122" s="7">
        <v>1992</v>
      </c>
      <c r="F122" s="4">
        <v>4</v>
      </c>
      <c r="G122" s="4">
        <v>4</v>
      </c>
      <c r="H122" s="16">
        <f>IF(G122="",K122+0.15*(U122+4.5%-$B$2)+($A$2-50%),K122+0.85*(0.6*U122+0.4*V122+4.5%-$B$2)+($A$2-50%))</f>
        <v>0.36526314945014393</v>
      </c>
      <c r="I122" t="str">
        <f t="shared" ref="I122:I148" si="40">IF(H122&lt;44%,"R",IF(H122&gt;56%,"D","No projection"))</f>
        <v>R</v>
      </c>
      <c r="J122" t="str">
        <f t="shared" si="19"/>
        <v>Safe R</v>
      </c>
      <c r="K122" s="14">
        <f>'Raw Data'!P117</f>
        <v>0.41625000000000001</v>
      </c>
      <c r="L122" s="14">
        <f t="shared" si="20"/>
        <v>0.41625000000000001</v>
      </c>
      <c r="M122" s="8">
        <f>'Raw Data'!M117</f>
        <v>0.25956406763362444</v>
      </c>
      <c r="N122" s="10">
        <f t="shared" si="32"/>
        <v>0.29956406763362442</v>
      </c>
      <c r="O122" s="17">
        <f>'Raw Data'!S117</f>
        <v>0.43257654884283436</v>
      </c>
      <c r="P122" s="10">
        <f>'Raw Data'!V117</f>
        <v>0.32899999999999996</v>
      </c>
      <c r="Q122" s="9">
        <f t="shared" si="38"/>
        <v>8.725000000000005E-2</v>
      </c>
      <c r="R122" s="10">
        <f t="shared" si="36"/>
        <v>0.2693265488428343</v>
      </c>
      <c r="S122" s="10">
        <f>50%-N122/2</f>
        <v>0.35021796618318779</v>
      </c>
      <c r="T122" s="10">
        <f>50%-R122/2</f>
        <v>0.36533672557858288</v>
      </c>
      <c r="U122" s="15">
        <f>S122-K122</f>
        <v>-6.6032033816812219E-2</v>
      </c>
      <c r="V122" s="63">
        <f t="shared" si="39"/>
        <v>-5.0913274421417132E-2</v>
      </c>
    </row>
    <row r="123" spans="1:22" x14ac:dyDescent="0.25">
      <c r="A123" s="4" t="s">
        <v>452</v>
      </c>
      <c r="B123" s="5">
        <v>2</v>
      </c>
      <c r="C123" s="4" t="s">
        <v>124</v>
      </c>
      <c r="D123" s="4" t="s">
        <v>16</v>
      </c>
      <c r="E123" s="7">
        <v>1992</v>
      </c>
      <c r="F123" s="4">
        <v>1</v>
      </c>
      <c r="G123" s="4">
        <v>1</v>
      </c>
      <c r="H123" s="16">
        <f>IF(G123="",K123+0.15*(U123-4.5%+$B$2)+($A$2-50%),K123+0.85*(0.6*U123+0.4*V123-4.5%+$B$2)+($A$2-50%))</f>
        <v>0.59955569092372496</v>
      </c>
      <c r="I123" t="str">
        <f t="shared" si="40"/>
        <v>D</v>
      </c>
      <c r="J123" t="str">
        <f t="shared" si="19"/>
        <v>Safe D</v>
      </c>
      <c r="K123" s="14">
        <f>'Raw Data'!P118</f>
        <v>0.56974999999999998</v>
      </c>
      <c r="L123" s="14">
        <f t="shared" si="20"/>
        <v>0.56974999999999998</v>
      </c>
      <c r="M123" s="8">
        <f>'Raw Data'!M118</f>
        <v>0.27567300645474813</v>
      </c>
      <c r="N123" s="10">
        <f t="shared" si="32"/>
        <v>0.23567300645474812</v>
      </c>
      <c r="O123" s="17">
        <f>'Raw Data'!S118</f>
        <v>2.8818083986848431E-2</v>
      </c>
      <c r="P123" s="10">
        <f>'Raw Data'!V118</f>
        <v>0.504</v>
      </c>
      <c r="Q123" s="9">
        <f t="shared" si="38"/>
        <v>6.5749999999999975E-2</v>
      </c>
      <c r="R123" s="10">
        <f t="shared" si="36"/>
        <v>0.17056808398684842</v>
      </c>
      <c r="S123" s="10">
        <f>50%+N123/2</f>
        <v>0.61783650322737405</v>
      </c>
      <c r="T123" s="10">
        <f>50%+R123/2</f>
        <v>0.58528404199342421</v>
      </c>
      <c r="U123" s="15">
        <f>S123-K123</f>
        <v>4.8086503227374067E-2</v>
      </c>
      <c r="V123" s="63">
        <f t="shared" si="39"/>
        <v>1.553404199342423E-2</v>
      </c>
    </row>
    <row r="124" spans="1:22" x14ac:dyDescent="0.25">
      <c r="A124" s="4" t="s">
        <v>452</v>
      </c>
      <c r="B124" s="5">
        <v>3</v>
      </c>
      <c r="C124" s="4" t="s">
        <v>125</v>
      </c>
      <c r="D124" s="4" t="s">
        <v>8</v>
      </c>
      <c r="E124" s="7">
        <v>2004</v>
      </c>
      <c r="F124" s="4">
        <v>4</v>
      </c>
      <c r="G124" s="4">
        <v>4</v>
      </c>
      <c r="H124" s="16">
        <f>IF(G124="",K124+0.15*(U124+4.5%-$B$2)+($A$2-50%),K124+0.85*(0.6*U124+0.4*V124+4.5%-$B$2)+($A$2-50%))</f>
        <v>0.30199770756617517</v>
      </c>
      <c r="I124" t="str">
        <f t="shared" si="40"/>
        <v>R</v>
      </c>
      <c r="J124" t="str">
        <f t="shared" si="19"/>
        <v>Safe R</v>
      </c>
      <c r="K124" s="14">
        <f>'Raw Data'!P119</f>
        <v>0.31625000000000003</v>
      </c>
      <c r="L124" s="14">
        <f t="shared" si="20"/>
        <v>0.31625000000000003</v>
      </c>
      <c r="M124" s="8">
        <f>'Raw Data'!M119</f>
        <v>1</v>
      </c>
      <c r="N124" s="10">
        <f t="shared" si="32"/>
        <v>1.04</v>
      </c>
      <c r="O124" s="17">
        <f>'Raw Data'!S119</f>
        <v>0.38958701431661685</v>
      </c>
      <c r="P124" s="10">
        <f>'Raw Data'!V119</f>
        <v>0.31899999999999995</v>
      </c>
      <c r="Q124" s="9">
        <f t="shared" si="38"/>
        <v>-2.7499999999999192E-3</v>
      </c>
      <c r="R124" s="10">
        <f t="shared" si="36"/>
        <v>0.31633701431661676</v>
      </c>
      <c r="S124" s="10">
        <v>0</v>
      </c>
      <c r="T124" s="10">
        <f>50%-R124/2</f>
        <v>0.34183149284169162</v>
      </c>
      <c r="U124" s="15">
        <v>-4.4999999999999998E-2</v>
      </c>
      <c r="V124" s="63">
        <f t="shared" si="39"/>
        <v>2.5581492841691589E-2</v>
      </c>
    </row>
    <row r="125" spans="1:22" x14ac:dyDescent="0.25">
      <c r="A125" s="4" t="s">
        <v>452</v>
      </c>
      <c r="B125" s="5">
        <v>4</v>
      </c>
      <c r="C125" s="4" t="s">
        <v>126</v>
      </c>
      <c r="D125" s="4" t="s">
        <v>16</v>
      </c>
      <c r="E125" s="7">
        <v>2006</v>
      </c>
      <c r="F125" s="4">
        <v>1</v>
      </c>
      <c r="G125" s="4">
        <v>1</v>
      </c>
      <c r="H125" s="16">
        <f>IF(G125="",K125+0.15*(U125-4.5%+$B$2)+($A$2-50%),K125+0.85*(0.6*U125+0.4*V125-4.5%+$B$2)+($A$2-50%))</f>
        <v>0.7342395199123819</v>
      </c>
      <c r="I125" t="str">
        <f t="shared" si="40"/>
        <v>D</v>
      </c>
      <c r="J125" t="str">
        <f t="shared" si="19"/>
        <v>Safe D</v>
      </c>
      <c r="K125" s="14">
        <f>'Raw Data'!P120</f>
        <v>0.72075</v>
      </c>
      <c r="L125" s="14">
        <f t="shared" si="20"/>
        <v>0.72075</v>
      </c>
      <c r="M125" s="8">
        <f>'Raw Data'!M120</f>
        <v>0.4713598354361716</v>
      </c>
      <c r="N125" s="10">
        <f t="shared" si="32"/>
        <v>0.43135983543617162</v>
      </c>
      <c r="O125" s="17">
        <f>'Raw Data'!S120</f>
        <v>0.49331036397740086</v>
      </c>
      <c r="P125" s="10">
        <f>'Raw Data'!V120</f>
        <v>0.754</v>
      </c>
      <c r="Q125" s="9">
        <f t="shared" si="38"/>
        <v>-3.3250000000000002E-2</v>
      </c>
      <c r="R125" s="10">
        <f t="shared" si="36"/>
        <v>0.53606036397740087</v>
      </c>
      <c r="S125" s="10">
        <f>50%+N125/2</f>
        <v>0.71567991771808581</v>
      </c>
      <c r="T125" s="10">
        <f>50%+R125/2</f>
        <v>0.76803018198870043</v>
      </c>
      <c r="U125" s="15">
        <f>S125-K125</f>
        <v>-5.07008228191419E-3</v>
      </c>
      <c r="V125" s="63">
        <f t="shared" si="39"/>
        <v>4.7280181988700432E-2</v>
      </c>
    </row>
    <row r="126" spans="1:22" x14ac:dyDescent="0.25">
      <c r="A126" s="4" t="s">
        <v>452</v>
      </c>
      <c r="B126" s="5">
        <v>5</v>
      </c>
      <c r="C126" s="4" t="s">
        <v>127</v>
      </c>
      <c r="D126" s="4" t="s">
        <v>16</v>
      </c>
      <c r="E126" s="7">
        <v>1986</v>
      </c>
      <c r="F126" s="4">
        <v>1</v>
      </c>
      <c r="G126" s="4">
        <v>1</v>
      </c>
      <c r="H126" s="16">
        <f>IF(G126="",K126+0.15*(U126-4.5%+$B$2)+($A$2-50%),K126+0.85*(0.6*U126+0.4*V126-4.5%+$B$2)+($A$2-50%))</f>
        <v>0.81626218577550635</v>
      </c>
      <c r="I126" t="str">
        <f t="shared" si="40"/>
        <v>D</v>
      </c>
      <c r="J126" t="str">
        <f t="shared" si="19"/>
        <v>Safe D</v>
      </c>
      <c r="K126" s="14">
        <f>'Raw Data'!P121</f>
        <v>0.81725000000000003</v>
      </c>
      <c r="L126" s="14">
        <f t="shared" si="20"/>
        <v>0.81725000000000003</v>
      </c>
      <c r="M126" s="8">
        <f>'Raw Data'!M121</f>
        <v>0.68786127167630062</v>
      </c>
      <c r="N126" s="10">
        <f t="shared" si="32"/>
        <v>0.64786127167630059</v>
      </c>
      <c r="O126" s="17">
        <f>'Raw Data'!S121</f>
        <v>0.47439742057676265</v>
      </c>
      <c r="P126" s="10">
        <f>'Raw Data'!V121</f>
        <v>0.75900000000000001</v>
      </c>
      <c r="Q126" s="9">
        <f t="shared" si="38"/>
        <v>5.8250000000000024E-2</v>
      </c>
      <c r="R126" s="10">
        <f t="shared" si="36"/>
        <v>0.60864742057676258</v>
      </c>
      <c r="S126" s="10">
        <f>50%+N126/2</f>
        <v>0.82393063583815029</v>
      </c>
      <c r="T126" s="10">
        <f>50%+R126/2</f>
        <v>0.80432371028838134</v>
      </c>
      <c r="U126" s="15">
        <f>S126-K126</f>
        <v>6.6806358381502617E-3</v>
      </c>
      <c r="V126" s="63">
        <f t="shared" si="39"/>
        <v>-1.2926289711618688E-2</v>
      </c>
    </row>
    <row r="127" spans="1:22" x14ac:dyDescent="0.25">
      <c r="A127" s="4" t="s">
        <v>452</v>
      </c>
      <c r="B127" s="5">
        <v>6</v>
      </c>
      <c r="C127" s="4" t="s">
        <v>128</v>
      </c>
      <c r="D127" s="4" t="s">
        <v>8</v>
      </c>
      <c r="E127" s="7">
        <v>2004</v>
      </c>
      <c r="F127" s="4">
        <v>4</v>
      </c>
      <c r="G127" s="4">
        <v>4</v>
      </c>
      <c r="H127" s="16">
        <f t="shared" ref="H127:H132" si="41">IF(G127="",K127+0.15*(U127+4.5%-$B$2)+($A$2-50%),K127+0.85*(0.6*U127+0.4*V127+4.5%-$B$2)+($A$2-50%))</f>
        <v>0.33400289219954155</v>
      </c>
      <c r="I127" t="str">
        <f t="shared" si="40"/>
        <v>R</v>
      </c>
      <c r="J127" t="str">
        <f t="shared" si="19"/>
        <v>Safe R</v>
      </c>
      <c r="K127" s="14">
        <f>'Raw Data'!P122</f>
        <v>0.36425000000000002</v>
      </c>
      <c r="L127" s="14">
        <f t="shared" si="20"/>
        <v>0.36424999999999996</v>
      </c>
      <c r="M127" s="8">
        <f>'Raw Data'!M122</f>
        <v>0.29011610902140572</v>
      </c>
      <c r="N127" s="10">
        <f t="shared" si="32"/>
        <v>0.3301161090214057</v>
      </c>
      <c r="O127" s="17">
        <f>'Raw Data'!S122</f>
        <v>1</v>
      </c>
      <c r="P127" s="10">
        <f>'Raw Data'!V122</f>
        <v>0.33899999999999997</v>
      </c>
      <c r="Q127" s="9">
        <f t="shared" si="38"/>
        <v>2.525000000000005E-2</v>
      </c>
      <c r="R127" s="10">
        <f t="shared" si="36"/>
        <v>0.89875000000000005</v>
      </c>
      <c r="S127" s="10">
        <f>50%-N127/2</f>
        <v>0.33494194548929712</v>
      </c>
      <c r="T127" s="10">
        <f>50%-R127/2</f>
        <v>5.0624999999999976E-2</v>
      </c>
      <c r="U127" s="15">
        <f>S127-K127</f>
        <v>-2.9308054510702897E-2</v>
      </c>
      <c r="V127" s="63">
        <v>-4.4999999999999998E-2</v>
      </c>
    </row>
    <row r="128" spans="1:22" x14ac:dyDescent="0.25">
      <c r="A128" s="4" t="s">
        <v>452</v>
      </c>
      <c r="B128" s="5">
        <v>7</v>
      </c>
      <c r="C128" s="4" t="s">
        <v>129</v>
      </c>
      <c r="D128" s="4" t="s">
        <v>8</v>
      </c>
      <c r="E128" s="7">
        <v>2010</v>
      </c>
      <c r="F128" s="4">
        <v>4</v>
      </c>
      <c r="G128" s="4">
        <v>5</v>
      </c>
      <c r="H128" s="16">
        <f t="shared" si="41"/>
        <v>0.35012478925219137</v>
      </c>
      <c r="I128" t="str">
        <f t="shared" si="40"/>
        <v>R</v>
      </c>
      <c r="J128" t="str">
        <f t="shared" si="19"/>
        <v>Safe R</v>
      </c>
      <c r="K128" s="14">
        <f>'Raw Data'!P123</f>
        <v>0.37124999999999997</v>
      </c>
      <c r="L128" s="14">
        <f t="shared" si="20"/>
        <v>0.37124999999999997</v>
      </c>
      <c r="M128" s="8">
        <f>'Raw Data'!M123</f>
        <v>0.24323788214197872</v>
      </c>
      <c r="N128" s="10">
        <f t="shared" si="32"/>
        <v>0.2832378821419787</v>
      </c>
      <c r="O128" s="17">
        <f>'Raw Data'!S123</f>
        <v>0.34140912236237675</v>
      </c>
      <c r="P128" s="10">
        <f>'Raw Data'!V123</f>
        <v>0.35899999999999999</v>
      </c>
      <c r="Q128" s="9">
        <f t="shared" si="38"/>
        <v>1.2249999999999983E-2</v>
      </c>
      <c r="R128" s="10">
        <f t="shared" si="36"/>
        <v>0.34315912236237678</v>
      </c>
      <c r="S128" s="10">
        <f>50%-N128/2</f>
        <v>0.35838105892901062</v>
      </c>
      <c r="T128" s="10">
        <f>50%-R128/2</f>
        <v>0.32842043881881161</v>
      </c>
      <c r="U128" s="15">
        <f>S128-K128</f>
        <v>-1.2868941070989348E-2</v>
      </c>
      <c r="V128" s="63">
        <f>T128-K128</f>
        <v>-4.2829561181188358E-2</v>
      </c>
    </row>
    <row r="129" spans="1:22" x14ac:dyDescent="0.25">
      <c r="A129" s="4" t="s">
        <v>452</v>
      </c>
      <c r="B129" s="5">
        <v>8</v>
      </c>
      <c r="C129" s="4" t="s">
        <v>130</v>
      </c>
      <c r="D129" s="4" t="s">
        <v>8</v>
      </c>
      <c r="E129" s="7">
        <v>2010</v>
      </c>
      <c r="F129" s="4">
        <v>4</v>
      </c>
      <c r="G129" s="4">
        <v>6</v>
      </c>
      <c r="H129" s="16">
        <f t="shared" si="41"/>
        <v>0.35137715849656448</v>
      </c>
      <c r="I129" t="str">
        <f t="shared" si="40"/>
        <v>R</v>
      </c>
      <c r="J129" t="str">
        <f t="shared" si="19"/>
        <v>Safe R</v>
      </c>
      <c r="K129" s="14">
        <f>'Raw Data'!P124</f>
        <v>0.36025000000000001</v>
      </c>
      <c r="L129" s="14">
        <f t="shared" si="20"/>
        <v>0.36024999999999996</v>
      </c>
      <c r="M129" s="8">
        <f>'Raw Data'!M124</f>
        <v>1</v>
      </c>
      <c r="N129" s="10">
        <f t="shared" si="32"/>
        <v>1.04</v>
      </c>
      <c r="O129" s="17">
        <f>'Raw Data'!S124</f>
        <v>5.394318531432668E-2</v>
      </c>
      <c r="P129" s="10">
        <f>'Raw Data'!V124</f>
        <v>0.39899999999999997</v>
      </c>
      <c r="Q129" s="9">
        <f t="shared" si="38"/>
        <v>-3.8749999999999951E-2</v>
      </c>
      <c r="R129" s="10">
        <f t="shared" si="36"/>
        <v>0.19669318531432664</v>
      </c>
      <c r="S129" s="10">
        <v>0</v>
      </c>
      <c r="T129" s="10">
        <f>50%-R129/2</f>
        <v>0.40165340734283667</v>
      </c>
      <c r="U129" s="15">
        <v>-4.4999999999999998E-2</v>
      </c>
      <c r="V129" s="63">
        <f>T129-K129</f>
        <v>4.1403407342836651E-2</v>
      </c>
    </row>
    <row r="130" spans="1:22" x14ac:dyDescent="0.25">
      <c r="A130" s="4" t="s">
        <v>452</v>
      </c>
      <c r="B130" s="5">
        <v>9</v>
      </c>
      <c r="C130" s="4" t="s">
        <v>131</v>
      </c>
      <c r="D130" s="4" t="s">
        <v>8</v>
      </c>
      <c r="E130" s="7">
        <v>2012</v>
      </c>
      <c r="F130" s="4">
        <v>5</v>
      </c>
      <c r="G130" s="4"/>
      <c r="H130" s="16">
        <f t="shared" si="41"/>
        <v>0.18981104879775376</v>
      </c>
      <c r="I130" t="str">
        <f t="shared" si="40"/>
        <v>R</v>
      </c>
      <c r="J130" t="str">
        <f t="shared" si="19"/>
        <v>Safe R</v>
      </c>
      <c r="K130" s="14">
        <f>'Raw Data'!P125</f>
        <v>0.19275000000000003</v>
      </c>
      <c r="L130" s="14">
        <f t="shared" si="20"/>
        <v>0.19274999999999998</v>
      </c>
      <c r="M130" s="8">
        <f>'Raw Data'!M125</f>
        <v>0.52368601602995013</v>
      </c>
      <c r="N130" s="10">
        <f t="shared" si="32"/>
        <v>0.65368601602995013</v>
      </c>
      <c r="O130" s="17"/>
      <c r="P130" s="10"/>
      <c r="Q130" s="9"/>
      <c r="R130" s="10" t="str">
        <f t="shared" si="36"/>
        <v/>
      </c>
      <c r="S130" s="10">
        <f>50%-N130/2</f>
        <v>0.17315699198502493</v>
      </c>
      <c r="T130" s="10"/>
      <c r="U130" s="15">
        <f>S130-K130</f>
        <v>-1.95930080149751E-2</v>
      </c>
      <c r="V130" s="63"/>
    </row>
    <row r="131" spans="1:22" x14ac:dyDescent="0.25">
      <c r="A131" s="4" t="s">
        <v>452</v>
      </c>
      <c r="B131" s="5">
        <v>10</v>
      </c>
      <c r="C131" s="4" t="s">
        <v>132</v>
      </c>
      <c r="D131" s="4" t="s">
        <v>8</v>
      </c>
      <c r="E131" s="7">
        <v>2007</v>
      </c>
      <c r="F131" s="4">
        <v>4</v>
      </c>
      <c r="G131" s="4">
        <v>4</v>
      </c>
      <c r="H131" s="16">
        <f t="shared" si="41"/>
        <v>0.33191475568018269</v>
      </c>
      <c r="I131" t="str">
        <f t="shared" si="40"/>
        <v>R</v>
      </c>
      <c r="J131" t="str">
        <f t="shared" si="19"/>
        <v>Safe R</v>
      </c>
      <c r="K131" s="14">
        <f>'Raw Data'!P126</f>
        <v>0.34975000000000001</v>
      </c>
      <c r="L131" s="14">
        <f t="shared" si="20"/>
        <v>0.34975000000000001</v>
      </c>
      <c r="M131" s="8">
        <f>'Raw Data'!M126</f>
        <v>1</v>
      </c>
      <c r="N131" s="10">
        <f t="shared" si="32"/>
        <v>1.04</v>
      </c>
      <c r="O131" s="17">
        <f>'Raw Data'!S126</f>
        <v>0.34716320188127847</v>
      </c>
      <c r="P131" s="10">
        <f>'Raw Data'!V126</f>
        <v>0.34899999999999998</v>
      </c>
      <c r="Q131" s="9">
        <f t="shared" ref="Q131:Q136" si="42">K131-P131</f>
        <v>7.5000000000002842E-4</v>
      </c>
      <c r="R131" s="10">
        <f t="shared" si="36"/>
        <v>0.27041320188127843</v>
      </c>
      <c r="S131" s="10">
        <v>0</v>
      </c>
      <c r="T131" s="10">
        <f>50%-R131/2</f>
        <v>0.36479339905936081</v>
      </c>
      <c r="U131" s="15">
        <v>-4.4999999999999998E-2</v>
      </c>
      <c r="V131" s="63">
        <f>T131-K131</f>
        <v>1.5043399059360807E-2</v>
      </c>
    </row>
    <row r="132" spans="1:22" x14ac:dyDescent="0.25">
      <c r="A132" s="4" t="s">
        <v>452</v>
      </c>
      <c r="B132" s="5">
        <v>11</v>
      </c>
      <c r="C132" s="4" t="s">
        <v>133</v>
      </c>
      <c r="D132" s="4" t="s">
        <v>8</v>
      </c>
      <c r="E132" s="7">
        <v>2002</v>
      </c>
      <c r="F132" s="4">
        <v>4</v>
      </c>
      <c r="G132" s="4">
        <v>4</v>
      </c>
      <c r="H132" s="16">
        <f t="shared" si="41"/>
        <v>0.28371571809056767</v>
      </c>
      <c r="I132" t="str">
        <f t="shared" si="40"/>
        <v>R</v>
      </c>
      <c r="J132" t="str">
        <f t="shared" si="19"/>
        <v>Safe R</v>
      </c>
      <c r="K132" s="14">
        <f>'Raw Data'!P127</f>
        <v>0.30374999999999996</v>
      </c>
      <c r="L132" s="14">
        <f t="shared" si="20"/>
        <v>0.30374999999999996</v>
      </c>
      <c r="M132" s="8">
        <f>'Raw Data'!M127</f>
        <v>0.37106581140953843</v>
      </c>
      <c r="N132" s="10">
        <f t="shared" si="32"/>
        <v>0.41106581140953841</v>
      </c>
      <c r="O132" s="17">
        <f>'Raw Data'!S127</f>
        <v>1</v>
      </c>
      <c r="P132" s="10">
        <f>'Raw Data'!V127</f>
        <v>0.29899999999999999</v>
      </c>
      <c r="Q132" s="9">
        <f t="shared" si="42"/>
        <v>4.7499999999999765E-3</v>
      </c>
      <c r="R132" s="10">
        <f t="shared" si="36"/>
        <v>0.91925000000000001</v>
      </c>
      <c r="S132" s="10">
        <f>50%-N132/2</f>
        <v>0.29446709429523077</v>
      </c>
      <c r="T132" s="12">
        <v>0</v>
      </c>
      <c r="U132" s="15">
        <f t="shared" ref="U132:U170" si="43">S132-K132</f>
        <v>-9.2829057047691954E-3</v>
      </c>
      <c r="V132" s="63">
        <v>-4.4999999999999998E-2</v>
      </c>
    </row>
    <row r="133" spans="1:22" x14ac:dyDescent="0.25">
      <c r="A133" s="4" t="s">
        <v>452</v>
      </c>
      <c r="B133" s="5">
        <v>12</v>
      </c>
      <c r="C133" s="4" t="s">
        <v>134</v>
      </c>
      <c r="D133" s="4" t="s">
        <v>16</v>
      </c>
      <c r="E133" s="7">
        <v>2004</v>
      </c>
      <c r="F133" s="4">
        <v>1</v>
      </c>
      <c r="G133" s="4">
        <v>1</v>
      </c>
      <c r="H133" s="16">
        <f>IF(G133="",K133+0.15*(U133-4.5%+$B$2)+($A$2-50%),K133+0.85*(0.6*U133+0.4*V133-4.5%+$B$2)+($A$2-50%))</f>
        <v>0.51741072563587531</v>
      </c>
      <c r="I133" t="str">
        <f t="shared" si="40"/>
        <v>No projection</v>
      </c>
      <c r="J133" t="str">
        <f t="shared" si="19"/>
        <v>Toss Up</v>
      </c>
      <c r="K133" s="14">
        <f>'Raw Data'!P128</f>
        <v>0.42175000000000001</v>
      </c>
      <c r="L133" s="14">
        <f t="shared" si="20"/>
        <v>0.42175000000000007</v>
      </c>
      <c r="M133" s="8">
        <f>'Raw Data'!M128</f>
        <v>7.4000177523242006E-2</v>
      </c>
      <c r="N133" s="10">
        <f t="shared" si="32"/>
        <v>3.4000177523242005E-2</v>
      </c>
      <c r="O133" s="17">
        <f>'Raw Data'!S128</f>
        <v>0.13170988451440357</v>
      </c>
      <c r="P133" s="10">
        <f>'Raw Data'!V128</f>
        <v>0.50900000000000001</v>
      </c>
      <c r="Q133" s="9">
        <f t="shared" si="42"/>
        <v>-8.7249999999999994E-2</v>
      </c>
      <c r="R133" s="10">
        <f t="shared" si="36"/>
        <v>0.12045988451440358</v>
      </c>
      <c r="S133" s="10">
        <f>50%+N133/2</f>
        <v>0.51700008876162096</v>
      </c>
      <c r="T133" s="10">
        <f>50%+R133/2</f>
        <v>0.5602299422572018</v>
      </c>
      <c r="U133" s="15">
        <f t="shared" si="43"/>
        <v>9.5250088761620944E-2</v>
      </c>
      <c r="V133" s="63">
        <f>T133-K133</f>
        <v>0.13847994225720178</v>
      </c>
    </row>
    <row r="134" spans="1:22" x14ac:dyDescent="0.25">
      <c r="A134" s="4" t="s">
        <v>452</v>
      </c>
      <c r="B134" s="5">
        <v>13</v>
      </c>
      <c r="C134" s="4" t="s">
        <v>135</v>
      </c>
      <c r="D134" s="4" t="s">
        <v>16</v>
      </c>
      <c r="E134" s="7">
        <v>2002</v>
      </c>
      <c r="F134" s="4">
        <v>1</v>
      </c>
      <c r="G134" s="4">
        <v>1</v>
      </c>
      <c r="H134" s="16">
        <f>IF(G134="",K134+0.15*(U134-4.5%+$B$2)+($A$2-50%),K134+0.85*(0.6*U134+0.4*V134-4.5%+$B$2)+($A$2-50%))</f>
        <v>0.70580935006351286</v>
      </c>
      <c r="I134" t="str">
        <f t="shared" si="40"/>
        <v>D</v>
      </c>
      <c r="J134" t="str">
        <f t="shared" si="19"/>
        <v>Safe D</v>
      </c>
      <c r="K134" s="14">
        <f>'Raw Data'!P129</f>
        <v>0.67675000000000007</v>
      </c>
      <c r="L134" s="14">
        <f t="shared" si="20"/>
        <v>0.67675000000000018</v>
      </c>
      <c r="M134" s="8">
        <f>'Raw Data'!M129</f>
        <v>0.43488978397232342</v>
      </c>
      <c r="N134" s="10">
        <f t="shared" si="32"/>
        <v>0.39488978397232344</v>
      </c>
      <c r="O134" s="17">
        <f>'Raw Data'!S129</f>
        <v>0.38860267735629628</v>
      </c>
      <c r="P134" s="10">
        <f>'Raw Data'!V129</f>
        <v>0.67899999999999994</v>
      </c>
      <c r="Q134" s="9">
        <f t="shared" si="42"/>
        <v>-2.2499999999998632E-3</v>
      </c>
      <c r="R134" s="10">
        <f t="shared" si="36"/>
        <v>0.46235267735629643</v>
      </c>
      <c r="S134" s="10">
        <f>50%+N134/2</f>
        <v>0.69744489198616177</v>
      </c>
      <c r="T134" s="10">
        <f>50%+R134/2</f>
        <v>0.73117633867814824</v>
      </c>
      <c r="U134" s="15">
        <f t="shared" si="43"/>
        <v>2.0694891986161701E-2</v>
      </c>
      <c r="V134" s="63">
        <f>T134-K134</f>
        <v>5.4426338678148167E-2</v>
      </c>
    </row>
    <row r="135" spans="1:22" x14ac:dyDescent="0.25">
      <c r="A135" s="4" t="s">
        <v>452</v>
      </c>
      <c r="B135" s="5">
        <v>14</v>
      </c>
      <c r="C135" s="4" t="s">
        <v>136</v>
      </c>
      <c r="D135" s="4" t="s">
        <v>8</v>
      </c>
      <c r="E135" s="7">
        <v>2010</v>
      </c>
      <c r="F135" s="4">
        <v>4</v>
      </c>
      <c r="G135" s="4">
        <v>5</v>
      </c>
      <c r="H135" s="16">
        <f>IF(G135="",K135+0.15*(U135+4.5%-$B$2)+($A$2-50%),K135+0.85*(0.6*U135+0.4*V135+4.5%-$B$2)+($A$2-50%))</f>
        <v>0.23055945609328807</v>
      </c>
      <c r="I135" t="str">
        <f t="shared" si="40"/>
        <v>R</v>
      </c>
      <c r="J135" t="str">
        <f t="shared" si="19"/>
        <v>Safe R</v>
      </c>
      <c r="K135" s="14">
        <f>'Raw Data'!P130</f>
        <v>0.24125000000000002</v>
      </c>
      <c r="L135" s="14">
        <f t="shared" si="20"/>
        <v>0.24124999999999996</v>
      </c>
      <c r="M135" s="8">
        <f>'Raw Data'!M130</f>
        <v>0.45942370159494872</v>
      </c>
      <c r="N135" s="10">
        <f t="shared" si="32"/>
        <v>0.4994237015949487</v>
      </c>
      <c r="O135" s="17">
        <f>'Raw Data'!S130</f>
        <v>1</v>
      </c>
      <c r="P135" s="10">
        <f>'Raw Data'!V130</f>
        <v>0.20899999999999996</v>
      </c>
      <c r="Q135" s="9">
        <f t="shared" si="42"/>
        <v>3.2250000000000056E-2</v>
      </c>
      <c r="R135" s="10">
        <f t="shared" si="36"/>
        <v>0.9817499999999999</v>
      </c>
      <c r="S135" s="10">
        <f>50%-N135/2</f>
        <v>0.25028814920252562</v>
      </c>
      <c r="T135" s="12">
        <v>0</v>
      </c>
      <c r="U135" s="15">
        <f t="shared" si="43"/>
        <v>9.0381492025256027E-3</v>
      </c>
      <c r="V135" s="63">
        <v>-4.4999999999999998E-2</v>
      </c>
    </row>
    <row r="136" spans="1:22" x14ac:dyDescent="0.25">
      <c r="A136" s="4" t="s">
        <v>453</v>
      </c>
      <c r="B136" s="5">
        <v>1</v>
      </c>
      <c r="C136" s="4" t="s">
        <v>137</v>
      </c>
      <c r="D136" s="4" t="s">
        <v>16</v>
      </c>
      <c r="E136" s="7">
        <v>2010</v>
      </c>
      <c r="F136" s="4">
        <v>1</v>
      </c>
      <c r="G136" s="4">
        <v>3</v>
      </c>
      <c r="H136" s="16">
        <f>IF(G136="",K136+0.15*(U136-4.5%+$B$2)+($A$2-50%),K136+0.85*(0.6*U136+0.4*V136-4.5%+$B$2)+($A$2-50%))</f>
        <v>0.59719939737868211</v>
      </c>
      <c r="I136" t="str">
        <f t="shared" si="40"/>
        <v>D</v>
      </c>
      <c r="J136" t="str">
        <f t="shared" ref="J136:J199" si="44">IF(H136&lt;42%,"Safe R",IF(AND(H136&gt;42%,H136&lt;44%),"Likely R",IF(AND(H136&gt;44%,H136&lt;47%),"Lean R",IF(AND(H136&gt;47%,H136&lt;53%),"Toss Up",IF(AND(H136&gt;53%,H136&lt;56%),"Lean D",IF(AND(H136&gt;56%,H136&lt;58%),"Likely D","Safe D"))))))</f>
        <v>Safe D</v>
      </c>
      <c r="K136" s="14">
        <f>'Raw Data'!P131</f>
        <v>0.68425000000000002</v>
      </c>
      <c r="L136" s="14">
        <f t="shared" ref="L136:L199" si="45">K136+$A$2-50%</f>
        <v>0.68425000000000002</v>
      </c>
      <c r="M136" s="8">
        <f>'Raw Data'!M131</f>
        <v>9.2256561461404651E-2</v>
      </c>
      <c r="N136" s="10">
        <f t="shared" ref="N136:N140" si="46">IF(F136=1,M136-4%,IF(F136=2,M136+5%,IF(F136=3,M136+14%,IF(F136=4,M136+4%,IF(F136=5,M136+13%,M136+22%)))))</f>
        <v>5.2256561461404651E-2</v>
      </c>
      <c r="O136" s="17">
        <f>'Raw Data'!S131</f>
        <v>6.4552789447199277E-2</v>
      </c>
      <c r="P136" s="10">
        <f>'Raw Data'!V131</f>
        <v>0.67399999999999993</v>
      </c>
      <c r="Q136" s="9">
        <f t="shared" si="42"/>
        <v>1.0250000000000092E-2</v>
      </c>
      <c r="R136" s="10">
        <f t="shared" si="36"/>
        <v>0.33080278944719937</v>
      </c>
      <c r="S136" s="10">
        <f>50%+N136/2</f>
        <v>0.52612828073070228</v>
      </c>
      <c r="T136" s="10">
        <f>50%+R136/2</f>
        <v>0.66540139472359972</v>
      </c>
      <c r="U136" s="15">
        <f t="shared" si="43"/>
        <v>-0.15812171926929774</v>
      </c>
      <c r="V136" s="63">
        <f>T136-K136</f>
        <v>-1.884860527640031E-2</v>
      </c>
    </row>
    <row r="137" spans="1:22" x14ac:dyDescent="0.25">
      <c r="A137" s="4" t="s">
        <v>453</v>
      </c>
      <c r="B137" s="5">
        <v>2</v>
      </c>
      <c r="C137" s="4" t="s">
        <v>138</v>
      </c>
      <c r="D137" s="4" t="s">
        <v>16</v>
      </c>
      <c r="E137" s="7">
        <v>2012</v>
      </c>
      <c r="F137" s="4">
        <v>2</v>
      </c>
      <c r="G137" s="4"/>
      <c r="H137" s="16">
        <f>IF(G137="",K137+0.15*(U137-4.5%+$B$2)+($A$2-50%),K137+0.85*(0.6*U137+0.4*V137-4.5%+$B$2)+($A$2-50%))</f>
        <v>0.72317627563214004</v>
      </c>
      <c r="I137" t="str">
        <f t="shared" si="40"/>
        <v>D</v>
      </c>
      <c r="J137" t="str">
        <f t="shared" si="44"/>
        <v>Safe D</v>
      </c>
      <c r="K137" s="14">
        <f>'Raw Data'!P132</f>
        <v>0.70425000000000004</v>
      </c>
      <c r="L137" s="14">
        <f t="shared" si="45"/>
        <v>0.70425000000000004</v>
      </c>
      <c r="M137" s="8">
        <f>'Raw Data'!M132</f>
        <v>0.61085034176186603</v>
      </c>
      <c r="N137" s="10">
        <f t="shared" si="46"/>
        <v>0.66085034176186608</v>
      </c>
      <c r="O137" s="17"/>
      <c r="P137" s="10"/>
      <c r="Q137" s="9"/>
      <c r="R137" s="10" t="str">
        <f t="shared" ref="R137:R168" si="47">IF(G137=1,O137+Q137+7.6%,IF(G137=2,O137+Q137+16.6%,IF(G137=3,O137+Q137+25.6%,IF(G137=4,O137-Q137-7.6%,IF(G137=5,O137-Q137+1.4%,IF(G137=6,O137-Q137+10.4%,""))))))</f>
        <v/>
      </c>
      <c r="S137" s="10">
        <f>50%+N137/2</f>
        <v>0.83042517088093304</v>
      </c>
      <c r="T137" s="10"/>
      <c r="U137" s="15">
        <f t="shared" si="43"/>
        <v>0.126175170880933</v>
      </c>
      <c r="V137" s="63"/>
    </row>
    <row r="138" spans="1:22" x14ac:dyDescent="0.25">
      <c r="A138" s="4" t="s">
        <v>454</v>
      </c>
      <c r="B138" s="5">
        <v>1</v>
      </c>
      <c r="C138" s="4" t="s">
        <v>143</v>
      </c>
      <c r="D138" s="4" t="s">
        <v>8</v>
      </c>
      <c r="E138" s="7">
        <v>2010</v>
      </c>
      <c r="F138" s="4">
        <v>4</v>
      </c>
      <c r="G138" s="4">
        <v>6</v>
      </c>
      <c r="H138" s="16">
        <f>IF(G138="",K138+0.15*(U138+4.5%-$B$2)+($A$2-50%),K138+0.85*(0.6*U138+0.4*V138+4.5%-$B$2)+($A$2-50%))</f>
        <v>0.33634429154261408</v>
      </c>
      <c r="I138" t="str">
        <f t="shared" si="40"/>
        <v>R</v>
      </c>
      <c r="J138" t="str">
        <f t="shared" si="44"/>
        <v>Safe R</v>
      </c>
      <c r="K138" s="14">
        <f>'Raw Data'!P133</f>
        <v>0.31725000000000003</v>
      </c>
      <c r="L138" s="14">
        <f t="shared" si="45"/>
        <v>0.31725000000000003</v>
      </c>
      <c r="M138" s="8">
        <f>'Raw Data'!M133</f>
        <v>0.34344387101990215</v>
      </c>
      <c r="N138" s="10">
        <f t="shared" si="46"/>
        <v>0.38344387101990213</v>
      </c>
      <c r="O138" s="17">
        <f>'Raw Data'!S133</f>
        <v>0.10551483145476998</v>
      </c>
      <c r="P138" s="10">
        <f>'Raw Data'!V133</f>
        <v>0.33399999999999996</v>
      </c>
      <c r="Q138" s="9">
        <f>K138-P138</f>
        <v>-1.6749999999999932E-2</v>
      </c>
      <c r="R138" s="10">
        <f t="shared" si="47"/>
        <v>0.22626483145476992</v>
      </c>
      <c r="S138" s="10">
        <f>50%-N138/2</f>
        <v>0.30827806449004891</v>
      </c>
      <c r="T138" s="10">
        <f>50%-R138/2</f>
        <v>0.38686758427261503</v>
      </c>
      <c r="U138" s="15">
        <f t="shared" si="43"/>
        <v>-8.9719355099511233E-3</v>
      </c>
      <c r="V138" s="63">
        <f>T138-K138</f>
        <v>6.9617584272614996E-2</v>
      </c>
    </row>
    <row r="139" spans="1:22" x14ac:dyDescent="0.25">
      <c r="A139" s="4" t="s">
        <v>454</v>
      </c>
      <c r="B139" s="5">
        <v>2</v>
      </c>
      <c r="C139" s="4" t="s">
        <v>144</v>
      </c>
      <c r="D139" s="4" t="s">
        <v>8</v>
      </c>
      <c r="E139" s="7">
        <v>1998</v>
      </c>
      <c r="F139" s="4">
        <v>4</v>
      </c>
      <c r="G139" s="4">
        <v>4</v>
      </c>
      <c r="H139" s="16">
        <f>IF(G139="",K139+0.15*(U139+4.5%-$B$2)+($A$2-50%),K139+0.85*(0.6*U139+0.4*V139+4.5%-$B$2)+($A$2-50%))</f>
        <v>0.31596605153454349</v>
      </c>
      <c r="I139" t="str">
        <f t="shared" si="40"/>
        <v>R</v>
      </c>
      <c r="J139" t="str">
        <f t="shared" si="44"/>
        <v>Safe R</v>
      </c>
      <c r="K139" s="14">
        <f>'Raw Data'!P134</f>
        <v>0.3257500000000001</v>
      </c>
      <c r="L139" s="14">
        <f t="shared" si="45"/>
        <v>0.3257500000000001</v>
      </c>
      <c r="M139" s="8">
        <f>'Raw Data'!M134</f>
        <v>0.30341639985043634</v>
      </c>
      <c r="N139" s="10">
        <f t="shared" si="46"/>
        <v>0.34341639985043632</v>
      </c>
      <c r="O139" s="17">
        <f>'Raw Data'!S134</f>
        <v>0.47642803825644275</v>
      </c>
      <c r="P139" s="10">
        <f>'Raw Data'!V134</f>
        <v>0.33899999999999997</v>
      </c>
      <c r="Q139" s="9">
        <f>K139-P139</f>
        <v>-1.3249999999999873E-2</v>
      </c>
      <c r="R139" s="10">
        <f t="shared" si="47"/>
        <v>0.41367803825644262</v>
      </c>
      <c r="S139" s="10">
        <f>50%-N139/2</f>
        <v>0.32829180007478187</v>
      </c>
      <c r="T139" s="10">
        <f>50%-R139/2</f>
        <v>0.29316098087177866</v>
      </c>
      <c r="U139" s="15">
        <f t="shared" si="43"/>
        <v>2.5418000747817748E-3</v>
      </c>
      <c r="V139" s="63">
        <f>T139-K139</f>
        <v>-3.258901912822143E-2</v>
      </c>
    </row>
    <row r="140" spans="1:22" x14ac:dyDescent="0.25">
      <c r="A140" s="4" t="s">
        <v>455</v>
      </c>
      <c r="B140" s="5">
        <v>1</v>
      </c>
      <c r="C140" s="4" t="s">
        <v>145</v>
      </c>
      <c r="D140" s="4" t="s">
        <v>16</v>
      </c>
      <c r="E140" s="7">
        <v>1992</v>
      </c>
      <c r="F140" s="4">
        <v>1</v>
      </c>
      <c r="G140" s="4">
        <v>1</v>
      </c>
      <c r="H140" s="16">
        <f>IF(G140="",K140+0.15*(U140-4.5%+$B$2)+($A$2-50%),K140+0.85*(0.6*U140+0.4*V140-4.5%+$B$2)+($A$2-50%))</f>
        <v>0.76929600178570623</v>
      </c>
      <c r="I140" t="str">
        <f t="shared" si="40"/>
        <v>D</v>
      </c>
      <c r="J140" t="str">
        <f t="shared" si="44"/>
        <v>Safe D</v>
      </c>
      <c r="K140" s="14">
        <f>'Raw Data'!P135</f>
        <v>0.77475000000000005</v>
      </c>
      <c r="L140" s="14">
        <f t="shared" si="45"/>
        <v>0.77475000000000005</v>
      </c>
      <c r="M140" s="8">
        <f>'Raw Data'!M135</f>
        <v>0.47644798234650593</v>
      </c>
      <c r="N140" s="10">
        <f t="shared" si="46"/>
        <v>0.43644798234650595</v>
      </c>
      <c r="O140" s="17">
        <f>'Raw Data'!S135</f>
        <v>0.67024568404321871</v>
      </c>
      <c r="P140" s="10">
        <f>'Raw Data'!V135</f>
        <v>0.83399999999999996</v>
      </c>
      <c r="Q140" s="9">
        <f>K140-P140</f>
        <v>-5.9249999999999914E-2</v>
      </c>
      <c r="R140" s="10">
        <f t="shared" si="47"/>
        <v>0.68699568404321876</v>
      </c>
      <c r="S140" s="10">
        <f>50%+N140/2</f>
        <v>0.71822399117325297</v>
      </c>
      <c r="T140" s="10">
        <f>50%+R140/2</f>
        <v>0.84349784202160938</v>
      </c>
      <c r="U140" s="15">
        <f t="shared" si="43"/>
        <v>-5.6526008826747076E-2</v>
      </c>
      <c r="V140" s="63">
        <f>T140-K140</f>
        <v>6.8747842021609329E-2</v>
      </c>
    </row>
    <row r="141" spans="1:22" x14ac:dyDescent="0.25">
      <c r="A141" s="4" t="s">
        <v>455</v>
      </c>
      <c r="B141" s="5">
        <v>2</v>
      </c>
      <c r="C141" s="1" t="s">
        <v>977</v>
      </c>
      <c r="D141" s="1" t="s">
        <v>16</v>
      </c>
      <c r="E141" s="7">
        <v>2013</v>
      </c>
      <c r="F141" s="4">
        <v>2</v>
      </c>
      <c r="G141" s="4"/>
      <c r="H141" s="16">
        <f>IF(G141="",K141+0.15*(U141-4.5%+$B$2)+($A$2-50%),K141+0.85*(0.6*U141+0.4*V141-4.5%+$B$2)+($A$2-50%))</f>
        <v>0.79416923170283682</v>
      </c>
      <c r="I141" t="str">
        <f t="shared" si="40"/>
        <v>D</v>
      </c>
      <c r="J141" t="str">
        <f t="shared" si="44"/>
        <v>Safe D</v>
      </c>
      <c r="K141" s="14">
        <f>'Raw Data'!P136</f>
        <v>0.79175000000000006</v>
      </c>
      <c r="L141" s="14">
        <f t="shared" si="45"/>
        <v>0.79174999999999995</v>
      </c>
      <c r="M141" s="8">
        <f>'Raw Data'!Z6</f>
        <v>0.52575642270448997</v>
      </c>
      <c r="N141" s="10">
        <f>IF(F141=2,M141+9%,IF(F141=5,M141+9%))</f>
        <v>0.61575642270448994</v>
      </c>
      <c r="O141" s="17"/>
      <c r="P141" s="10"/>
      <c r="Q141" s="9"/>
      <c r="R141" s="10" t="str">
        <f t="shared" si="47"/>
        <v/>
      </c>
      <c r="S141" s="10">
        <f>50%+N141/2</f>
        <v>0.80787821135224491</v>
      </c>
      <c r="T141" s="10"/>
      <c r="U141" s="15">
        <f t="shared" si="43"/>
        <v>1.6128211352244848E-2</v>
      </c>
      <c r="V141" s="63"/>
    </row>
    <row r="142" spans="1:22" x14ac:dyDescent="0.25">
      <c r="A142" s="4" t="s">
        <v>455</v>
      </c>
      <c r="B142" s="5">
        <v>3</v>
      </c>
      <c r="C142" s="4" t="s">
        <v>147</v>
      </c>
      <c r="D142" s="4" t="s">
        <v>16</v>
      </c>
      <c r="E142" s="7">
        <v>2004</v>
      </c>
      <c r="F142" s="4">
        <v>1</v>
      </c>
      <c r="G142" s="4">
        <v>1</v>
      </c>
      <c r="H142" s="16">
        <f>IF(G142="",K142+0.15*(U142-4.5%+$B$2)+($A$2-50%),K142+0.85*(0.6*U142+0.4*V142-4.5%+$B$2)+($A$2-50%))</f>
        <v>0.67569154447204238</v>
      </c>
      <c r="I142" t="str">
        <f t="shared" si="40"/>
        <v>D</v>
      </c>
      <c r="J142" t="str">
        <f t="shared" si="44"/>
        <v>Safe D</v>
      </c>
      <c r="K142" s="14">
        <f>'Raw Data'!P137</f>
        <v>0.54725000000000001</v>
      </c>
      <c r="L142" s="14">
        <f t="shared" si="45"/>
        <v>0.54725000000000001</v>
      </c>
      <c r="M142" s="8">
        <f>'Raw Data'!M137</f>
        <v>0.36967665215044376</v>
      </c>
      <c r="N142" s="10">
        <f t="shared" ref="N142:N173" si="48">IF(F142=1,M142-4%,IF(F142=2,M142+5%,IF(F142=3,M142+14%,IF(F142=4,M142+4%,IF(F142=5,M142+13%,M142+22%)))))</f>
        <v>0.32967665215044378</v>
      </c>
      <c r="O142" s="17">
        <f>'Raw Data'!S137</f>
        <v>0.48302351866870158</v>
      </c>
      <c r="P142" s="10">
        <f>'Raw Data'!V137</f>
        <v>0.60899999999999999</v>
      </c>
      <c r="Q142" s="9">
        <f>K142-P142</f>
        <v>-6.1749999999999972E-2</v>
      </c>
      <c r="R142" s="10">
        <f t="shared" si="47"/>
        <v>0.49727351866870162</v>
      </c>
      <c r="S142" s="10">
        <f>50%+N142/2</f>
        <v>0.66483832607522186</v>
      </c>
      <c r="T142" s="10">
        <f>50%+R142/2</f>
        <v>0.74863675933435081</v>
      </c>
      <c r="U142" s="15">
        <f t="shared" si="43"/>
        <v>0.11758832607522185</v>
      </c>
      <c r="V142" s="63">
        <f>T142-K142</f>
        <v>0.2013867593343508</v>
      </c>
    </row>
    <row r="143" spans="1:22" x14ac:dyDescent="0.25">
      <c r="A143" s="4" t="s">
        <v>455</v>
      </c>
      <c r="B143" s="5">
        <v>4</v>
      </c>
      <c r="C143" s="4" t="s">
        <v>148</v>
      </c>
      <c r="D143" s="4" t="s">
        <v>16</v>
      </c>
      <c r="E143" s="7">
        <v>1992</v>
      </c>
      <c r="F143" s="4">
        <v>1</v>
      </c>
      <c r="G143" s="4">
        <v>1</v>
      </c>
      <c r="H143" s="16">
        <f>IF(G143="",K143+0.15*(U143-4.5%+$B$2)+($A$2-50%),K143+0.85*(0.6*U143+0.4*V143-4.5%+$B$2)+($A$2-50%))</f>
        <v>0.82878057075549838</v>
      </c>
      <c r="I143" t="str">
        <f t="shared" si="40"/>
        <v>D</v>
      </c>
      <c r="J143" t="str">
        <f t="shared" si="44"/>
        <v>Safe D</v>
      </c>
      <c r="K143" s="14">
        <f>'Raw Data'!P138</f>
        <v>0.79974999999999996</v>
      </c>
      <c r="L143" s="14">
        <f t="shared" si="45"/>
        <v>0.79974999999999996</v>
      </c>
      <c r="M143" s="8">
        <f>'Raw Data'!M138</f>
        <v>0.6600853555963988</v>
      </c>
      <c r="N143" s="10">
        <f t="shared" si="48"/>
        <v>0.62008535559639877</v>
      </c>
      <c r="O143" s="17">
        <f>'Raw Data'!S138</f>
        <v>0.68764002987303963</v>
      </c>
      <c r="P143" s="10">
        <f>'Raw Data'!V138</f>
        <v>0.82399999999999995</v>
      </c>
      <c r="Q143" s="9">
        <f>K143-P143</f>
        <v>-2.4249999999999994E-2</v>
      </c>
      <c r="R143" s="10">
        <f t="shared" si="47"/>
        <v>0.73939002987303959</v>
      </c>
      <c r="S143" s="10">
        <f>50%+N143/2</f>
        <v>0.81004267779819938</v>
      </c>
      <c r="T143" s="10">
        <f>50%+R143/2</f>
        <v>0.86969501493651979</v>
      </c>
      <c r="U143" s="15">
        <f t="shared" si="43"/>
        <v>1.0292677798199423E-2</v>
      </c>
      <c r="V143" s="63">
        <f>T143-K143</f>
        <v>6.9945014936519834E-2</v>
      </c>
    </row>
    <row r="144" spans="1:22" x14ac:dyDescent="0.25">
      <c r="A144" s="4" t="s">
        <v>455</v>
      </c>
      <c r="B144" s="5">
        <v>5</v>
      </c>
      <c r="C144" s="4" t="s">
        <v>149</v>
      </c>
      <c r="D144" s="4" t="s">
        <v>16</v>
      </c>
      <c r="E144" s="7">
        <v>2009</v>
      </c>
      <c r="F144" s="4">
        <v>1</v>
      </c>
      <c r="G144" s="4">
        <v>1</v>
      </c>
      <c r="H144" s="16">
        <f>IF(G144="",K144+0.15*(U144-4.5%+$B$2)+($A$2-50%),K144+0.85*(0.6*U144+0.4*V144-4.5%+$B$2)+($A$2-50%))</f>
        <v>0.69800952727172827</v>
      </c>
      <c r="I144" t="str">
        <f t="shared" si="40"/>
        <v>D</v>
      </c>
      <c r="J144" t="str">
        <f t="shared" si="44"/>
        <v>Safe D</v>
      </c>
      <c r="K144" s="14">
        <f>'Raw Data'!P139</f>
        <v>0.65175000000000005</v>
      </c>
      <c r="L144" s="14">
        <f t="shared" si="45"/>
        <v>0.65175000000000005</v>
      </c>
      <c r="M144" s="8">
        <f>'Raw Data'!M139</f>
        <v>0.39385455144342751</v>
      </c>
      <c r="N144" s="10">
        <f t="shared" si="48"/>
        <v>0.35385455144342753</v>
      </c>
      <c r="O144" s="17">
        <f>'Raw Data'!S139</f>
        <v>0.47133303913914254</v>
      </c>
      <c r="P144" s="10">
        <f>'Raw Data'!V139</f>
        <v>0.69899999999999995</v>
      </c>
      <c r="Q144" s="9">
        <f>K144-P144</f>
        <v>-4.7249999999999903E-2</v>
      </c>
      <c r="R144" s="10">
        <f t="shared" si="47"/>
        <v>0.50008303913914265</v>
      </c>
      <c r="S144" s="10">
        <f>50%+N144/2</f>
        <v>0.67692727572171374</v>
      </c>
      <c r="T144" s="10">
        <f>50%+R144/2</f>
        <v>0.75004151956957132</v>
      </c>
      <c r="U144" s="15">
        <f t="shared" si="43"/>
        <v>2.5177275721713688E-2</v>
      </c>
      <c r="V144" s="63">
        <f>T144-K144</f>
        <v>9.8291519569571273E-2</v>
      </c>
    </row>
    <row r="145" spans="1:22" x14ac:dyDescent="0.25">
      <c r="A145" s="4" t="s">
        <v>455</v>
      </c>
      <c r="B145" s="5">
        <v>6</v>
      </c>
      <c r="C145" s="4" t="s">
        <v>150</v>
      </c>
      <c r="D145" s="4" t="s">
        <v>8</v>
      </c>
      <c r="E145" s="7">
        <v>2006</v>
      </c>
      <c r="F145" s="4">
        <v>4</v>
      </c>
      <c r="G145" s="4">
        <v>4</v>
      </c>
      <c r="H145" s="16">
        <f>IF(G145="",K145+0.15*(U145+4.5%-$B$2)+($A$2-50%),K145+0.85*(0.6*U145+0.4*V145+4.5%-$B$2)+($A$2-50%))</f>
        <v>0.38508808265024042</v>
      </c>
      <c r="I145" t="str">
        <f t="shared" si="40"/>
        <v>R</v>
      </c>
      <c r="J145" t="str">
        <f t="shared" si="44"/>
        <v>Safe R</v>
      </c>
      <c r="K145" s="14">
        <f>'Raw Data'!P140</f>
        <v>0.43975000000000003</v>
      </c>
      <c r="L145" s="14">
        <f t="shared" si="45"/>
        <v>0.43975000000000009</v>
      </c>
      <c r="M145" s="8">
        <f>'Raw Data'!M140</f>
        <v>0.18442702120939874</v>
      </c>
      <c r="N145" s="10">
        <f t="shared" si="48"/>
        <v>0.22442702120939875</v>
      </c>
      <c r="O145" s="17">
        <f>'Raw Data'!S140</f>
        <v>0.27290015847860544</v>
      </c>
      <c r="P145" s="10">
        <f>'Raw Data'!V140</f>
        <v>0.52900000000000003</v>
      </c>
      <c r="Q145" s="9">
        <f>K145-P145</f>
        <v>-8.9249999999999996E-2</v>
      </c>
      <c r="R145" s="10">
        <f t="shared" si="47"/>
        <v>0.28615015847860542</v>
      </c>
      <c r="S145" s="10">
        <f>50%-N145/2</f>
        <v>0.38778648939530064</v>
      </c>
      <c r="T145" s="10">
        <f>50%-R145/2</f>
        <v>0.35692492076069726</v>
      </c>
      <c r="U145" s="15">
        <f t="shared" si="43"/>
        <v>-5.1963510604699392E-2</v>
      </c>
      <c r="V145" s="63">
        <f>T145-K145</f>
        <v>-8.2825079239302768E-2</v>
      </c>
    </row>
    <row r="146" spans="1:22" x14ac:dyDescent="0.25">
      <c r="A146" s="4" t="s">
        <v>455</v>
      </c>
      <c r="B146" s="5">
        <v>7</v>
      </c>
      <c r="C146" s="4" t="s">
        <v>151</v>
      </c>
      <c r="D146" s="4" t="s">
        <v>16</v>
      </c>
      <c r="E146" s="7">
        <v>1996</v>
      </c>
      <c r="F146" s="4">
        <v>1</v>
      </c>
      <c r="G146" s="4">
        <v>1</v>
      </c>
      <c r="H146" s="16">
        <f t="shared" ref="H146:H151" si="49">IF(G146="",K146+0.15*(U146-4.5%+$B$2)+($A$2-50%),K146+0.85*(0.6*U146+0.4*V146-4.5%+$B$2)+($A$2-50%))</f>
        <v>0.86908742002442563</v>
      </c>
      <c r="I146" t="str">
        <f t="shared" si="40"/>
        <v>D</v>
      </c>
      <c r="J146" t="str">
        <f t="shared" si="44"/>
        <v>Safe D</v>
      </c>
      <c r="K146" s="14">
        <f>'Raw Data'!P141</f>
        <v>0.85775000000000001</v>
      </c>
      <c r="L146" s="14">
        <f t="shared" si="45"/>
        <v>0.85775000000000001</v>
      </c>
      <c r="M146" s="8">
        <f>'Raw Data'!M141</f>
        <v>0.77024150709187489</v>
      </c>
      <c r="N146" s="10">
        <f t="shared" si="48"/>
        <v>0.73024150709187485</v>
      </c>
      <c r="O146" s="17">
        <f>'Raw Data'!S141</f>
        <v>0.67032844538822101</v>
      </c>
      <c r="P146" s="10">
        <f>'Raw Data'!V141</f>
        <v>0.84399999999999997</v>
      </c>
      <c r="Q146" s="9">
        <f>K146-P146</f>
        <v>1.375000000000004E-2</v>
      </c>
      <c r="R146" s="10">
        <f t="shared" si="47"/>
        <v>0.760078445388221</v>
      </c>
      <c r="S146" s="10">
        <f t="shared" ref="S146:S151" si="50">50%+N146/2</f>
        <v>0.86512075354593743</v>
      </c>
      <c r="T146" s="10">
        <f>50%+R146/2</f>
        <v>0.8800392226941105</v>
      </c>
      <c r="U146" s="15">
        <f t="shared" si="43"/>
        <v>7.3707535459374141E-3</v>
      </c>
      <c r="V146" s="63">
        <f>T146-K146</f>
        <v>2.2289222694110489E-2</v>
      </c>
    </row>
    <row r="147" spans="1:22" x14ac:dyDescent="0.25">
      <c r="A147" s="4" t="s">
        <v>455</v>
      </c>
      <c r="B147" s="5">
        <v>8</v>
      </c>
      <c r="C147" s="4" t="s">
        <v>152</v>
      </c>
      <c r="D147" s="4" t="s">
        <v>16</v>
      </c>
      <c r="E147" s="7">
        <v>2012</v>
      </c>
      <c r="F147" s="4">
        <v>3</v>
      </c>
      <c r="G147" s="4"/>
      <c r="H147" s="16">
        <f t="shared" si="49"/>
        <v>0.57137574678094427</v>
      </c>
      <c r="I147" t="str">
        <f t="shared" si="40"/>
        <v>D</v>
      </c>
      <c r="J147" t="str">
        <f t="shared" si="44"/>
        <v>Likely D</v>
      </c>
      <c r="K147" s="14">
        <f>'Raw Data'!P142</f>
        <v>0.56325000000000003</v>
      </c>
      <c r="L147" s="14">
        <f t="shared" si="45"/>
        <v>0.56325000000000003</v>
      </c>
      <c r="M147" s="8">
        <f>'Raw Data'!M142</f>
        <v>9.4843290412590042E-2</v>
      </c>
      <c r="N147" s="10">
        <f t="shared" si="48"/>
        <v>0.23484329041259006</v>
      </c>
      <c r="O147" s="17"/>
      <c r="P147" s="10"/>
      <c r="Q147" s="9"/>
      <c r="R147" s="10" t="str">
        <f t="shared" si="47"/>
        <v/>
      </c>
      <c r="S147" s="10">
        <f t="shared" si="50"/>
        <v>0.61742164520629506</v>
      </c>
      <c r="T147" s="10"/>
      <c r="U147" s="15">
        <f t="shared" si="43"/>
        <v>5.4171645206295027E-2</v>
      </c>
      <c r="V147" s="63"/>
    </row>
    <row r="148" spans="1:22" x14ac:dyDescent="0.25">
      <c r="A148" s="4" t="s">
        <v>455</v>
      </c>
      <c r="B148" s="5">
        <v>9</v>
      </c>
      <c r="C148" s="4" t="s">
        <v>153</v>
      </c>
      <c r="D148" s="4" t="s">
        <v>16</v>
      </c>
      <c r="E148" s="7">
        <v>1998</v>
      </c>
      <c r="F148" s="4">
        <v>1</v>
      </c>
      <c r="G148" s="4">
        <v>1</v>
      </c>
      <c r="H148" s="16">
        <f t="shared" si="49"/>
        <v>0.65895968394372628</v>
      </c>
      <c r="I148" t="str">
        <f t="shared" si="40"/>
        <v>D</v>
      </c>
      <c r="J148" t="str">
        <f t="shared" si="44"/>
        <v>Safe D</v>
      </c>
      <c r="K148" s="14">
        <f>'Raw Data'!P143</f>
        <v>0.6392500000000001</v>
      </c>
      <c r="L148" s="14">
        <f t="shared" si="45"/>
        <v>0.6392500000000001</v>
      </c>
      <c r="M148" s="8">
        <f>'Raw Data'!M143</f>
        <v>0.32657347179817081</v>
      </c>
      <c r="N148" s="10">
        <f t="shared" si="48"/>
        <v>0.28657347179817083</v>
      </c>
      <c r="O148" s="17">
        <f>'Raw Data'!S143</f>
        <v>0.3610791096187802</v>
      </c>
      <c r="P148" s="10">
        <f>'Raw Data'!V143</f>
        <v>0.69399999999999995</v>
      </c>
      <c r="Q148" s="9">
        <f>K148-P148</f>
        <v>-5.4749999999999854E-2</v>
      </c>
      <c r="R148" s="10">
        <f t="shared" si="47"/>
        <v>0.38232910961878036</v>
      </c>
      <c r="S148" s="10">
        <f t="shared" si="50"/>
        <v>0.64328673589908547</v>
      </c>
      <c r="T148" s="10">
        <f>50%+R148/2</f>
        <v>0.69116455480939021</v>
      </c>
      <c r="U148" s="15">
        <f t="shared" si="43"/>
        <v>4.0367358990853752E-3</v>
      </c>
      <c r="V148" s="63">
        <f>T148-K148</f>
        <v>5.1914554809390112E-2</v>
      </c>
    </row>
    <row r="149" spans="1:22" x14ac:dyDescent="0.25">
      <c r="A149" s="4" t="s">
        <v>455</v>
      </c>
      <c r="B149" s="5">
        <v>10</v>
      </c>
      <c r="C149" s="4" t="s">
        <v>154</v>
      </c>
      <c r="D149" s="4" t="s">
        <v>16</v>
      </c>
      <c r="E149" s="7">
        <v>2012</v>
      </c>
      <c r="F149" s="4">
        <v>3</v>
      </c>
      <c r="G149" s="4"/>
      <c r="H149" s="16">
        <f t="shared" si="49"/>
        <v>0.5647807642349898</v>
      </c>
      <c r="I149" t="s">
        <v>518</v>
      </c>
      <c r="J149" t="str">
        <f t="shared" si="44"/>
        <v>Likely D</v>
      </c>
      <c r="K149" s="14">
        <f>'Raw Data'!P144</f>
        <v>0.56274999999999997</v>
      </c>
      <c r="L149" s="14">
        <f t="shared" si="45"/>
        <v>0.56274999999999986</v>
      </c>
      <c r="M149" s="8">
        <f>'Raw Data'!M144</f>
        <v>1.2576856466531006E-2</v>
      </c>
      <c r="N149" s="10">
        <f t="shared" si="48"/>
        <v>0.15257685646653102</v>
      </c>
      <c r="O149" s="17"/>
      <c r="P149" s="10"/>
      <c r="Q149" s="9"/>
      <c r="R149" s="10" t="str">
        <f t="shared" si="47"/>
        <v/>
      </c>
      <c r="S149" s="10">
        <f t="shared" si="50"/>
        <v>0.57628842823326554</v>
      </c>
      <c r="T149" s="10"/>
      <c r="U149" s="15">
        <f t="shared" si="43"/>
        <v>1.3538428233265565E-2</v>
      </c>
      <c r="V149" s="63"/>
    </row>
    <row r="150" spans="1:22" x14ac:dyDescent="0.25">
      <c r="A150" s="4" t="s">
        <v>455</v>
      </c>
      <c r="B150" s="5">
        <v>11</v>
      </c>
      <c r="C150" s="4" t="s">
        <v>155</v>
      </c>
      <c r="D150" s="4" t="s">
        <v>16</v>
      </c>
      <c r="E150" s="7">
        <v>2012</v>
      </c>
      <c r="F150" s="4">
        <v>3</v>
      </c>
      <c r="G150" s="4"/>
      <c r="H150" s="16">
        <f t="shared" si="49"/>
        <v>0.58009164274253178</v>
      </c>
      <c r="I150" t="str">
        <f>IF(H150&lt;44%,"R",IF(H150&gt;56%,"D","No projection"))</f>
        <v>D</v>
      </c>
      <c r="J150" t="str">
        <f t="shared" si="44"/>
        <v>Safe D</v>
      </c>
      <c r="K150" s="14">
        <f>'Raw Data'!P145</f>
        <v>0.56674999999999998</v>
      </c>
      <c r="L150" s="14">
        <f t="shared" si="45"/>
        <v>0.56674999999999986</v>
      </c>
      <c r="M150" s="8">
        <f>'Raw Data'!M145</f>
        <v>0.17138856990042317</v>
      </c>
      <c r="N150" s="10">
        <f t="shared" si="48"/>
        <v>0.31138856990042318</v>
      </c>
      <c r="O150" s="17"/>
      <c r="P150" s="10"/>
      <c r="Q150" s="9"/>
      <c r="R150" s="10" t="str">
        <f t="shared" si="47"/>
        <v/>
      </c>
      <c r="S150" s="10">
        <f t="shared" si="50"/>
        <v>0.65569428495021165</v>
      </c>
      <c r="T150" s="10"/>
      <c r="U150" s="15">
        <f t="shared" si="43"/>
        <v>8.8944284950211672E-2</v>
      </c>
      <c r="V150" s="63"/>
    </row>
    <row r="151" spans="1:22" x14ac:dyDescent="0.25">
      <c r="A151" s="4" t="s">
        <v>455</v>
      </c>
      <c r="B151" s="5">
        <v>12</v>
      </c>
      <c r="C151" s="4" t="s">
        <v>156</v>
      </c>
      <c r="D151" s="4" t="s">
        <v>16</v>
      </c>
      <c r="E151" s="7">
        <v>2012</v>
      </c>
      <c r="F151" s="4">
        <v>2</v>
      </c>
      <c r="G151" s="4"/>
      <c r="H151" s="16">
        <f t="shared" si="49"/>
        <v>0.50084627773595169</v>
      </c>
      <c r="I151" t="str">
        <f>IF(H151&lt;44%,"R",IF(H151&gt;56%,"D","No projection"))</f>
        <v>No projection</v>
      </c>
      <c r="J151" t="str">
        <f t="shared" si="44"/>
        <v>Toss Up</v>
      </c>
      <c r="K151" s="14">
        <f>'Raw Data'!P146</f>
        <v>0.48825000000000002</v>
      </c>
      <c r="L151" s="14">
        <f t="shared" si="45"/>
        <v>0.48825000000000007</v>
      </c>
      <c r="M151" s="8">
        <f>'Raw Data'!M146</f>
        <v>9.4450369812688617E-2</v>
      </c>
      <c r="N151" s="10">
        <f t="shared" si="48"/>
        <v>0.14445036981268861</v>
      </c>
      <c r="O151" s="17"/>
      <c r="P151" s="10"/>
      <c r="Q151" s="9"/>
      <c r="R151" s="10" t="str">
        <f t="shared" si="47"/>
        <v/>
      </c>
      <c r="S151" s="10">
        <f t="shared" si="50"/>
        <v>0.57222518490634433</v>
      </c>
      <c r="T151" s="10"/>
      <c r="U151" s="15">
        <f t="shared" si="43"/>
        <v>8.3975184906344313E-2</v>
      </c>
      <c r="V151" s="63"/>
    </row>
    <row r="152" spans="1:22" x14ac:dyDescent="0.25">
      <c r="A152" s="4" t="s">
        <v>455</v>
      </c>
      <c r="B152" s="5">
        <v>13</v>
      </c>
      <c r="C152" s="4" t="s">
        <v>157</v>
      </c>
      <c r="D152" s="4" t="s">
        <v>8</v>
      </c>
      <c r="E152" s="7">
        <v>2012</v>
      </c>
      <c r="F152" s="4">
        <v>5</v>
      </c>
      <c r="G152" s="4"/>
      <c r="H152" s="16">
        <f>IF(G152="",K152+0.15*(U152+4.5%-$B$2)+($A$2-50%),K152+0.85*(0.6*U152+0.4*V152+4.5%-$B$2)+($A$2-50%))</f>
        <v>0.47233729180857376</v>
      </c>
      <c r="I152" t="s">
        <v>518</v>
      </c>
      <c r="J152" t="str">
        <f t="shared" si="44"/>
        <v>Toss Up</v>
      </c>
      <c r="K152" s="14">
        <f>'Raw Data'!P147</f>
        <v>0.47925000000000001</v>
      </c>
      <c r="L152" s="14">
        <f t="shared" si="45"/>
        <v>0.47924999999999995</v>
      </c>
      <c r="M152" s="8">
        <f>'Raw Data'!M147</f>
        <v>3.6694425523500218E-3</v>
      </c>
      <c r="N152" s="10">
        <f t="shared" si="48"/>
        <v>0.13366944255235003</v>
      </c>
      <c r="O152" s="17"/>
      <c r="P152" s="10"/>
      <c r="Q152" s="9"/>
      <c r="R152" s="10" t="str">
        <f t="shared" si="47"/>
        <v/>
      </c>
      <c r="S152" s="10">
        <f>50%-N152/2</f>
        <v>0.43316527872382499</v>
      </c>
      <c r="T152" s="10"/>
      <c r="U152" s="15">
        <f t="shared" si="43"/>
        <v>-4.6084721276175022E-2</v>
      </c>
      <c r="V152" s="63"/>
    </row>
    <row r="153" spans="1:22" x14ac:dyDescent="0.25">
      <c r="A153" s="4" t="s">
        <v>455</v>
      </c>
      <c r="B153" s="5">
        <v>14</v>
      </c>
      <c r="C153" s="4" t="s">
        <v>158</v>
      </c>
      <c r="D153" s="4" t="s">
        <v>8</v>
      </c>
      <c r="E153" s="7">
        <v>2010</v>
      </c>
      <c r="F153" s="4">
        <v>4</v>
      </c>
      <c r="G153" s="4">
        <v>6</v>
      </c>
      <c r="H153" s="16">
        <f>IF(G153="",K153+0.15*(U153+4.5%-$B$2)+($A$2-50%),K153+0.85*(0.6*U153+0.4*V153+4.5%-$B$2)+($A$2-50%))</f>
        <v>0.39070219540573936</v>
      </c>
      <c r="I153" t="str">
        <f t="shared" ref="I153:I158" si="51">IF(H153&lt;44%,"R",IF(H153&gt;56%,"D","No projection"))</f>
        <v>R</v>
      </c>
      <c r="J153" t="str">
        <f t="shared" si="44"/>
        <v>Safe R</v>
      </c>
      <c r="K153" s="14">
        <f>'Raw Data'!P148</f>
        <v>0.43074999999999997</v>
      </c>
      <c r="L153" s="14">
        <f t="shared" si="45"/>
        <v>0.43074999999999997</v>
      </c>
      <c r="M153" s="8">
        <f>'Raw Data'!M148</f>
        <v>0.1763579883028541</v>
      </c>
      <c r="N153" s="10">
        <f t="shared" si="48"/>
        <v>0.2163579883028541</v>
      </c>
      <c r="O153" s="17">
        <f>'Raw Data'!S148</f>
        <v>6.5038338688428288E-2</v>
      </c>
      <c r="P153" s="10">
        <f>'Raw Data'!V148</f>
        <v>0.51900000000000002</v>
      </c>
      <c r="Q153" s="9">
        <f>K153-P153</f>
        <v>-8.8250000000000051E-2</v>
      </c>
      <c r="R153" s="10">
        <f t="shared" si="47"/>
        <v>0.25728833868842838</v>
      </c>
      <c r="S153" s="10">
        <f>50%-N153/2</f>
        <v>0.39182100584857293</v>
      </c>
      <c r="T153" s="10">
        <f>50%-R153/2</f>
        <v>0.37135583065578581</v>
      </c>
      <c r="U153" s="15">
        <f t="shared" si="43"/>
        <v>-3.8928994151427032E-2</v>
      </c>
      <c r="V153" s="63">
        <f>T153-K153</f>
        <v>-5.9394169344214154E-2</v>
      </c>
    </row>
    <row r="154" spans="1:22" x14ac:dyDescent="0.25">
      <c r="A154" s="4" t="s">
        <v>455</v>
      </c>
      <c r="B154" s="5">
        <v>15</v>
      </c>
      <c r="C154" s="4" t="s">
        <v>159</v>
      </c>
      <c r="D154" s="4" t="s">
        <v>8</v>
      </c>
      <c r="E154" s="7">
        <v>1996</v>
      </c>
      <c r="F154" s="4">
        <v>4</v>
      </c>
      <c r="G154" s="4">
        <v>4</v>
      </c>
      <c r="H154" s="16">
        <f>IF(G154="",K154+0.15*(U154+4.5%-$B$2)+($A$2-50%),K154+0.85*(0.6*U154+0.4*V154+4.5%-$B$2)+($A$2-50%))</f>
        <v>0.29644475230526152</v>
      </c>
      <c r="I154" t="str">
        <f t="shared" si="51"/>
        <v>R</v>
      </c>
      <c r="J154" t="str">
        <f t="shared" si="44"/>
        <v>Safe R</v>
      </c>
      <c r="K154" s="14">
        <f>'Raw Data'!P149</f>
        <v>0.33174999999999999</v>
      </c>
      <c r="L154" s="14">
        <f t="shared" si="45"/>
        <v>0.33174999999999999</v>
      </c>
      <c r="M154" s="8">
        <f>'Raw Data'!M149</f>
        <v>0.37212147884389052</v>
      </c>
      <c r="N154" s="10">
        <f t="shared" si="48"/>
        <v>0.4121214788438905</v>
      </c>
      <c r="O154" s="17">
        <f>'Raw Data'!S149</f>
        <v>0.42449570935027303</v>
      </c>
      <c r="P154" s="10">
        <f>'Raw Data'!V149</f>
        <v>0.41399999999999998</v>
      </c>
      <c r="Q154" s="9">
        <f>K154-P154</f>
        <v>-8.224999999999999E-2</v>
      </c>
      <c r="R154" s="10">
        <f t="shared" si="47"/>
        <v>0.43074570935027295</v>
      </c>
      <c r="S154" s="10">
        <f>50%-N154/2</f>
        <v>0.29393926057805475</v>
      </c>
      <c r="T154" s="10">
        <f>50%-R154/2</f>
        <v>0.28462714532486355</v>
      </c>
      <c r="U154" s="15">
        <f t="shared" si="43"/>
        <v>-3.7810739421945239E-2</v>
      </c>
      <c r="V154" s="63">
        <f>T154-K154</f>
        <v>-4.7122854675136439E-2</v>
      </c>
    </row>
    <row r="155" spans="1:22" x14ac:dyDescent="0.25">
      <c r="A155" s="4" t="s">
        <v>455</v>
      </c>
      <c r="B155" s="5">
        <v>16</v>
      </c>
      <c r="C155" s="4" t="s">
        <v>160</v>
      </c>
      <c r="D155" s="4" t="s">
        <v>8</v>
      </c>
      <c r="E155" s="7">
        <v>2010</v>
      </c>
      <c r="F155" s="4">
        <v>4</v>
      </c>
      <c r="G155" s="4">
        <v>6</v>
      </c>
      <c r="H155" s="16">
        <f>IF(G155="",K155+0.15*(U155+4.5%-$B$2)+($A$2-50%),K155+0.85*(0.6*U155+0.4*V155+4.5%-$B$2)+($A$2-50%))</f>
        <v>0.36772176603341922</v>
      </c>
      <c r="I155" t="str">
        <f t="shared" si="51"/>
        <v>R</v>
      </c>
      <c r="J155" t="str">
        <f t="shared" si="44"/>
        <v>Safe R</v>
      </c>
      <c r="K155" s="14">
        <f>'Raw Data'!P150</f>
        <v>0.44224999999999998</v>
      </c>
      <c r="L155" s="14">
        <f t="shared" si="45"/>
        <v>0.44225000000000003</v>
      </c>
      <c r="M155" s="8">
        <f>'Raw Data'!M150</f>
        <v>0.23628141045258255</v>
      </c>
      <c r="N155" s="10">
        <f t="shared" si="48"/>
        <v>0.27628141045258253</v>
      </c>
      <c r="O155" s="17">
        <f>'Raw Data'!S150</f>
        <v>0.14697926059513078</v>
      </c>
      <c r="P155" s="10">
        <f>'Raw Data'!V150</f>
        <v>0.504</v>
      </c>
      <c r="Q155" s="9">
        <f>K155-P155</f>
        <v>-6.1750000000000027E-2</v>
      </c>
      <c r="R155" s="10">
        <f t="shared" si="47"/>
        <v>0.31272926059513084</v>
      </c>
      <c r="S155" s="10">
        <f>50%-N155/2</f>
        <v>0.36185929477370871</v>
      </c>
      <c r="T155" s="10">
        <f>50%-R155/2</f>
        <v>0.34363536970243458</v>
      </c>
      <c r="U155" s="15">
        <f t="shared" si="43"/>
        <v>-8.039070522629127E-2</v>
      </c>
      <c r="V155" s="63">
        <f>T155-K155</f>
        <v>-9.8614630297565398E-2</v>
      </c>
    </row>
    <row r="156" spans="1:22" x14ac:dyDescent="0.25">
      <c r="A156" s="4" t="s">
        <v>455</v>
      </c>
      <c r="B156" s="5">
        <v>17</v>
      </c>
      <c r="C156" s="4" t="s">
        <v>161</v>
      </c>
      <c r="D156" s="4" t="s">
        <v>16</v>
      </c>
      <c r="E156" s="7">
        <v>2012</v>
      </c>
      <c r="F156" s="4">
        <v>3</v>
      </c>
      <c r="G156" s="4"/>
      <c r="H156" s="16">
        <f>IF(G156="",K156+0.15*(U156-4.5%+$B$2)+($A$2-50%),K156+0.85*(0.6*U156+0.4*V156-4.5%+$B$2)+($A$2-50%))</f>
        <v>0.57130590828480399</v>
      </c>
      <c r="I156" t="str">
        <f t="shared" si="51"/>
        <v>D</v>
      </c>
      <c r="J156" t="str">
        <f t="shared" si="44"/>
        <v>Likely D</v>
      </c>
      <c r="K156" s="14">
        <f>'Raw Data'!P151</f>
        <v>0.56574999999999998</v>
      </c>
      <c r="L156" s="14">
        <f t="shared" si="45"/>
        <v>0.56574999999999998</v>
      </c>
      <c r="M156" s="8">
        <f>'Raw Data'!M151</f>
        <v>6.55787771307203E-2</v>
      </c>
      <c r="N156" s="10">
        <f t="shared" si="48"/>
        <v>0.20557877713072031</v>
      </c>
      <c r="O156" s="17"/>
      <c r="P156" s="10"/>
      <c r="Q156" s="9"/>
      <c r="R156" s="10" t="str">
        <f t="shared" si="47"/>
        <v/>
      </c>
      <c r="S156" s="10">
        <f>50%+N156/2</f>
        <v>0.60278938856536013</v>
      </c>
      <c r="T156" s="10"/>
      <c r="U156" s="15">
        <f t="shared" si="43"/>
        <v>3.7039388565360154E-2</v>
      </c>
      <c r="V156" s="63"/>
    </row>
    <row r="157" spans="1:22" x14ac:dyDescent="0.25">
      <c r="A157" s="4" t="s">
        <v>455</v>
      </c>
      <c r="B157" s="5">
        <v>18</v>
      </c>
      <c r="C157" s="4" t="s">
        <v>162</v>
      </c>
      <c r="D157" s="4" t="s">
        <v>8</v>
      </c>
      <c r="E157" s="7">
        <v>2008</v>
      </c>
      <c r="F157" s="4">
        <v>4</v>
      </c>
      <c r="G157" s="4">
        <v>4</v>
      </c>
      <c r="H157" s="16">
        <f>IF(G157="",K157+0.15*(U157+4.5%-$B$2)+($A$2-50%),K157+0.85*(0.6*U157+0.4*V157+4.5%-$B$2)+($A$2-50%))</f>
        <v>0.26626245716549346</v>
      </c>
      <c r="I157" t="str">
        <f t="shared" si="51"/>
        <v>R</v>
      </c>
      <c r="J157" t="str">
        <f t="shared" si="44"/>
        <v>Safe R</v>
      </c>
      <c r="K157" s="14">
        <f>'Raw Data'!P152</f>
        <v>0.36425000000000002</v>
      </c>
      <c r="L157" s="14">
        <f t="shared" si="45"/>
        <v>0.36424999999999996</v>
      </c>
      <c r="M157" s="8">
        <f>'Raw Data'!M152</f>
        <v>0.48327675491686156</v>
      </c>
      <c r="N157" s="10">
        <f t="shared" si="48"/>
        <v>0.52327675491686154</v>
      </c>
      <c r="O157" s="17">
        <f>'Raw Data'!S152</f>
        <v>0.45648217841592276</v>
      </c>
      <c r="P157" s="10">
        <f>'Raw Data'!V152</f>
        <v>0.45399999999999996</v>
      </c>
      <c r="Q157" s="9">
        <f>K157-P157</f>
        <v>-8.9749999999999941E-2</v>
      </c>
      <c r="R157" s="10">
        <f t="shared" si="47"/>
        <v>0.47023217841592274</v>
      </c>
      <c r="S157" s="10">
        <f>50%-N157/2</f>
        <v>0.23836162254156923</v>
      </c>
      <c r="T157" s="10">
        <f>50%-R157/2</f>
        <v>0.26488391079203866</v>
      </c>
      <c r="U157" s="15">
        <f t="shared" si="43"/>
        <v>-0.12588837745843079</v>
      </c>
      <c r="V157" s="63">
        <f>T157-K157</f>
        <v>-9.9366089207961361E-2</v>
      </c>
    </row>
    <row r="158" spans="1:22" x14ac:dyDescent="0.25">
      <c r="A158" s="4" t="s">
        <v>456</v>
      </c>
      <c r="B158" s="5">
        <v>1</v>
      </c>
      <c r="C158" s="4" t="s">
        <v>163</v>
      </c>
      <c r="D158" s="4" t="s">
        <v>16</v>
      </c>
      <c r="E158" s="7">
        <v>1984</v>
      </c>
      <c r="F158" s="4">
        <v>1</v>
      </c>
      <c r="G158" s="4">
        <v>1</v>
      </c>
      <c r="H158" s="16">
        <f>IF(G158="",K158+0.15*(U158-4.5%+$B$2)+($A$2-50%),K158+0.85*(0.6*U158+0.4*V158-4.5%+$B$2)+($A$2-50%))</f>
        <v>0.64252005528917222</v>
      </c>
      <c r="I158" t="str">
        <f t="shared" si="51"/>
        <v>D</v>
      </c>
      <c r="J158" t="str">
        <f t="shared" si="44"/>
        <v>Safe D</v>
      </c>
      <c r="K158" s="14">
        <f>'Raw Data'!P153</f>
        <v>0.59975000000000001</v>
      </c>
      <c r="L158" s="14">
        <f t="shared" si="45"/>
        <v>0.59975000000000001</v>
      </c>
      <c r="M158" s="8">
        <f>'Raw Data'!M153</f>
        <v>0.34566396926539422</v>
      </c>
      <c r="N158" s="10">
        <f t="shared" si="48"/>
        <v>0.30566396926539424</v>
      </c>
      <c r="O158" s="17">
        <f>'Raw Data'!S153</f>
        <v>0.20509260662645129</v>
      </c>
      <c r="P158" s="10">
        <f>'Raw Data'!V153</f>
        <v>0.58899999999999997</v>
      </c>
      <c r="Q158" s="9">
        <f>K158-P158</f>
        <v>1.0750000000000037E-2</v>
      </c>
      <c r="R158" s="10">
        <f t="shared" si="47"/>
        <v>0.29184260662645134</v>
      </c>
      <c r="S158" s="10">
        <f>50%+N158/2</f>
        <v>0.65283198463269709</v>
      </c>
      <c r="T158" s="10">
        <f>50%+R158/2</f>
        <v>0.64592130331322561</v>
      </c>
      <c r="U158" s="15">
        <f t="shared" si="43"/>
        <v>5.3081984632697088E-2</v>
      </c>
      <c r="V158" s="63">
        <f>T158-K158</f>
        <v>4.6171303313225609E-2</v>
      </c>
    </row>
    <row r="159" spans="1:22" x14ac:dyDescent="0.25">
      <c r="A159" s="4" t="s">
        <v>456</v>
      </c>
      <c r="B159" s="5">
        <v>2</v>
      </c>
      <c r="C159" s="4" t="s">
        <v>164</v>
      </c>
      <c r="D159" s="4" t="s">
        <v>8</v>
      </c>
      <c r="E159" s="7">
        <v>2012</v>
      </c>
      <c r="F159" s="4">
        <v>5</v>
      </c>
      <c r="G159" s="4"/>
      <c r="H159" s="16">
        <f>IF(G159="",K159+0.15*(U159+4.5%-$B$2)+($A$2-50%),K159+0.85*(0.6*U159+0.4*V159+4.5%-$B$2)+($A$2-50%))</f>
        <v>0.41327447917061022</v>
      </c>
      <c r="I159" t="s">
        <v>518</v>
      </c>
      <c r="J159" t="str">
        <f t="shared" si="44"/>
        <v>Safe R</v>
      </c>
      <c r="K159" s="14">
        <f>'Raw Data'!P154</f>
        <v>0.41075</v>
      </c>
      <c r="L159" s="14">
        <f t="shared" si="45"/>
        <v>0.41074999999999995</v>
      </c>
      <c r="M159" s="8">
        <f>'Raw Data'!M154</f>
        <v>1.4840277725197415E-2</v>
      </c>
      <c r="N159" s="10">
        <f t="shared" si="48"/>
        <v>0.14484027772519742</v>
      </c>
      <c r="O159" s="17"/>
      <c r="P159" s="10"/>
      <c r="Q159" s="9"/>
      <c r="R159" s="10" t="str">
        <f t="shared" si="47"/>
        <v/>
      </c>
      <c r="S159" s="10">
        <f>50%-N159/2</f>
        <v>0.42757986113740132</v>
      </c>
      <c r="T159" s="10"/>
      <c r="U159" s="15">
        <f t="shared" si="43"/>
        <v>1.6829861137401314E-2</v>
      </c>
      <c r="V159" s="63"/>
    </row>
    <row r="160" spans="1:22" x14ac:dyDescent="0.25">
      <c r="A160" s="4" t="s">
        <v>456</v>
      </c>
      <c r="B160" s="5">
        <v>3</v>
      </c>
      <c r="C160" s="4" t="s">
        <v>165</v>
      </c>
      <c r="D160" s="4" t="s">
        <v>8</v>
      </c>
      <c r="E160" s="7">
        <v>2010</v>
      </c>
      <c r="F160" s="4">
        <v>4</v>
      </c>
      <c r="G160" s="4">
        <v>5</v>
      </c>
      <c r="H160" s="16">
        <f>IF(G160="",K160+0.15*(U160+4.5%-$B$2)+($A$2-50%),K160+0.85*(0.6*U160+0.4*V160+4.5%-$B$2)+($A$2-50%))</f>
        <v>0.31605955779631434</v>
      </c>
      <c r="I160" t="str">
        <f t="shared" ref="I160:I179" si="52">IF(H160&lt;44%,"R",IF(H160&gt;56%,"D","No projection"))</f>
        <v>R</v>
      </c>
      <c r="J160" t="str">
        <f t="shared" si="44"/>
        <v>Safe R</v>
      </c>
      <c r="K160" s="14">
        <f>'Raw Data'!P155</f>
        <v>0.34675</v>
      </c>
      <c r="L160" s="14">
        <f t="shared" si="45"/>
        <v>0.34675</v>
      </c>
      <c r="M160" s="8">
        <f>'Raw Data'!M155</f>
        <v>0.34081752814602034</v>
      </c>
      <c r="N160" s="10">
        <f t="shared" si="48"/>
        <v>0.38081752814602032</v>
      </c>
      <c r="O160" s="17">
        <f>'Raw Data'!S155</f>
        <v>0.30930572074382634</v>
      </c>
      <c r="P160" s="10">
        <f>'Raw Data'!V155</f>
        <v>0.39899999999999997</v>
      </c>
      <c r="Q160" s="9">
        <f>K160-P160</f>
        <v>-5.2249999999999963E-2</v>
      </c>
      <c r="R160" s="10">
        <f t="shared" si="47"/>
        <v>0.37555572074382632</v>
      </c>
      <c r="S160" s="10">
        <f>50%-N160/2</f>
        <v>0.30959123592698984</v>
      </c>
      <c r="T160" s="10">
        <f>50%-R160/2</f>
        <v>0.31222213962808687</v>
      </c>
      <c r="U160" s="15">
        <f t="shared" si="43"/>
        <v>-3.7158764073010164E-2</v>
      </c>
      <c r="V160" s="63">
        <f>T160-K160</f>
        <v>-3.4527860371913133E-2</v>
      </c>
    </row>
    <row r="161" spans="1:22" x14ac:dyDescent="0.25">
      <c r="A161" s="4" t="s">
        <v>456</v>
      </c>
      <c r="B161" s="5">
        <v>4</v>
      </c>
      <c r="C161" s="4" t="s">
        <v>166</v>
      </c>
      <c r="D161" s="4" t="s">
        <v>8</v>
      </c>
      <c r="E161" s="7">
        <v>2010</v>
      </c>
      <c r="F161" s="4">
        <v>4</v>
      </c>
      <c r="G161" s="4">
        <v>5</v>
      </c>
      <c r="H161" s="16">
        <f>IF(G161="",K161+0.15*(U161+4.5%-$B$2)+($A$2-50%),K161+0.85*(0.6*U161+0.4*V161+4.5%-$B$2)+($A$2-50%))</f>
        <v>0.31049466152410443</v>
      </c>
      <c r="I161" t="str">
        <f t="shared" si="52"/>
        <v>R</v>
      </c>
      <c r="J161" t="str">
        <f t="shared" si="44"/>
        <v>Safe R</v>
      </c>
      <c r="K161" s="14">
        <f>'Raw Data'!P156</f>
        <v>0.36075000000000002</v>
      </c>
      <c r="L161" s="14">
        <f t="shared" si="45"/>
        <v>0.36075000000000002</v>
      </c>
      <c r="M161" s="8">
        <f>'Raw Data'!M156</f>
        <v>0.28915602801649198</v>
      </c>
      <c r="N161" s="10">
        <f t="shared" si="48"/>
        <v>0.32915602801649196</v>
      </c>
      <c r="O161" s="17">
        <f>'Raw Data'!S156</f>
        <v>0.44588559606876532</v>
      </c>
      <c r="P161" s="10">
        <f>'Raw Data'!V156</f>
        <v>0.39899999999999997</v>
      </c>
      <c r="Q161" s="9">
        <f>K161-P161</f>
        <v>-3.8249999999999951E-2</v>
      </c>
      <c r="R161" s="10">
        <f t="shared" si="47"/>
        <v>0.49813559606876529</v>
      </c>
      <c r="S161" s="10">
        <f>50%-N161/2</f>
        <v>0.33542198599175399</v>
      </c>
      <c r="T161" s="10">
        <f>50%-R161/2</f>
        <v>0.25093220196561739</v>
      </c>
      <c r="U161" s="15">
        <f t="shared" si="43"/>
        <v>-2.5328014008246025E-2</v>
      </c>
      <c r="V161" s="63">
        <f>T161-K161</f>
        <v>-0.10981779803438263</v>
      </c>
    </row>
    <row r="162" spans="1:22" x14ac:dyDescent="0.25">
      <c r="A162" s="4" t="s">
        <v>456</v>
      </c>
      <c r="B162" s="5">
        <v>5</v>
      </c>
      <c r="C162" s="4" t="s">
        <v>167</v>
      </c>
      <c r="D162" s="4" t="s">
        <v>8</v>
      </c>
      <c r="E162" s="7">
        <v>2012</v>
      </c>
      <c r="F162" s="4">
        <v>5</v>
      </c>
      <c r="G162" s="4"/>
      <c r="H162" s="16">
        <f>IF(G162="",K162+0.15*(U162+4.5%-$B$2)+($A$2-50%),K162+0.85*(0.6*U162+0.4*V162+4.5%-$B$2)+($A$2-50%))</f>
        <v>0.38625915014675688</v>
      </c>
      <c r="I162" t="str">
        <f t="shared" si="52"/>
        <v>R</v>
      </c>
      <c r="J162" t="str">
        <f t="shared" si="44"/>
        <v>Safe R</v>
      </c>
      <c r="K162" s="14">
        <f>'Raw Data'!P157</f>
        <v>0.39675000000000005</v>
      </c>
      <c r="L162" s="14">
        <f t="shared" si="45"/>
        <v>0.39675000000000005</v>
      </c>
      <c r="M162" s="8">
        <f>'Raw Data'!M157</f>
        <v>0.21637799804324243</v>
      </c>
      <c r="N162" s="10">
        <f t="shared" si="48"/>
        <v>0.34637799804324243</v>
      </c>
      <c r="O162" s="17"/>
      <c r="P162" s="10"/>
      <c r="Q162" s="9"/>
      <c r="R162" s="10" t="str">
        <f t="shared" si="47"/>
        <v/>
      </c>
      <c r="S162" s="10">
        <f>50%-N162/2</f>
        <v>0.32681100097837879</v>
      </c>
      <c r="T162" s="10"/>
      <c r="U162" s="15">
        <f t="shared" si="43"/>
        <v>-6.9938999021621262E-2</v>
      </c>
      <c r="V162" s="63"/>
    </row>
    <row r="163" spans="1:22" x14ac:dyDescent="0.25">
      <c r="A163" s="4" t="s">
        <v>456</v>
      </c>
      <c r="B163" s="5">
        <v>6</v>
      </c>
      <c r="C163" s="4" t="s">
        <v>168</v>
      </c>
      <c r="D163" s="4" t="s">
        <v>8</v>
      </c>
      <c r="E163" s="7">
        <v>2012</v>
      </c>
      <c r="F163" s="4">
        <v>5</v>
      </c>
      <c r="G163" s="4"/>
      <c r="H163" s="16">
        <f>IF(G163="",K163+0.15*(U163+4.5%-$B$2)+($A$2-50%),K163+0.85*(0.6*U163+0.4*V163+4.5%-$B$2)+($A$2-50%))</f>
        <v>0.35664078135184024</v>
      </c>
      <c r="I163" t="str">
        <f t="shared" si="52"/>
        <v>R</v>
      </c>
      <c r="J163" t="str">
        <f t="shared" si="44"/>
        <v>Safe R</v>
      </c>
      <c r="K163" s="14">
        <f>'Raw Data'!P158</f>
        <v>0.36525000000000002</v>
      </c>
      <c r="L163" s="14">
        <f t="shared" si="45"/>
        <v>0.36525000000000007</v>
      </c>
      <c r="M163" s="8">
        <f>'Raw Data'!M158</f>
        <v>0.25428958197546381</v>
      </c>
      <c r="N163" s="10">
        <f t="shared" si="48"/>
        <v>0.38428958197546381</v>
      </c>
      <c r="O163" s="17"/>
      <c r="P163" s="10"/>
      <c r="Q163" s="9"/>
      <c r="R163" s="10" t="str">
        <f t="shared" si="47"/>
        <v/>
      </c>
      <c r="S163" s="10">
        <f>50%-N163/2</f>
        <v>0.30785520901226809</v>
      </c>
      <c r="T163" s="10"/>
      <c r="U163" s="15">
        <f t="shared" si="43"/>
        <v>-5.7394790987731925E-2</v>
      </c>
      <c r="V163" s="63"/>
    </row>
    <row r="164" spans="1:22" x14ac:dyDescent="0.25">
      <c r="A164" s="4" t="s">
        <v>456</v>
      </c>
      <c r="B164" s="5">
        <v>7</v>
      </c>
      <c r="C164" s="4" t="s">
        <v>169</v>
      </c>
      <c r="D164" s="4" t="s">
        <v>16</v>
      </c>
      <c r="E164" s="7">
        <v>2007.5</v>
      </c>
      <c r="F164" s="4">
        <v>1</v>
      </c>
      <c r="G164" s="4">
        <v>1</v>
      </c>
      <c r="H164" s="16">
        <f>IF(G164="",K164+0.15*(U164-4.5%+$B$2)+($A$2-50%),K164+0.85*(0.6*U164+0.4*V164-4.5%+$B$2)+($A$2-50%))</f>
        <v>0.61273928388644272</v>
      </c>
      <c r="I164" t="str">
        <f t="shared" si="52"/>
        <v>D</v>
      </c>
      <c r="J164" t="str">
        <f t="shared" si="44"/>
        <v>Safe D</v>
      </c>
      <c r="K164" s="14">
        <f>'Raw Data'!P159</f>
        <v>0.61824999999999997</v>
      </c>
      <c r="L164" s="14">
        <f t="shared" si="45"/>
        <v>0.61824999999999997</v>
      </c>
      <c r="M164" s="8">
        <f>'Raw Data'!M159</f>
        <v>0.25700329521225046</v>
      </c>
      <c r="N164" s="10">
        <f t="shared" si="48"/>
        <v>0.21700329521225045</v>
      </c>
      <c r="O164" s="17">
        <f>'Raw Data'!S159</f>
        <v>0.21807908004305215</v>
      </c>
      <c r="P164" s="10">
        <f>'Raw Data'!V159</f>
        <v>0.67899999999999994</v>
      </c>
      <c r="Q164" s="9">
        <f t="shared" ref="Q164:Q177" si="53">K164-P164</f>
        <v>-6.0749999999999971E-2</v>
      </c>
      <c r="R164" s="10">
        <f t="shared" si="47"/>
        <v>0.23332908004305219</v>
      </c>
      <c r="S164" s="10">
        <f>50%+N164/2</f>
        <v>0.60850164760612524</v>
      </c>
      <c r="T164" s="10">
        <f>50%+R164/2</f>
        <v>0.61666454002152604</v>
      </c>
      <c r="U164" s="15">
        <f t="shared" si="43"/>
        <v>-9.7483523938747263E-3</v>
      </c>
      <c r="V164" s="63">
        <f t="shared" ref="V164:V177" si="54">T164-K164</f>
        <v>-1.5854599784739243E-3</v>
      </c>
    </row>
    <row r="165" spans="1:22" x14ac:dyDescent="0.25">
      <c r="A165" s="4" t="s">
        <v>456</v>
      </c>
      <c r="B165" s="5">
        <v>8</v>
      </c>
      <c r="C165" s="4" t="s">
        <v>170</v>
      </c>
      <c r="D165" s="4" t="s">
        <v>8</v>
      </c>
      <c r="E165" s="7">
        <v>2010</v>
      </c>
      <c r="F165" s="4">
        <v>4</v>
      </c>
      <c r="G165" s="4">
        <v>5</v>
      </c>
      <c r="H165" s="16">
        <f>IF(G165="",K165+0.15*(U165+4.5%-$B$2)+($A$2-50%),K165+0.85*(0.6*U165+0.4*V165+4.5%-$B$2)+($A$2-50%))</f>
        <v>0.39749234356666846</v>
      </c>
      <c r="I165" t="str">
        <f t="shared" si="52"/>
        <v>R</v>
      </c>
      <c r="J165" t="str">
        <f t="shared" si="44"/>
        <v>Safe R</v>
      </c>
      <c r="K165" s="14">
        <f>'Raw Data'!P160</f>
        <v>0.38675000000000004</v>
      </c>
      <c r="L165" s="14">
        <f t="shared" si="45"/>
        <v>0.38675000000000004</v>
      </c>
      <c r="M165" s="8">
        <f>'Raw Data'!M160</f>
        <v>0.10665381329009921</v>
      </c>
      <c r="N165" s="10">
        <f t="shared" si="48"/>
        <v>0.14665381329009922</v>
      </c>
      <c r="O165" s="17">
        <f>'Raw Data'!S160</f>
        <v>0.21182902379033086</v>
      </c>
      <c r="P165" s="10">
        <f>'Raw Data'!V160</f>
        <v>0.44399999999999995</v>
      </c>
      <c r="Q165" s="9">
        <f t="shared" si="53"/>
        <v>-5.7249999999999912E-2</v>
      </c>
      <c r="R165" s="10">
        <f t="shared" si="47"/>
        <v>0.28307902379033079</v>
      </c>
      <c r="S165" s="10">
        <f>50%-N165/2</f>
        <v>0.42667309335495041</v>
      </c>
      <c r="T165" s="10">
        <f>50%-R165/2</f>
        <v>0.35846048810483461</v>
      </c>
      <c r="U165" s="15">
        <f t="shared" si="43"/>
        <v>3.9923093354950367E-2</v>
      </c>
      <c r="V165" s="63">
        <f t="shared" si="54"/>
        <v>-2.8289511895165431E-2</v>
      </c>
    </row>
    <row r="166" spans="1:22" x14ac:dyDescent="0.25">
      <c r="A166" s="4" t="s">
        <v>456</v>
      </c>
      <c r="B166" s="5">
        <v>9</v>
      </c>
      <c r="C166" s="4" t="s">
        <v>171</v>
      </c>
      <c r="D166" s="4" t="s">
        <v>8</v>
      </c>
      <c r="E166" s="7">
        <v>2010</v>
      </c>
      <c r="F166" s="4">
        <v>4</v>
      </c>
      <c r="G166" s="4">
        <v>6</v>
      </c>
      <c r="H166" s="16">
        <f>IF(G166="",K166+0.15*(U166+4.5%-$B$2)+($A$2-50%),K166+0.85*(0.6*U166+0.4*V166+4.5%-$B$2)+($A$2-50%))</f>
        <v>0.40067642026351868</v>
      </c>
      <c r="I166" t="str">
        <f t="shared" si="52"/>
        <v>R</v>
      </c>
      <c r="J166" t="str">
        <f t="shared" si="44"/>
        <v>Safe R</v>
      </c>
      <c r="K166" s="14">
        <f>'Raw Data'!P161</f>
        <v>0.39824999999999999</v>
      </c>
      <c r="L166" s="14">
        <f t="shared" si="45"/>
        <v>0.39824999999999999</v>
      </c>
      <c r="M166" s="8">
        <f>'Raw Data'!M161</f>
        <v>0.10894090817626934</v>
      </c>
      <c r="N166" s="10">
        <f t="shared" si="48"/>
        <v>0.14894090817626934</v>
      </c>
      <c r="O166" s="17">
        <f>'Raw Data'!S161</f>
        <v>0.10631557736195663</v>
      </c>
      <c r="P166" s="10">
        <f>'Raw Data'!V161</f>
        <v>0.45899999999999996</v>
      </c>
      <c r="Q166" s="9">
        <f t="shared" si="53"/>
        <v>-6.0749999999999971E-2</v>
      </c>
      <c r="R166" s="10">
        <f t="shared" si="47"/>
        <v>0.27106557736195658</v>
      </c>
      <c r="S166" s="10">
        <f>50%-N166/2</f>
        <v>0.42552954591186531</v>
      </c>
      <c r="T166" s="10">
        <f>50%-R166/2</f>
        <v>0.36446721131902171</v>
      </c>
      <c r="U166" s="15">
        <f t="shared" si="43"/>
        <v>2.7279545911865322E-2</v>
      </c>
      <c r="V166" s="63">
        <f t="shared" si="54"/>
        <v>-3.3782788680978282E-2</v>
      </c>
    </row>
    <row r="167" spans="1:22" x14ac:dyDescent="0.25">
      <c r="A167" s="4" t="s">
        <v>457</v>
      </c>
      <c r="B167" s="5">
        <v>1</v>
      </c>
      <c r="C167" s="4" t="s">
        <v>139</v>
      </c>
      <c r="D167" s="4" t="s">
        <v>16</v>
      </c>
      <c r="E167" s="7">
        <v>2006</v>
      </c>
      <c r="F167" s="4">
        <v>1</v>
      </c>
      <c r="G167" s="4">
        <v>1</v>
      </c>
      <c r="H167" s="16">
        <f>IF(G167="",K167+0.15*(U167-4.5%+$B$2)+($A$2-50%),K167+0.85*(0.6*U167+0.4*V167-4.5%+$B$2)+($A$2-50%))</f>
        <v>0.55336984920077048</v>
      </c>
      <c r="I167" t="str">
        <f t="shared" si="52"/>
        <v>No projection</v>
      </c>
      <c r="J167" t="str">
        <f t="shared" si="44"/>
        <v>Lean D</v>
      </c>
      <c r="K167" s="14">
        <f>'Raw Data'!P162</f>
        <v>0.54925000000000002</v>
      </c>
      <c r="L167" s="14">
        <f t="shared" si="45"/>
        <v>0.54925000000000002</v>
      </c>
      <c r="M167" s="8">
        <f>'Raw Data'!M162</f>
        <v>0.15577818944261573</v>
      </c>
      <c r="N167" s="10">
        <f t="shared" si="48"/>
        <v>0.11577818944261573</v>
      </c>
      <c r="O167" s="17">
        <f>'Raw Data'!S162</f>
        <v>2.0567122899431745E-2</v>
      </c>
      <c r="P167" s="10">
        <f>'Raw Data'!V162</f>
        <v>0.54899999999999993</v>
      </c>
      <c r="Q167" s="9">
        <f t="shared" si="53"/>
        <v>2.5000000000008349E-4</v>
      </c>
      <c r="R167" s="10">
        <f t="shared" si="47"/>
        <v>9.6817122899431826E-2</v>
      </c>
      <c r="S167" s="10">
        <f>50%+N167/2</f>
        <v>0.55788909472130788</v>
      </c>
      <c r="T167" s="10">
        <f>50%+R167/2</f>
        <v>0.54840856144971595</v>
      </c>
      <c r="U167" s="15">
        <f t="shared" si="43"/>
        <v>8.6390947213078606E-3</v>
      </c>
      <c r="V167" s="63">
        <f t="shared" si="54"/>
        <v>-8.4143855028406822E-4</v>
      </c>
    </row>
    <row r="168" spans="1:22" x14ac:dyDescent="0.25">
      <c r="A168" s="4" t="s">
        <v>457</v>
      </c>
      <c r="B168" s="5">
        <v>2</v>
      </c>
      <c r="C168" s="4" t="s">
        <v>140</v>
      </c>
      <c r="D168" s="4" t="s">
        <v>16</v>
      </c>
      <c r="E168" s="7">
        <v>2006</v>
      </c>
      <c r="F168" s="4">
        <v>1</v>
      </c>
      <c r="G168" s="4">
        <v>1</v>
      </c>
      <c r="H168" s="16">
        <f>IF(G168="",K168+0.15*(U168-4.5%+$B$2)+($A$2-50%),K168+0.85*(0.6*U168+0.4*V168-4.5%+$B$2)+($A$2-50%))</f>
        <v>0.54786316878572039</v>
      </c>
      <c r="I168" t="str">
        <f t="shared" si="52"/>
        <v>No projection</v>
      </c>
      <c r="J168" t="str">
        <f t="shared" si="44"/>
        <v>Lean D</v>
      </c>
      <c r="K168" s="14">
        <f>'Raw Data'!P163</f>
        <v>0.5462499999999999</v>
      </c>
      <c r="L168" s="14">
        <f t="shared" si="45"/>
        <v>0.5462499999999999</v>
      </c>
      <c r="M168" s="8">
        <f>'Raw Data'!M163</f>
        <v>0.13344211427348607</v>
      </c>
      <c r="N168" s="10">
        <f t="shared" si="48"/>
        <v>9.344211427348606E-2</v>
      </c>
      <c r="O168" s="17">
        <f>'Raw Data'!S163</f>
        <v>5.2326056741067772E-2</v>
      </c>
      <c r="P168" s="10">
        <f>'Raw Data'!V163</f>
        <v>0.57399999999999995</v>
      </c>
      <c r="Q168" s="9">
        <f t="shared" si="53"/>
        <v>-2.7750000000000052E-2</v>
      </c>
      <c r="R168" s="10">
        <f t="shared" si="47"/>
        <v>0.10057605674106772</v>
      </c>
      <c r="S168" s="10">
        <f>50%+N168/2</f>
        <v>0.54672105713674302</v>
      </c>
      <c r="T168" s="10">
        <f>50%+R168/2</f>
        <v>0.55028802837053381</v>
      </c>
      <c r="U168" s="15">
        <f t="shared" si="43"/>
        <v>4.7105713674311378E-4</v>
      </c>
      <c r="V168" s="63">
        <f t="shared" si="54"/>
        <v>4.0380283705339082E-3</v>
      </c>
    </row>
    <row r="169" spans="1:22" x14ac:dyDescent="0.25">
      <c r="A169" s="4" t="s">
        <v>457</v>
      </c>
      <c r="B169" s="5">
        <v>3</v>
      </c>
      <c r="C169" s="4" t="s">
        <v>141</v>
      </c>
      <c r="D169" s="4" t="s">
        <v>8</v>
      </c>
      <c r="E169" s="7">
        <v>1994</v>
      </c>
      <c r="F169" s="4">
        <v>5</v>
      </c>
      <c r="G169" s="4">
        <v>4</v>
      </c>
      <c r="H169" s="16">
        <f t="shared" ref="H169:H176" si="55">IF(G169="",K169+0.15*(U169+4.5%-$B$2)+($A$2-50%),K169+0.85*(0.6*U169+0.4*V169+4.5%-$B$2)+($A$2-50%))</f>
        <v>0.44756839426207917</v>
      </c>
      <c r="I169" t="str">
        <f t="shared" si="52"/>
        <v>No projection</v>
      </c>
      <c r="J169" t="str">
        <f t="shared" si="44"/>
        <v>Lean R</v>
      </c>
      <c r="K169" s="14">
        <f>'Raw Data'!P164</f>
        <v>0.50175000000000003</v>
      </c>
      <c r="L169" s="14">
        <f t="shared" si="45"/>
        <v>0.50174999999999992</v>
      </c>
      <c r="M169" s="8">
        <f>'Raw Data'!M164</f>
        <v>9.0030002806017806E-2</v>
      </c>
      <c r="N169" s="10">
        <f t="shared" si="48"/>
        <v>0.22003000280601781</v>
      </c>
      <c r="O169" s="17">
        <f>'Raw Data'!S164</f>
        <v>4.3670323661095745E-2</v>
      </c>
      <c r="P169" s="10">
        <f>'Raw Data'!V164</f>
        <v>0.51400000000000001</v>
      </c>
      <c r="Q169" s="9">
        <f t="shared" si="53"/>
        <v>-1.2249999999999983E-2</v>
      </c>
      <c r="R169" s="10">
        <f t="shared" ref="R169:R200" si="56">IF(G169=1,O169+Q169+7.6%,IF(G169=2,O169+Q169+16.6%,IF(G169=3,O169+Q169+25.6%,IF(G169=4,O169-Q169-7.6%,IF(G169=5,O169-Q169+1.4%,IF(G169=6,O169-Q169+10.4%,""))))))</f>
        <v>-2.007967633890427E-2</v>
      </c>
      <c r="S169" s="10">
        <f>50%-N169/2</f>
        <v>0.38998499859699109</v>
      </c>
      <c r="T169" s="10">
        <f t="shared" ref="T169:T176" si="57">50%-R169/2</f>
        <v>0.51003983816945209</v>
      </c>
      <c r="U169" s="15">
        <f t="shared" si="43"/>
        <v>-0.11176500140300893</v>
      </c>
      <c r="V169" s="63">
        <f t="shared" si="54"/>
        <v>8.2898381694520573E-3</v>
      </c>
    </row>
    <row r="170" spans="1:22" x14ac:dyDescent="0.25">
      <c r="A170" s="4" t="s">
        <v>457</v>
      </c>
      <c r="B170" s="5">
        <v>4</v>
      </c>
      <c r="C170" s="4" t="s">
        <v>142</v>
      </c>
      <c r="D170" s="4" t="s">
        <v>8</v>
      </c>
      <c r="E170" s="7">
        <v>2002</v>
      </c>
      <c r="F170" s="4">
        <v>4</v>
      </c>
      <c r="G170" s="4">
        <v>4</v>
      </c>
      <c r="H170" s="16">
        <f t="shared" si="55"/>
        <v>0.41923338198725335</v>
      </c>
      <c r="I170" t="str">
        <f t="shared" si="52"/>
        <v>R</v>
      </c>
      <c r="J170" t="str">
        <f t="shared" si="44"/>
        <v>Safe R</v>
      </c>
      <c r="K170" s="14">
        <f>'Raw Data'!P165</f>
        <v>0.44024999999999997</v>
      </c>
      <c r="L170" s="14">
        <f t="shared" si="45"/>
        <v>0.44025000000000003</v>
      </c>
      <c r="M170" s="8">
        <f>'Raw Data'!M165</f>
        <v>8.2788276013238349E-2</v>
      </c>
      <c r="N170" s="10">
        <f t="shared" si="48"/>
        <v>0.12278827601323836</v>
      </c>
      <c r="O170" s="17">
        <f>'Raw Data'!S165</f>
        <v>0.34044475076100517</v>
      </c>
      <c r="P170" s="10">
        <f>'Raw Data'!V165</f>
        <v>0.41399999999999998</v>
      </c>
      <c r="Q170" s="9">
        <f t="shared" si="53"/>
        <v>2.6249999999999996E-2</v>
      </c>
      <c r="R170" s="10">
        <f t="shared" si="56"/>
        <v>0.23819475076100516</v>
      </c>
      <c r="S170" s="10">
        <f>50%-N170/2</f>
        <v>0.43860586199338081</v>
      </c>
      <c r="T170" s="10">
        <f t="shared" si="57"/>
        <v>0.38090262461949742</v>
      </c>
      <c r="U170" s="15">
        <f t="shared" si="43"/>
        <v>-1.6441380066191669E-3</v>
      </c>
      <c r="V170" s="63">
        <f t="shared" si="54"/>
        <v>-5.9347375380502554E-2</v>
      </c>
    </row>
    <row r="171" spans="1:22" x14ac:dyDescent="0.25">
      <c r="A171" s="4" t="s">
        <v>458</v>
      </c>
      <c r="B171" s="5">
        <v>1</v>
      </c>
      <c r="C171" s="4" t="s">
        <v>172</v>
      </c>
      <c r="D171" s="4" t="s">
        <v>8</v>
      </c>
      <c r="E171" s="7">
        <v>2010</v>
      </c>
      <c r="F171" s="4">
        <v>4</v>
      </c>
      <c r="G171" s="4">
        <v>5</v>
      </c>
      <c r="H171" s="16">
        <f t="shared" si="55"/>
        <v>0.23199104388808098</v>
      </c>
      <c r="I171" t="str">
        <f t="shared" si="52"/>
        <v>R</v>
      </c>
      <c r="J171" t="str">
        <f t="shared" si="44"/>
        <v>Safe R</v>
      </c>
      <c r="K171" s="14">
        <f>'Raw Data'!P166</f>
        <v>0.26825000000000004</v>
      </c>
      <c r="L171" s="14">
        <f t="shared" si="45"/>
        <v>0.2682500000000001</v>
      </c>
      <c r="M171" s="8">
        <f>'Raw Data'!M166</f>
        <v>1</v>
      </c>
      <c r="N171" s="10">
        <f t="shared" si="48"/>
        <v>1.04</v>
      </c>
      <c r="O171" s="17">
        <f>'Raw Data'!S166</f>
        <v>0.52703797712893552</v>
      </c>
      <c r="P171" s="10">
        <f>'Raw Data'!V166</f>
        <v>0.26900000000000002</v>
      </c>
      <c r="Q171" s="9">
        <f t="shared" si="53"/>
        <v>-7.4999999999997291E-4</v>
      </c>
      <c r="R171" s="10">
        <f t="shared" si="56"/>
        <v>0.54178797712893556</v>
      </c>
      <c r="S171" s="10">
        <v>0</v>
      </c>
      <c r="T171" s="10">
        <f t="shared" si="57"/>
        <v>0.22910601143553222</v>
      </c>
      <c r="U171" s="15">
        <v>-4.4999999999999998E-2</v>
      </c>
      <c r="V171" s="63">
        <f t="shared" si="54"/>
        <v>-3.9143988564467824E-2</v>
      </c>
    </row>
    <row r="172" spans="1:22" x14ac:dyDescent="0.25">
      <c r="A172" s="4" t="s">
        <v>458</v>
      </c>
      <c r="B172" s="5">
        <v>2</v>
      </c>
      <c r="C172" s="4" t="s">
        <v>173</v>
      </c>
      <c r="D172" s="4" t="s">
        <v>8</v>
      </c>
      <c r="E172" s="7">
        <v>2009</v>
      </c>
      <c r="F172" s="4">
        <v>4</v>
      </c>
      <c r="G172" s="4">
        <v>4</v>
      </c>
      <c r="H172" s="16">
        <f t="shared" si="55"/>
        <v>0.38754199382945193</v>
      </c>
      <c r="I172" t="str">
        <f t="shared" si="52"/>
        <v>R</v>
      </c>
      <c r="J172" t="str">
        <f t="shared" si="44"/>
        <v>Safe R</v>
      </c>
      <c r="K172" s="14">
        <f>'Raw Data'!P167</f>
        <v>0.41274999999999995</v>
      </c>
      <c r="L172" s="14">
        <f t="shared" si="45"/>
        <v>0.41274999999999995</v>
      </c>
      <c r="M172" s="8">
        <f>'Raw Data'!M167</f>
        <v>0.19106821527891377</v>
      </c>
      <c r="N172" s="10">
        <f t="shared" si="48"/>
        <v>0.23106821527891377</v>
      </c>
      <c r="O172" s="17">
        <f>'Raw Data'!S167</f>
        <v>0.32268006632014729</v>
      </c>
      <c r="P172" s="10">
        <f>'Raw Data'!V167</f>
        <v>0.40399999999999997</v>
      </c>
      <c r="Q172" s="9">
        <f t="shared" si="53"/>
        <v>8.74999999999998E-3</v>
      </c>
      <c r="R172" s="10">
        <f t="shared" si="56"/>
        <v>0.23793006632014729</v>
      </c>
      <c r="S172" s="10">
        <f>50%-N172/2</f>
        <v>0.38446589236054313</v>
      </c>
      <c r="T172" s="10">
        <f t="shared" si="57"/>
        <v>0.38103496683992633</v>
      </c>
      <c r="U172" s="15">
        <f>S172-K172</f>
        <v>-2.8284107639456824E-2</v>
      </c>
      <c r="V172" s="63">
        <f t="shared" si="54"/>
        <v>-3.1715033160073625E-2</v>
      </c>
    </row>
    <row r="173" spans="1:22" x14ac:dyDescent="0.25">
      <c r="A173" s="4" t="s">
        <v>458</v>
      </c>
      <c r="B173" s="5">
        <v>3</v>
      </c>
      <c r="C173" s="4" t="s">
        <v>174</v>
      </c>
      <c r="D173" s="4" t="s">
        <v>8</v>
      </c>
      <c r="E173" s="7">
        <v>2010</v>
      </c>
      <c r="F173" s="4">
        <v>4</v>
      </c>
      <c r="G173" s="4">
        <v>5</v>
      </c>
      <c r="H173" s="16">
        <f t="shared" si="55"/>
        <v>0.38826302298853116</v>
      </c>
      <c r="I173" t="str">
        <f t="shared" si="52"/>
        <v>R</v>
      </c>
      <c r="J173" t="str">
        <f t="shared" si="44"/>
        <v>Safe R</v>
      </c>
      <c r="K173" s="14">
        <f>'Raw Data'!P168</f>
        <v>0.43325000000000002</v>
      </c>
      <c r="L173" s="14">
        <f t="shared" si="45"/>
        <v>0.43325000000000002</v>
      </c>
      <c r="M173" s="8">
        <f>'Raw Data'!M168</f>
        <v>1</v>
      </c>
      <c r="N173" s="10">
        <f t="shared" si="48"/>
        <v>1.04</v>
      </c>
      <c r="O173" s="17">
        <f>'Raw Data'!S168</f>
        <v>0.20337927653805221</v>
      </c>
      <c r="P173" s="10">
        <f>'Raw Data'!V168</f>
        <v>0.47899999999999998</v>
      </c>
      <c r="Q173" s="9">
        <f t="shared" si="53"/>
        <v>-4.5749999999999957E-2</v>
      </c>
      <c r="R173" s="10">
        <f t="shared" si="56"/>
        <v>0.26312927653805218</v>
      </c>
      <c r="S173" s="10">
        <v>0</v>
      </c>
      <c r="T173" s="10">
        <f t="shared" si="57"/>
        <v>0.36843536173097391</v>
      </c>
      <c r="U173" s="15">
        <v>-4.4999999999999998E-2</v>
      </c>
      <c r="V173" s="63">
        <f t="shared" si="54"/>
        <v>-6.4814638269026115E-2</v>
      </c>
    </row>
    <row r="174" spans="1:22" x14ac:dyDescent="0.25">
      <c r="A174" s="4" t="s">
        <v>458</v>
      </c>
      <c r="B174" s="5">
        <v>4</v>
      </c>
      <c r="C174" s="4" t="s">
        <v>175</v>
      </c>
      <c r="D174" s="4" t="s">
        <v>8</v>
      </c>
      <c r="E174" s="7">
        <v>2010</v>
      </c>
      <c r="F174" s="4">
        <v>4</v>
      </c>
      <c r="G174" s="4">
        <v>5</v>
      </c>
      <c r="H174" s="16">
        <f t="shared" si="55"/>
        <v>0.33872265062962797</v>
      </c>
      <c r="I174" t="str">
        <f t="shared" si="52"/>
        <v>R</v>
      </c>
      <c r="J174" t="str">
        <f t="shared" si="44"/>
        <v>Safe R</v>
      </c>
      <c r="K174" s="14">
        <f>'Raw Data'!P169</f>
        <v>0.35325000000000001</v>
      </c>
      <c r="L174" s="14">
        <f t="shared" si="45"/>
        <v>0.35325000000000006</v>
      </c>
      <c r="M174" s="8">
        <f>'Raw Data'!M169</f>
        <v>0.32661901311021801</v>
      </c>
      <c r="N174" s="10">
        <f t="shared" ref="N174:N205" si="58">IF(F174=1,M174-4%,IF(F174=2,M174+5%,IF(F174=3,M174+14%,IF(F174=4,M174+4%,IF(F174=5,M174+13%,M174+22%)))))</f>
        <v>0.36661901311021799</v>
      </c>
      <c r="O174" s="17">
        <f>'Raw Data'!S169</f>
        <v>0.23452647663097909</v>
      </c>
      <c r="P174" s="10">
        <f>'Raw Data'!V169</f>
        <v>0.374</v>
      </c>
      <c r="Q174" s="9">
        <f t="shared" si="53"/>
        <v>-2.0749999999999991E-2</v>
      </c>
      <c r="R174" s="10">
        <f t="shared" si="56"/>
        <v>0.26927647663097909</v>
      </c>
      <c r="S174" s="10">
        <f>50%-N174/2</f>
        <v>0.31669049344489097</v>
      </c>
      <c r="T174" s="10">
        <f t="shared" si="57"/>
        <v>0.36536176168451046</v>
      </c>
      <c r="U174" s="15">
        <f t="shared" ref="U174:U180" si="59">S174-K174</f>
        <v>-3.6559506555109034E-2</v>
      </c>
      <c r="V174" s="63">
        <f t="shared" si="54"/>
        <v>1.2111761684510447E-2</v>
      </c>
    </row>
    <row r="175" spans="1:22" x14ac:dyDescent="0.25">
      <c r="A175" s="4" t="s">
        <v>459</v>
      </c>
      <c r="B175" s="5">
        <v>1</v>
      </c>
      <c r="C175" s="4" t="s">
        <v>176</v>
      </c>
      <c r="D175" s="4" t="s">
        <v>8</v>
      </c>
      <c r="E175" s="7">
        <v>1994</v>
      </c>
      <c r="F175" s="4">
        <v>4</v>
      </c>
      <c r="G175" s="4">
        <v>4</v>
      </c>
      <c r="H175" s="16">
        <f t="shared" si="55"/>
        <v>0.29668317721252674</v>
      </c>
      <c r="I175" t="str">
        <f t="shared" si="52"/>
        <v>R</v>
      </c>
      <c r="J175" t="str">
        <f t="shared" si="44"/>
        <v>Safe R</v>
      </c>
      <c r="K175" s="14">
        <f>'Raw Data'!P170</f>
        <v>0.30925000000000002</v>
      </c>
      <c r="L175" s="14">
        <f t="shared" si="45"/>
        <v>0.30925000000000002</v>
      </c>
      <c r="M175" s="8">
        <f>'Raw Data'!M170</f>
        <v>0.3926755540696783</v>
      </c>
      <c r="N175" s="10">
        <f t="shared" si="58"/>
        <v>0.43267555406967828</v>
      </c>
      <c r="O175" s="17">
        <f>'Raw Data'!S170</f>
        <v>0.4249091558806195</v>
      </c>
      <c r="P175" s="10">
        <f>'Raw Data'!V170</f>
        <v>0.33899999999999997</v>
      </c>
      <c r="Q175" s="9">
        <f t="shared" si="53"/>
        <v>-2.9749999999999943E-2</v>
      </c>
      <c r="R175" s="10">
        <f t="shared" si="56"/>
        <v>0.37865915588061944</v>
      </c>
      <c r="S175" s="10">
        <f>50%-N175/2</f>
        <v>0.28366222296516086</v>
      </c>
      <c r="T175" s="10">
        <f t="shared" si="57"/>
        <v>0.31067042205969031</v>
      </c>
      <c r="U175" s="15">
        <f t="shared" si="59"/>
        <v>-2.5587777034839165E-2</v>
      </c>
      <c r="V175" s="63">
        <f t="shared" si="54"/>
        <v>1.420422059690285E-3</v>
      </c>
    </row>
    <row r="176" spans="1:22" x14ac:dyDescent="0.25">
      <c r="A176" s="4" t="s">
        <v>459</v>
      </c>
      <c r="B176" s="5">
        <v>2</v>
      </c>
      <c r="C176" s="4" t="s">
        <v>177</v>
      </c>
      <c r="D176" s="4" t="s">
        <v>8</v>
      </c>
      <c r="E176" s="7">
        <v>2008</v>
      </c>
      <c r="F176" s="4">
        <v>4</v>
      </c>
      <c r="G176" s="4">
        <v>4</v>
      </c>
      <c r="H176" s="16">
        <f t="shared" si="55"/>
        <v>0.32977246702430735</v>
      </c>
      <c r="I176" t="str">
        <f t="shared" si="52"/>
        <v>R</v>
      </c>
      <c r="J176" t="str">
        <f t="shared" si="44"/>
        <v>Safe R</v>
      </c>
      <c r="K176" s="14">
        <f>'Raw Data'!P171</f>
        <v>0.33975</v>
      </c>
      <c r="L176" s="14">
        <f t="shared" si="45"/>
        <v>0.33975</v>
      </c>
      <c r="M176" s="8">
        <f>'Raw Data'!M171</f>
        <v>0.3393002741201776</v>
      </c>
      <c r="N176" s="10">
        <f t="shared" si="58"/>
        <v>0.37930027412017758</v>
      </c>
      <c r="O176" s="17">
        <f>'Raw Data'!S171</f>
        <v>0.35774095926498445</v>
      </c>
      <c r="P176" s="10">
        <f>'Raw Data'!V171</f>
        <v>0.34899999999999998</v>
      </c>
      <c r="Q176" s="9">
        <f t="shared" si="53"/>
        <v>-9.2499999999999805E-3</v>
      </c>
      <c r="R176" s="10">
        <f t="shared" si="56"/>
        <v>0.29099095926498442</v>
      </c>
      <c r="S176" s="10">
        <f>50%-N176/2</f>
        <v>0.31034986293991118</v>
      </c>
      <c r="T176" s="10">
        <f t="shared" si="57"/>
        <v>0.35450452036750779</v>
      </c>
      <c r="U176" s="15">
        <f t="shared" si="59"/>
        <v>-2.9400137060088816E-2</v>
      </c>
      <c r="V176" s="63">
        <f t="shared" si="54"/>
        <v>1.4754520367507795E-2</v>
      </c>
    </row>
    <row r="177" spans="1:22" x14ac:dyDescent="0.25">
      <c r="A177" s="4" t="s">
        <v>459</v>
      </c>
      <c r="B177" s="5">
        <v>3</v>
      </c>
      <c r="C177" s="4" t="s">
        <v>178</v>
      </c>
      <c r="D177" s="4" t="s">
        <v>16</v>
      </c>
      <c r="E177" s="7">
        <v>2006</v>
      </c>
      <c r="F177" s="4">
        <v>1</v>
      </c>
      <c r="G177" s="4">
        <v>1</v>
      </c>
      <c r="H177" s="16">
        <f>IF(G177="",K177+0.15*(U177-4.5%+$B$2)+($A$2-50%),K177+0.85*(0.6*U177+0.4*V177-4.5%+$B$2)+($A$2-50%))</f>
        <v>0.6068186315374503</v>
      </c>
      <c r="I177" t="str">
        <f t="shared" si="52"/>
        <v>D</v>
      </c>
      <c r="J177" t="str">
        <f t="shared" si="44"/>
        <v>Safe D</v>
      </c>
      <c r="K177" s="14">
        <f>'Raw Data'!P172</f>
        <v>0.54525000000000001</v>
      </c>
      <c r="L177" s="14">
        <f t="shared" si="45"/>
        <v>0.54525000000000001</v>
      </c>
      <c r="M177" s="8">
        <f>'Raw Data'!M172</f>
        <v>0.29868454585211912</v>
      </c>
      <c r="N177" s="10">
        <f t="shared" si="58"/>
        <v>0.25868454585211914</v>
      </c>
      <c r="O177" s="17">
        <f>'Raw Data'!S172</f>
        <v>0.10814160203035234</v>
      </c>
      <c r="P177" s="10">
        <f>'Raw Data'!V172</f>
        <v>0.52900000000000003</v>
      </c>
      <c r="Q177" s="9">
        <f t="shared" si="53"/>
        <v>1.6249999999999987E-2</v>
      </c>
      <c r="R177" s="10">
        <f t="shared" si="56"/>
        <v>0.20039160203035233</v>
      </c>
      <c r="S177" s="10">
        <f>50%+N177/2</f>
        <v>0.6293422729260596</v>
      </c>
      <c r="T177" s="10">
        <f>50%+R177/2</f>
        <v>0.60019580101517622</v>
      </c>
      <c r="U177" s="15">
        <f t="shared" si="59"/>
        <v>8.4092272926059586E-2</v>
      </c>
      <c r="V177" s="63">
        <f t="shared" si="54"/>
        <v>5.494580101517621E-2</v>
      </c>
    </row>
    <row r="178" spans="1:22" x14ac:dyDescent="0.25">
      <c r="A178" s="4" t="s">
        <v>459</v>
      </c>
      <c r="B178" s="5">
        <v>4</v>
      </c>
      <c r="C178" s="4" t="s">
        <v>179</v>
      </c>
      <c r="D178" s="4" t="s">
        <v>8</v>
      </c>
      <c r="E178" s="7">
        <v>2012</v>
      </c>
      <c r="F178" s="4">
        <v>5</v>
      </c>
      <c r="G178" s="4"/>
      <c r="H178" s="16">
        <f>IF(G178="",K178+0.15*(U178+4.5%-$B$2)+($A$2-50%),K178+0.85*(0.6*U178+0.4*V178+4.5%-$B$2)+($A$2-50%))</f>
        <v>0.33136647145156461</v>
      </c>
      <c r="I178" t="str">
        <f t="shared" si="52"/>
        <v>R</v>
      </c>
      <c r="J178" t="str">
        <f t="shared" si="44"/>
        <v>Safe R</v>
      </c>
      <c r="K178" s="14">
        <f>'Raw Data'!P173</f>
        <v>0.33774999999999999</v>
      </c>
      <c r="L178" s="14">
        <f t="shared" si="45"/>
        <v>0.33774999999999999</v>
      </c>
      <c r="M178" s="8">
        <f>'Raw Data'!M173</f>
        <v>0.27961371397913815</v>
      </c>
      <c r="N178" s="10">
        <f t="shared" si="58"/>
        <v>0.40961371397913815</v>
      </c>
      <c r="O178" s="17"/>
      <c r="P178" s="10"/>
      <c r="Q178" s="9"/>
      <c r="R178" s="10" t="str">
        <f t="shared" si="56"/>
        <v/>
      </c>
      <c r="S178" s="10">
        <f>50%-N178/2</f>
        <v>0.29519314301043093</v>
      </c>
      <c r="T178" s="10"/>
      <c r="U178" s="15">
        <f t="shared" si="59"/>
        <v>-4.255685698956907E-2</v>
      </c>
      <c r="V178" s="63"/>
    </row>
    <row r="179" spans="1:22" x14ac:dyDescent="0.25">
      <c r="A179" s="4" t="s">
        <v>459</v>
      </c>
      <c r="B179" s="5">
        <v>5</v>
      </c>
      <c r="C179" s="4" t="s">
        <v>180</v>
      </c>
      <c r="D179" s="4" t="s">
        <v>8</v>
      </c>
      <c r="E179" s="7">
        <v>1980</v>
      </c>
      <c r="F179" s="4">
        <v>4</v>
      </c>
      <c r="G179" s="4">
        <v>4</v>
      </c>
      <c r="H179" s="16">
        <f>IF(G179="",K179+0.15*(U179+4.5%-$B$2)+($A$2-50%),K179+0.85*(0.6*U179+0.4*V179+4.5%-$B$2)+($A$2-50%))</f>
        <v>0.21488272464476701</v>
      </c>
      <c r="I179" t="str">
        <f t="shared" si="52"/>
        <v>R</v>
      </c>
      <c r="J179" t="str">
        <f t="shared" si="44"/>
        <v>Safe R</v>
      </c>
      <c r="K179" s="14">
        <f>'Raw Data'!P174</f>
        <v>0.22175</v>
      </c>
      <c r="L179" s="14">
        <f t="shared" si="45"/>
        <v>0.22175</v>
      </c>
      <c r="M179" s="8">
        <f>'Raw Data'!M174</f>
        <v>0.55793585936098533</v>
      </c>
      <c r="N179" s="10">
        <f t="shared" si="58"/>
        <v>0.59793585936098537</v>
      </c>
      <c r="O179" s="17">
        <f>'Raw Data'!S174</f>
        <v>0.54849194834224546</v>
      </c>
      <c r="P179" s="10">
        <f>'Raw Data'!V174</f>
        <v>0.28399999999999997</v>
      </c>
      <c r="Q179" s="9">
        <f>K179-P179</f>
        <v>-6.2249999999999972E-2</v>
      </c>
      <c r="R179" s="10">
        <f t="shared" si="56"/>
        <v>0.53474194834224542</v>
      </c>
      <c r="S179" s="10">
        <f>50%-N179/2</f>
        <v>0.20103207031950732</v>
      </c>
      <c r="T179" s="10">
        <f>50%-R179/2</f>
        <v>0.23262902582887729</v>
      </c>
      <c r="U179" s="15">
        <f t="shared" si="59"/>
        <v>-2.0717929680492686E-2</v>
      </c>
      <c r="V179" s="63">
        <f>T179-K179</f>
        <v>1.0879025828877287E-2</v>
      </c>
    </row>
    <row r="180" spans="1:22" x14ac:dyDescent="0.25">
      <c r="A180" s="4" t="s">
        <v>459</v>
      </c>
      <c r="B180" s="5">
        <v>6</v>
      </c>
      <c r="C180" s="4" t="s">
        <v>181</v>
      </c>
      <c r="D180" s="4" t="s">
        <v>8</v>
      </c>
      <c r="E180" s="7">
        <v>2012</v>
      </c>
      <c r="F180">
        <v>6</v>
      </c>
      <c r="G180" s="4"/>
      <c r="H180" s="16">
        <f>IF(G180="",K180+0.15*(U180+4.5%-$B$2)+($A$2-50%),K180+0.85*(0.6*U180+0.4*V180+4.5%-$B$2)+($A$2-50%))</f>
        <v>0.40633786652288567</v>
      </c>
      <c r="I180" t="s">
        <v>518</v>
      </c>
      <c r="J180" t="str">
        <f t="shared" si="44"/>
        <v>Safe R</v>
      </c>
      <c r="K180" s="14">
        <f>'Raw Data'!P175</f>
        <v>0.41275000000000006</v>
      </c>
      <c r="L180" s="14">
        <f t="shared" si="45"/>
        <v>0.41275000000000006</v>
      </c>
      <c r="M180" s="8">
        <f>'Raw Data'!M175</f>
        <v>3.9995113028191698E-2</v>
      </c>
      <c r="N180" s="10">
        <f t="shared" si="58"/>
        <v>0.25999511302819167</v>
      </c>
      <c r="O180" s="17"/>
      <c r="P180" s="10"/>
      <c r="Q180" s="9"/>
      <c r="R180" s="10" t="str">
        <f t="shared" si="56"/>
        <v/>
      </c>
      <c r="S180" s="10">
        <f>50%-N180/2</f>
        <v>0.37000244348590416</v>
      </c>
      <c r="T180" s="10"/>
      <c r="U180" s="15">
        <f t="shared" si="59"/>
        <v>-4.2747556514095897E-2</v>
      </c>
      <c r="V180" s="63"/>
    </row>
    <row r="181" spans="1:22" x14ac:dyDescent="0.25">
      <c r="A181" s="4" t="s">
        <v>460</v>
      </c>
      <c r="B181" s="5">
        <v>1</v>
      </c>
      <c r="C181" s="4" t="s">
        <v>182</v>
      </c>
      <c r="D181" s="4" t="s">
        <v>8</v>
      </c>
      <c r="E181" s="7">
        <v>2007.5</v>
      </c>
      <c r="F181" s="4">
        <v>4</v>
      </c>
      <c r="G181" s="4">
        <v>4</v>
      </c>
      <c r="H181" s="16">
        <f>IF(G181="",K181+0.15*(U181+4.5%-$B$2)+($A$2-50%),K181+0.85*(0.6*U181+0.4*V181+4.5%-$B$2)+($A$2-50%))</f>
        <v>0.23423946090962069</v>
      </c>
      <c r="I181" t="str">
        <f t="shared" ref="I181:I201" si="60">IF(H181&lt;44%,"R",IF(H181&gt;56%,"D","No projection"))</f>
        <v>R</v>
      </c>
      <c r="J181" t="str">
        <f t="shared" si="44"/>
        <v>Safe R</v>
      </c>
      <c r="K181" s="14">
        <f>'Raw Data'!P176</f>
        <v>0.26074999999999993</v>
      </c>
      <c r="L181" s="14">
        <f t="shared" si="45"/>
        <v>0.26074999999999993</v>
      </c>
      <c r="M181" s="8">
        <v>1</v>
      </c>
      <c r="N181" s="10">
        <f t="shared" si="58"/>
        <v>1.04</v>
      </c>
      <c r="O181" s="17">
        <f>'Raw Data'!S176</f>
        <v>0.6071943475904662</v>
      </c>
      <c r="P181" s="10">
        <f>'Raw Data'!V176</f>
        <v>0.22899999999999998</v>
      </c>
      <c r="Q181" s="9">
        <f t="shared" ref="Q181:Q193" si="61">K181-P181</f>
        <v>3.1749999999999945E-2</v>
      </c>
      <c r="R181" s="10">
        <f t="shared" si="56"/>
        <v>0.49944434759046624</v>
      </c>
      <c r="S181" s="10">
        <f>50%-N181/2</f>
        <v>-2.0000000000000018E-2</v>
      </c>
      <c r="T181" s="10">
        <f>50%-R181/2</f>
        <v>0.25027782620476691</v>
      </c>
      <c r="U181" s="15">
        <v>-4.4999999999999998E-2</v>
      </c>
      <c r="V181" s="63">
        <f>T181-K181</f>
        <v>-1.047217379523302E-2</v>
      </c>
    </row>
    <row r="182" spans="1:22" x14ac:dyDescent="0.25">
      <c r="A182" s="4" t="s">
        <v>460</v>
      </c>
      <c r="B182" s="5">
        <v>2</v>
      </c>
      <c r="C182" s="4" t="s">
        <v>183</v>
      </c>
      <c r="D182" s="4" t="s">
        <v>16</v>
      </c>
      <c r="E182" s="7">
        <v>2010</v>
      </c>
      <c r="F182" s="4">
        <v>1</v>
      </c>
      <c r="G182" s="4">
        <v>3</v>
      </c>
      <c r="H182" s="16">
        <f>IF(G182="",K182+0.15*(U182-4.5%+$B$2)+($A$2-50%),K182+0.85*(0.6*U182+0.4*V182-4.5%+$B$2)+($A$2-50%))</f>
        <v>0.78885826772660395</v>
      </c>
      <c r="I182" t="str">
        <f t="shared" si="60"/>
        <v>D</v>
      </c>
      <c r="J182" t="str">
        <f t="shared" si="44"/>
        <v>Safe D</v>
      </c>
      <c r="K182" s="14">
        <f>'Raw Data'!P177</f>
        <v>0.74575000000000002</v>
      </c>
      <c r="L182" s="14">
        <f t="shared" si="45"/>
        <v>0.74575000000000014</v>
      </c>
      <c r="M182" s="8">
        <v>1</v>
      </c>
      <c r="N182" s="10">
        <f t="shared" si="58"/>
        <v>0.96</v>
      </c>
      <c r="O182" s="17">
        <f>'Raw Data'!S177</f>
        <v>0.31732804545061105</v>
      </c>
      <c r="P182" s="10">
        <f>'Raw Data'!V177</f>
        <v>0.70899999999999996</v>
      </c>
      <c r="Q182" s="9">
        <f t="shared" si="61"/>
        <v>3.675000000000006E-2</v>
      </c>
      <c r="R182" s="10">
        <f t="shared" si="56"/>
        <v>0.61007804545061117</v>
      </c>
      <c r="S182" s="10">
        <f>50%+N182/2</f>
        <v>0.98</v>
      </c>
      <c r="T182" s="10">
        <f>50%+R182/2</f>
        <v>0.80503902272530559</v>
      </c>
      <c r="U182" s="15">
        <v>4.4999999999999998E-2</v>
      </c>
      <c r="V182" s="63">
        <f>T182-K182</f>
        <v>5.9289022725305562E-2</v>
      </c>
    </row>
    <row r="183" spans="1:22" x14ac:dyDescent="0.25">
      <c r="A183" s="4" t="s">
        <v>460</v>
      </c>
      <c r="B183" s="5">
        <v>3</v>
      </c>
      <c r="C183" s="4" t="s">
        <v>184</v>
      </c>
      <c r="D183" s="4" t="s">
        <v>8</v>
      </c>
      <c r="E183" s="7">
        <v>2004</v>
      </c>
      <c r="F183" s="4">
        <v>4</v>
      </c>
      <c r="G183" s="4">
        <v>4</v>
      </c>
      <c r="H183" s="16">
        <f>IF(G183="",K183+0.15*(U183+4.5%-$B$2)+($A$2-50%),K183+0.85*(0.6*U183+0.4*V183+4.5%-$B$2)+($A$2-50%))</f>
        <v>0.27350000000000002</v>
      </c>
      <c r="I183" t="str">
        <f t="shared" si="60"/>
        <v>R</v>
      </c>
      <c r="J183" t="str">
        <f t="shared" si="44"/>
        <v>Safe R</v>
      </c>
      <c r="K183" s="14">
        <f>'Raw Data'!P178</f>
        <v>0.31175000000000003</v>
      </c>
      <c r="L183" s="14">
        <f t="shared" si="45"/>
        <v>0.31174999999999997</v>
      </c>
      <c r="M183" s="8">
        <v>1</v>
      </c>
      <c r="N183" s="10">
        <f t="shared" si="58"/>
        <v>1.04</v>
      </c>
      <c r="O183" s="17">
        <f>'Raw Data'!S178</f>
        <v>1</v>
      </c>
      <c r="P183" s="10">
        <f>'Raw Data'!V178</f>
        <v>0.32399999999999995</v>
      </c>
      <c r="Q183" s="9">
        <f t="shared" si="61"/>
        <v>-1.2249999999999928E-2</v>
      </c>
      <c r="R183" s="10">
        <f t="shared" si="56"/>
        <v>0.93624999999999992</v>
      </c>
      <c r="S183" s="10">
        <f>50%-N183/2</f>
        <v>-2.0000000000000018E-2</v>
      </c>
      <c r="T183" s="12">
        <v>0</v>
      </c>
      <c r="U183" s="15">
        <v>-4.4999999999999998E-2</v>
      </c>
      <c r="V183" s="63">
        <v>-4.4999999999999998E-2</v>
      </c>
    </row>
    <row r="184" spans="1:22" x14ac:dyDescent="0.25">
      <c r="A184" s="4" t="s">
        <v>460</v>
      </c>
      <c r="B184" s="5">
        <v>4</v>
      </c>
      <c r="C184" s="4" t="s">
        <v>185</v>
      </c>
      <c r="D184" s="4" t="s">
        <v>8</v>
      </c>
      <c r="E184" s="7">
        <v>2008</v>
      </c>
      <c r="F184" s="4">
        <v>4</v>
      </c>
      <c r="G184" s="4">
        <v>4</v>
      </c>
      <c r="H184" s="16">
        <f>IF(G184="",K184+0.15*(U184+4.5%-$B$2)+($A$2-50%),K184+0.85*(0.6*U184+0.4*V184+4.5%-$B$2)+($A$2-50%))</f>
        <v>0.3623335994043746</v>
      </c>
      <c r="I184" t="str">
        <f t="shared" si="60"/>
        <v>R</v>
      </c>
      <c r="J184" t="str">
        <f t="shared" si="44"/>
        <v>Safe R</v>
      </c>
      <c r="K184" s="14">
        <f>'Raw Data'!P179</f>
        <v>0.38425000000000004</v>
      </c>
      <c r="L184" s="14">
        <f t="shared" si="45"/>
        <v>0.38424999999999998</v>
      </c>
      <c r="M184" s="8">
        <f>'Raw Data'!M179</f>
        <v>1</v>
      </c>
      <c r="N184" s="10">
        <f t="shared" si="58"/>
        <v>1.04</v>
      </c>
      <c r="O184" s="17">
        <f>'Raw Data'!S179</f>
        <v>0.31667000350367891</v>
      </c>
      <c r="P184" s="10">
        <f>'Raw Data'!V179</f>
        <v>0.36899999999999999</v>
      </c>
      <c r="Q184" s="9">
        <f t="shared" si="61"/>
        <v>1.5250000000000041E-2</v>
      </c>
      <c r="R184" s="10">
        <f t="shared" si="56"/>
        <v>0.22542000350367886</v>
      </c>
      <c r="S184" s="10">
        <v>0</v>
      </c>
      <c r="T184" s="10">
        <f>50%-R184/2</f>
        <v>0.38728999824816057</v>
      </c>
      <c r="U184" s="15">
        <v>-4.4999999999999998E-2</v>
      </c>
      <c r="V184" s="63">
        <f>T184-K184</f>
        <v>3.0399982481605359E-3</v>
      </c>
    </row>
    <row r="185" spans="1:22" x14ac:dyDescent="0.25">
      <c r="A185" s="4" t="s">
        <v>460</v>
      </c>
      <c r="B185" s="5">
        <v>5</v>
      </c>
      <c r="C185" s="4" t="s">
        <v>186</v>
      </c>
      <c r="D185" s="4" t="s">
        <v>8</v>
      </c>
      <c r="E185" s="7">
        <v>2002</v>
      </c>
      <c r="F185" s="4">
        <v>4</v>
      </c>
      <c r="G185" s="4">
        <v>4</v>
      </c>
      <c r="H185" s="16">
        <f>IF(G185="",K185+0.15*(U185+4.5%-$B$2)+($A$2-50%),K185+0.85*(0.6*U185+0.4*V185+4.5%-$B$2)+($A$2-50%))</f>
        <v>0.32600000000000001</v>
      </c>
      <c r="I185" t="str">
        <f t="shared" si="60"/>
        <v>R</v>
      </c>
      <c r="J185" t="str">
        <f t="shared" si="44"/>
        <v>Safe R</v>
      </c>
      <c r="K185" s="14">
        <f>'Raw Data'!P180</f>
        <v>0.36425000000000002</v>
      </c>
      <c r="L185" s="14">
        <f t="shared" si="45"/>
        <v>0.36424999999999996</v>
      </c>
      <c r="M185" s="8">
        <f>'Raw Data'!M180</f>
        <v>1</v>
      </c>
      <c r="N185" s="10">
        <f t="shared" si="58"/>
        <v>1.04</v>
      </c>
      <c r="O185" s="17">
        <f>'Raw Data'!S180</f>
        <v>1</v>
      </c>
      <c r="P185" s="10">
        <f>'Raw Data'!V180</f>
        <v>0.33899999999999997</v>
      </c>
      <c r="Q185" s="9">
        <f t="shared" si="61"/>
        <v>2.525000000000005E-2</v>
      </c>
      <c r="R185" s="10">
        <f t="shared" si="56"/>
        <v>0.89875000000000005</v>
      </c>
      <c r="S185" s="10">
        <v>0</v>
      </c>
      <c r="T185" s="10">
        <f>50%-R185/2</f>
        <v>5.0624999999999976E-2</v>
      </c>
      <c r="U185" s="15">
        <v>-4.4999999999999998E-2</v>
      </c>
      <c r="V185" s="63">
        <v>-4.4999999999999998E-2</v>
      </c>
    </row>
    <row r="186" spans="1:22" x14ac:dyDescent="0.25">
      <c r="A186" s="4" t="s">
        <v>460</v>
      </c>
      <c r="B186" s="5">
        <v>6</v>
      </c>
      <c r="C186" s="4" t="s">
        <v>187</v>
      </c>
      <c r="D186" s="4" t="s">
        <v>8</v>
      </c>
      <c r="E186" s="7">
        <v>2008</v>
      </c>
      <c r="F186" s="4">
        <v>4</v>
      </c>
      <c r="G186" s="4">
        <v>4</v>
      </c>
      <c r="H186" s="16">
        <f>IF(G186="",K186+0.15*(U186+4.5%-$B$2)+($A$2-50%),K186+0.85*(0.6*U186+0.4*V186+4.5%-$B$2)+($A$2-50%))</f>
        <v>0.29904432551708465</v>
      </c>
      <c r="I186" t="str">
        <f t="shared" si="60"/>
        <v>R</v>
      </c>
      <c r="J186" t="str">
        <f t="shared" si="44"/>
        <v>Safe R</v>
      </c>
      <c r="K186" s="14">
        <f>'Raw Data'!P181</f>
        <v>0.31025000000000003</v>
      </c>
      <c r="L186" s="14">
        <f t="shared" si="45"/>
        <v>0.31025000000000003</v>
      </c>
      <c r="M186" s="8">
        <f>'Raw Data'!M181</f>
        <v>1</v>
      </c>
      <c r="N186" s="10">
        <f t="shared" si="58"/>
        <v>1.04</v>
      </c>
      <c r="O186" s="17">
        <f>'Raw Data'!S181</f>
        <v>0.31266573225244332</v>
      </c>
      <c r="P186" s="10">
        <f>'Raw Data'!V181</f>
        <v>0.38400000000000001</v>
      </c>
      <c r="Q186" s="9">
        <f t="shared" si="61"/>
        <v>-7.3749999999999982E-2</v>
      </c>
      <c r="R186" s="10">
        <f t="shared" si="56"/>
        <v>0.31041573225244329</v>
      </c>
      <c r="S186" s="10">
        <v>0</v>
      </c>
      <c r="T186" s="10">
        <f>50%-R186/2</f>
        <v>0.34479213387377838</v>
      </c>
      <c r="U186" s="15">
        <v>-4.4999999999999998E-2</v>
      </c>
      <c r="V186" s="63">
        <f t="shared" ref="V186:V193" si="62">T186-K186</f>
        <v>3.4542133873778358E-2</v>
      </c>
    </row>
    <row r="187" spans="1:22" x14ac:dyDescent="0.25">
      <c r="A187" s="4" t="s">
        <v>461</v>
      </c>
      <c r="B187" s="5">
        <v>1</v>
      </c>
      <c r="C187" s="4" t="s">
        <v>205</v>
      </c>
      <c r="D187" s="4" t="s">
        <v>16</v>
      </c>
      <c r="E187" s="7">
        <v>2008</v>
      </c>
      <c r="F187" s="4">
        <v>1</v>
      </c>
      <c r="G187" s="4">
        <v>1</v>
      </c>
      <c r="H187" s="16">
        <f>IF(G187="",K187+0.15*(U187-4.5%+$B$2)+($A$2-50%),K187+0.85*(0.6*U187+0.4*V187-4.5%+$B$2)+($A$2-50%))</f>
        <v>0.6169674377522234</v>
      </c>
      <c r="I187" t="str">
        <f t="shared" si="60"/>
        <v>D</v>
      </c>
      <c r="J187" t="str">
        <f t="shared" si="44"/>
        <v>Safe D</v>
      </c>
      <c r="K187" s="14">
        <f>'Raw Data'!P182</f>
        <v>0.59075</v>
      </c>
      <c r="L187" s="14">
        <f t="shared" si="45"/>
        <v>0.59074999999999989</v>
      </c>
      <c r="M187" s="8">
        <f>'Raw Data'!M182</f>
        <v>0.29583912413000985</v>
      </c>
      <c r="N187" s="10">
        <f t="shared" si="58"/>
        <v>0.25583912413000987</v>
      </c>
      <c r="O187" s="17">
        <f>'Raw Data'!S182</f>
        <v>0.13646153587688792</v>
      </c>
      <c r="P187" s="10">
        <f>'Raw Data'!V182</f>
        <v>0.57899999999999996</v>
      </c>
      <c r="Q187" s="9">
        <f t="shared" si="61"/>
        <v>1.1750000000000038E-2</v>
      </c>
      <c r="R187" s="10">
        <f t="shared" si="56"/>
        <v>0.22421153587688797</v>
      </c>
      <c r="S187" s="10">
        <f>50%+N187/2</f>
        <v>0.62791956206500488</v>
      </c>
      <c r="T187" s="10">
        <f>50%+R187/2</f>
        <v>0.61210576793844396</v>
      </c>
      <c r="U187" s="15">
        <f t="shared" ref="U187:U196" si="63">S187-K187</f>
        <v>3.716956206500488E-2</v>
      </c>
      <c r="V187" s="63">
        <f t="shared" si="62"/>
        <v>2.1355767938443959E-2</v>
      </c>
    </row>
    <row r="188" spans="1:22" x14ac:dyDescent="0.25">
      <c r="A188" s="4" t="s">
        <v>461</v>
      </c>
      <c r="B188" s="5">
        <v>2</v>
      </c>
      <c r="C188" s="4" t="s">
        <v>206</v>
      </c>
      <c r="D188" s="4" t="s">
        <v>16</v>
      </c>
      <c r="E188" s="7">
        <v>2002</v>
      </c>
      <c r="F188" s="4">
        <v>1</v>
      </c>
      <c r="G188" s="4">
        <v>1</v>
      </c>
      <c r="H188" s="16">
        <f>IF(G188="",K188+0.15*(U188-4.5%+$B$2)+($A$2-50%),K188+0.85*(0.6*U188+0.4*V188-4.5%+$B$2)+($A$2-50%))</f>
        <v>0.56611508770901975</v>
      </c>
      <c r="I188" t="str">
        <f t="shared" si="60"/>
        <v>D</v>
      </c>
      <c r="J188" t="str">
        <f t="shared" si="44"/>
        <v>Likely D</v>
      </c>
      <c r="K188" s="14">
        <f>'Raw Data'!P183</f>
        <v>0.52575000000000005</v>
      </c>
      <c r="L188" s="14">
        <f t="shared" si="45"/>
        <v>0.52574999999999994</v>
      </c>
      <c r="M188" s="8">
        <f>'Raw Data'!M183</f>
        <v>0.1638733366160281</v>
      </c>
      <c r="N188" s="10">
        <f t="shared" si="58"/>
        <v>0.12387333661602809</v>
      </c>
      <c r="O188" s="17">
        <f>'Raw Data'!S183</f>
        <v>0.10263168748195617</v>
      </c>
      <c r="P188" s="10">
        <f>'Raw Data'!V183</f>
        <v>0.52400000000000002</v>
      </c>
      <c r="Q188" s="9">
        <f t="shared" si="61"/>
        <v>1.7500000000000293E-3</v>
      </c>
      <c r="R188" s="10">
        <f t="shared" si="56"/>
        <v>0.18038168748195621</v>
      </c>
      <c r="S188" s="10">
        <f>50%+N188/2</f>
        <v>0.56193666830801403</v>
      </c>
      <c r="T188" s="10">
        <f>50%+R188/2</f>
        <v>0.59019084374097808</v>
      </c>
      <c r="U188" s="15">
        <f t="shared" si="63"/>
        <v>3.6186668308013981E-2</v>
      </c>
      <c r="V188" s="63">
        <f t="shared" si="62"/>
        <v>6.4440843740978027E-2</v>
      </c>
    </row>
    <row r="189" spans="1:22" x14ac:dyDescent="0.25">
      <c r="A189" s="4" t="s">
        <v>462</v>
      </c>
      <c r="B189" s="5">
        <v>1</v>
      </c>
      <c r="C189" s="4" t="s">
        <v>197</v>
      </c>
      <c r="D189" s="4" t="s">
        <v>8</v>
      </c>
      <c r="E189" s="7">
        <v>2010</v>
      </c>
      <c r="F189" s="4">
        <v>4</v>
      </c>
      <c r="G189" s="4">
        <v>6</v>
      </c>
      <c r="H189" s="16">
        <f>IF(G189="",K189+0.15*(U189+4.5%-$B$2)+($A$2-50%),K189+0.85*(0.6*U189+0.4*V189+4.5%-$B$2)+($A$2-50%))</f>
        <v>0.32913308043848066</v>
      </c>
      <c r="I189" t="str">
        <f t="shared" si="60"/>
        <v>R</v>
      </c>
      <c r="J189" t="str">
        <f t="shared" si="44"/>
        <v>Safe R</v>
      </c>
      <c r="K189" s="14">
        <f>'Raw Data'!P184</f>
        <v>0.36824999999999997</v>
      </c>
      <c r="L189" s="14">
        <f t="shared" si="45"/>
        <v>0.36824999999999997</v>
      </c>
      <c r="M189" s="8">
        <f>'Raw Data'!M184</f>
        <v>0.39539307397660051</v>
      </c>
      <c r="N189" s="10">
        <f t="shared" si="58"/>
        <v>0.43539307397660049</v>
      </c>
      <c r="O189" s="17">
        <f>'Raw Data'!S184</f>
        <v>0.12600991586756582</v>
      </c>
      <c r="P189" s="10">
        <f>'Raw Data'!V184</f>
        <v>0.374</v>
      </c>
      <c r="Q189" s="9">
        <f t="shared" si="61"/>
        <v>-5.7500000000000329E-3</v>
      </c>
      <c r="R189" s="10">
        <f t="shared" si="56"/>
        <v>0.23575991586756587</v>
      </c>
      <c r="S189" s="10">
        <f>50%-N189/2</f>
        <v>0.28230346301169973</v>
      </c>
      <c r="T189" s="10">
        <f>50%-R189/2</f>
        <v>0.38212004206621708</v>
      </c>
      <c r="U189" s="15">
        <f t="shared" si="63"/>
        <v>-8.5946536988300237E-2</v>
      </c>
      <c r="V189" s="63">
        <f t="shared" si="62"/>
        <v>1.3870042066217114E-2</v>
      </c>
    </row>
    <row r="190" spans="1:22" x14ac:dyDescent="0.25">
      <c r="A190" s="4" t="s">
        <v>462</v>
      </c>
      <c r="B190" s="5">
        <v>2</v>
      </c>
      <c r="C190" s="4" t="s">
        <v>198</v>
      </c>
      <c r="D190" s="4" t="s">
        <v>16</v>
      </c>
      <c r="E190" s="7">
        <v>2002</v>
      </c>
      <c r="F190" s="4">
        <v>1</v>
      </c>
      <c r="G190" s="4">
        <v>1</v>
      </c>
      <c r="H190" s="16">
        <f t="shared" ref="H190:H205" si="64">IF(G190="",K190+0.15*(U190-4.5%+$B$2)+($A$2-50%),K190+0.85*(0.6*U190+0.4*V190-4.5%+$B$2)+($A$2-50%))</f>
        <v>0.67330128500552699</v>
      </c>
      <c r="I190" t="str">
        <f t="shared" si="60"/>
        <v>D</v>
      </c>
      <c r="J190" t="str">
        <f t="shared" si="44"/>
        <v>Safe D</v>
      </c>
      <c r="K190" s="14">
        <f>'Raw Data'!P185</f>
        <v>0.61975000000000002</v>
      </c>
      <c r="L190" s="14">
        <f t="shared" si="45"/>
        <v>0.61975000000000002</v>
      </c>
      <c r="M190" s="8">
        <f>'Raw Data'!M185</f>
        <v>0.35650460058918287</v>
      </c>
      <c r="N190" s="10">
        <f t="shared" si="58"/>
        <v>0.31650460058918289</v>
      </c>
      <c r="O190" s="17">
        <f>'Raw Data'!S185</f>
        <v>0.31725065797226693</v>
      </c>
      <c r="P190" s="10">
        <f>'Raw Data'!V185</f>
        <v>0.57399999999999995</v>
      </c>
      <c r="Q190" s="9">
        <f t="shared" si="61"/>
        <v>4.5750000000000068E-2</v>
      </c>
      <c r="R190" s="10">
        <f t="shared" si="56"/>
        <v>0.43900065797226701</v>
      </c>
      <c r="S190" s="10">
        <f t="shared" ref="S190:S196" si="65">50%+N190/2</f>
        <v>0.65825230029459147</v>
      </c>
      <c r="T190" s="10">
        <f>50%+R190/2</f>
        <v>0.71950032898613347</v>
      </c>
      <c r="U190" s="15">
        <f t="shared" si="63"/>
        <v>3.8502300294591452E-2</v>
      </c>
      <c r="V190" s="63">
        <f t="shared" si="62"/>
        <v>9.9750328986133452E-2</v>
      </c>
    </row>
    <row r="191" spans="1:22" x14ac:dyDescent="0.25">
      <c r="A191" s="4" t="s">
        <v>462</v>
      </c>
      <c r="B191" s="5">
        <v>3</v>
      </c>
      <c r="C191" s="4" t="s">
        <v>199</v>
      </c>
      <c r="D191" s="4" t="s">
        <v>16</v>
      </c>
      <c r="E191" s="7">
        <v>2006</v>
      </c>
      <c r="F191" s="4">
        <v>1</v>
      </c>
      <c r="G191" s="4">
        <v>1</v>
      </c>
      <c r="H191" s="16">
        <f t="shared" si="64"/>
        <v>0.66559155278543736</v>
      </c>
      <c r="I191" t="str">
        <f t="shared" si="60"/>
        <v>D</v>
      </c>
      <c r="J191" t="str">
        <f t="shared" si="44"/>
        <v>Safe D</v>
      </c>
      <c r="K191" s="14">
        <f>'Raw Data'!P186</f>
        <v>0.59775</v>
      </c>
      <c r="L191" s="14">
        <f t="shared" si="45"/>
        <v>0.59775</v>
      </c>
      <c r="M191" s="8">
        <f>'Raw Data'!M186</f>
        <v>0.38663492228248181</v>
      </c>
      <c r="N191" s="10">
        <f t="shared" si="58"/>
        <v>0.34663492228248183</v>
      </c>
      <c r="O191" s="17">
        <f>'Raw Data'!S186</f>
        <v>0.25811557413767355</v>
      </c>
      <c r="P191" s="10">
        <f>'Raw Data'!V186</f>
        <v>0.56399999999999995</v>
      </c>
      <c r="Q191" s="9">
        <f t="shared" si="61"/>
        <v>3.3750000000000058E-2</v>
      </c>
      <c r="R191" s="10">
        <f t="shared" si="56"/>
        <v>0.36786557413767362</v>
      </c>
      <c r="S191" s="10">
        <f t="shared" si="65"/>
        <v>0.67331746114124091</v>
      </c>
      <c r="T191" s="10">
        <f>50%+R191/2</f>
        <v>0.68393278706883676</v>
      </c>
      <c r="U191" s="15">
        <f t="shared" si="63"/>
        <v>7.556746114124091E-2</v>
      </c>
      <c r="V191" s="63">
        <f t="shared" si="62"/>
        <v>8.6182787068836753E-2</v>
      </c>
    </row>
    <row r="192" spans="1:22" x14ac:dyDescent="0.25">
      <c r="A192" s="4" t="s">
        <v>462</v>
      </c>
      <c r="B192" s="5">
        <v>4</v>
      </c>
      <c r="C192" s="4" t="s">
        <v>200</v>
      </c>
      <c r="D192" s="4" t="s">
        <v>16</v>
      </c>
      <c r="E192" s="7">
        <v>2007.5</v>
      </c>
      <c r="F192" s="4">
        <v>1</v>
      </c>
      <c r="G192" s="4">
        <v>1</v>
      </c>
      <c r="H192" s="16">
        <f t="shared" si="64"/>
        <v>0.7957062713599875</v>
      </c>
      <c r="I192" t="str">
        <f t="shared" si="60"/>
        <v>D</v>
      </c>
      <c r="J192" t="str">
        <f t="shared" si="44"/>
        <v>Safe D</v>
      </c>
      <c r="K192" s="14">
        <f>'Raw Data'!P187</f>
        <v>0.76875000000000004</v>
      </c>
      <c r="L192" s="14">
        <f t="shared" si="45"/>
        <v>0.76875000000000004</v>
      </c>
      <c r="M192" s="8">
        <f>'Raw Data'!M187</f>
        <v>0.57657938316745638</v>
      </c>
      <c r="N192" s="10">
        <f t="shared" si="58"/>
        <v>0.53657938316745635</v>
      </c>
      <c r="O192" s="17">
        <f>'Raw Data'!S187</f>
        <v>0.67169722736638926</v>
      </c>
      <c r="P192" s="10">
        <f>'Raw Data'!V187</f>
        <v>0.81899999999999995</v>
      </c>
      <c r="Q192" s="9">
        <f t="shared" si="61"/>
        <v>-5.0249999999999906E-2</v>
      </c>
      <c r="R192" s="10">
        <f t="shared" si="56"/>
        <v>0.69744722736638931</v>
      </c>
      <c r="S192" s="10">
        <f t="shared" si="65"/>
        <v>0.76828969158372817</v>
      </c>
      <c r="T192" s="10">
        <f>50%+R192/2</f>
        <v>0.8487236136831946</v>
      </c>
      <c r="U192" s="15">
        <f t="shared" si="63"/>
        <v>-4.6030841627187069E-4</v>
      </c>
      <c r="V192" s="63">
        <f t="shared" si="62"/>
        <v>7.9973613683194555E-2</v>
      </c>
    </row>
    <row r="193" spans="1:22" x14ac:dyDescent="0.25">
      <c r="A193" s="4" t="s">
        <v>462</v>
      </c>
      <c r="B193" s="5">
        <v>5</v>
      </c>
      <c r="C193" s="4" t="s">
        <v>201</v>
      </c>
      <c r="D193" s="4" t="s">
        <v>16</v>
      </c>
      <c r="E193" s="7">
        <v>1981</v>
      </c>
      <c r="F193" s="4">
        <v>1</v>
      </c>
      <c r="G193" s="4">
        <v>1</v>
      </c>
      <c r="H193" s="16">
        <f t="shared" si="64"/>
        <v>0.69014774262526857</v>
      </c>
      <c r="I193" t="str">
        <f t="shared" si="60"/>
        <v>D</v>
      </c>
      <c r="J193" t="str">
        <f t="shared" si="44"/>
        <v>Safe D</v>
      </c>
      <c r="K193" s="14">
        <f>'Raw Data'!P188</f>
        <v>0.65024999999999999</v>
      </c>
      <c r="L193" s="14">
        <f t="shared" si="45"/>
        <v>0.65024999999999999</v>
      </c>
      <c r="M193" s="8">
        <f>'Raw Data'!M188</f>
        <v>0.42932531470039442</v>
      </c>
      <c r="N193" s="10">
        <f t="shared" si="58"/>
        <v>0.38932531470039444</v>
      </c>
      <c r="O193" s="17">
        <f>'Raw Data'!S188</f>
        <v>0.29970463162745875</v>
      </c>
      <c r="P193" s="10">
        <f>'Raw Data'!V188</f>
        <v>0.624</v>
      </c>
      <c r="Q193" s="9">
        <f t="shared" si="61"/>
        <v>2.6249999999999996E-2</v>
      </c>
      <c r="R193" s="10">
        <f t="shared" si="56"/>
        <v>0.40195463162745876</v>
      </c>
      <c r="S193" s="10">
        <f t="shared" si="65"/>
        <v>0.69466265735019728</v>
      </c>
      <c r="T193" s="10">
        <f>50%+R193/2</f>
        <v>0.70097731581372935</v>
      </c>
      <c r="U193" s="15">
        <f t="shared" si="63"/>
        <v>4.4412657350197282E-2</v>
      </c>
      <c r="V193" s="63">
        <f t="shared" si="62"/>
        <v>5.0727315813729357E-2</v>
      </c>
    </row>
    <row r="194" spans="1:22" x14ac:dyDescent="0.25">
      <c r="A194" s="4" t="s">
        <v>462</v>
      </c>
      <c r="B194" s="5">
        <v>6</v>
      </c>
      <c r="C194" s="4" t="s">
        <v>202</v>
      </c>
      <c r="D194" s="4" t="s">
        <v>16</v>
      </c>
      <c r="E194" s="7">
        <v>2012</v>
      </c>
      <c r="F194" s="4">
        <v>3</v>
      </c>
      <c r="G194" s="4"/>
      <c r="H194" s="16">
        <f t="shared" si="64"/>
        <v>0.56473084701270571</v>
      </c>
      <c r="I194" t="str">
        <f t="shared" si="60"/>
        <v>D</v>
      </c>
      <c r="J194" t="str">
        <f t="shared" si="44"/>
        <v>Likely D</v>
      </c>
      <c r="K194" s="14">
        <f>'Raw Data'!P189</f>
        <v>0.54474999999999996</v>
      </c>
      <c r="L194" s="14">
        <f t="shared" si="45"/>
        <v>0.54475000000000007</v>
      </c>
      <c r="M194" s="8">
        <f>'Raw Data'!M189</f>
        <v>0.21591129350274363</v>
      </c>
      <c r="N194" s="10">
        <f t="shared" si="58"/>
        <v>0.35591129350274364</v>
      </c>
      <c r="O194" s="17"/>
      <c r="P194" s="10"/>
      <c r="Q194" s="9"/>
      <c r="R194" s="10" t="str">
        <f t="shared" si="56"/>
        <v/>
      </c>
      <c r="S194" s="10">
        <f t="shared" si="65"/>
        <v>0.67795564675137188</v>
      </c>
      <c r="T194" s="10"/>
      <c r="U194" s="15">
        <f t="shared" si="63"/>
        <v>0.13320564675137192</v>
      </c>
      <c r="V194" s="63"/>
    </row>
    <row r="195" spans="1:22" x14ac:dyDescent="0.25">
      <c r="A195" s="4" t="s">
        <v>462</v>
      </c>
      <c r="B195" s="5">
        <v>7</v>
      </c>
      <c r="C195" s="4" t="s">
        <v>203</v>
      </c>
      <c r="D195" s="4" t="s">
        <v>16</v>
      </c>
      <c r="E195" s="7">
        <v>1996</v>
      </c>
      <c r="F195" s="4">
        <v>1</v>
      </c>
      <c r="G195" s="4">
        <v>1</v>
      </c>
      <c r="H195" s="16">
        <f t="shared" si="64"/>
        <v>0.77484253719773455</v>
      </c>
      <c r="I195" t="str">
        <f t="shared" si="60"/>
        <v>D</v>
      </c>
      <c r="J195" t="str">
        <f t="shared" si="44"/>
        <v>Safe D</v>
      </c>
      <c r="K195" s="14">
        <f>'Raw Data'!P190</f>
        <v>0.74825000000000008</v>
      </c>
      <c r="L195" s="14">
        <f t="shared" si="45"/>
        <v>0.74825000000000008</v>
      </c>
      <c r="M195" s="8">
        <f>'Raw Data'!M190</f>
        <v>0.57226937415721424</v>
      </c>
      <c r="N195" s="10">
        <f t="shared" si="58"/>
        <v>0.5322693741572142</v>
      </c>
      <c r="O195" s="17">
        <f>'Raw Data'!S190</f>
        <v>0.53402262816261725</v>
      </c>
      <c r="P195" s="10">
        <f>'Raw Data'!V190</f>
        <v>0.75900000000000001</v>
      </c>
      <c r="Q195" s="9">
        <f>K195-P195</f>
        <v>-1.0749999999999926E-2</v>
      </c>
      <c r="R195" s="10">
        <f t="shared" si="56"/>
        <v>0.59927262816261728</v>
      </c>
      <c r="S195" s="10">
        <f t="shared" si="65"/>
        <v>0.7661346870786071</v>
      </c>
      <c r="T195" s="10">
        <f>50%+R195/2</f>
        <v>0.79963631408130864</v>
      </c>
      <c r="U195" s="15">
        <f t="shared" si="63"/>
        <v>1.788468707860702E-2</v>
      </c>
      <c r="V195" s="63">
        <f>T195-K195</f>
        <v>5.1386314081308559E-2</v>
      </c>
    </row>
    <row r="196" spans="1:22" x14ac:dyDescent="0.25">
      <c r="A196" s="4" t="s">
        <v>462</v>
      </c>
      <c r="B196" s="5">
        <v>8</v>
      </c>
      <c r="C196" s="4" t="s">
        <v>204</v>
      </c>
      <c r="D196" s="4" t="s">
        <v>16</v>
      </c>
      <c r="E196" s="7">
        <v>2002</v>
      </c>
      <c r="F196" s="4">
        <v>1</v>
      </c>
      <c r="G196" s="4">
        <v>1</v>
      </c>
      <c r="H196" s="16">
        <f t="shared" si="64"/>
        <v>0.66657486413114675</v>
      </c>
      <c r="I196" t="str">
        <f t="shared" si="60"/>
        <v>D</v>
      </c>
      <c r="J196" t="str">
        <f t="shared" si="44"/>
        <v>Safe D</v>
      </c>
      <c r="K196" s="14">
        <f>'Raw Data'!P191</f>
        <v>0.61024999999999996</v>
      </c>
      <c r="L196" s="14">
        <f t="shared" si="45"/>
        <v>0.61024999999999996</v>
      </c>
      <c r="M196" s="8">
        <f>'Raw Data'!M191</f>
        <v>0.31612032768238518</v>
      </c>
      <c r="N196" s="10">
        <f t="shared" si="58"/>
        <v>0.2761203276823852</v>
      </c>
      <c r="O196" s="17">
        <f>'Raw Data'!S191</f>
        <v>0.49114223865963869</v>
      </c>
      <c r="P196" s="10">
        <f>'Raw Data'!V191</f>
        <v>0.70899999999999996</v>
      </c>
      <c r="Q196" s="9">
        <f>K196-P196</f>
        <v>-9.8750000000000004E-2</v>
      </c>
      <c r="R196" s="10">
        <f t="shared" si="56"/>
        <v>0.46839223865963869</v>
      </c>
      <c r="S196" s="10">
        <f t="shared" si="65"/>
        <v>0.63806016384119257</v>
      </c>
      <c r="T196" s="10">
        <f>50%+R196/2</f>
        <v>0.73419611932981932</v>
      </c>
      <c r="U196" s="15">
        <f t="shared" si="63"/>
        <v>2.7810163841192614E-2</v>
      </c>
      <c r="V196" s="63">
        <f>T196-K196</f>
        <v>0.12394611932981936</v>
      </c>
    </row>
    <row r="197" spans="1:22" x14ac:dyDescent="0.25">
      <c r="A197" s="4" t="s">
        <v>463</v>
      </c>
      <c r="B197" s="5">
        <v>1</v>
      </c>
      <c r="C197" s="4" t="s">
        <v>188</v>
      </c>
      <c r="D197" s="4" t="s">
        <v>16</v>
      </c>
      <c r="E197" s="7">
        <v>1988</v>
      </c>
      <c r="F197" s="4">
        <v>1</v>
      </c>
      <c r="G197" s="4">
        <v>1</v>
      </c>
      <c r="H197" s="16">
        <f t="shared" si="64"/>
        <v>0.65732891334828947</v>
      </c>
      <c r="I197" t="str">
        <f t="shared" si="60"/>
        <v>D</v>
      </c>
      <c r="J197" t="str">
        <f t="shared" si="44"/>
        <v>Safe D</v>
      </c>
      <c r="K197" s="14">
        <f>'Raw Data'!P192</f>
        <v>0.62925000000000009</v>
      </c>
      <c r="L197" s="14">
        <f t="shared" si="45"/>
        <v>0.62925000000000009</v>
      </c>
      <c r="M197" s="8">
        <f>'Raw Data'!M192</f>
        <v>1</v>
      </c>
      <c r="N197" s="10">
        <f t="shared" si="58"/>
        <v>0.96</v>
      </c>
      <c r="O197" s="17">
        <f>'Raw Data'!S192</f>
        <v>0.14742007851934941</v>
      </c>
      <c r="P197" s="10">
        <f>'Raw Data'!V192</f>
        <v>0.56399999999999995</v>
      </c>
      <c r="Q197" s="9">
        <f>K197-P197</f>
        <v>6.5250000000000141E-2</v>
      </c>
      <c r="R197" s="10">
        <f t="shared" si="56"/>
        <v>0.28867007851934956</v>
      </c>
      <c r="S197" s="10">
        <v>1</v>
      </c>
      <c r="T197" s="10">
        <f>50%+R197/2</f>
        <v>0.64433503925967472</v>
      </c>
      <c r="U197" s="15">
        <v>4.4999999999999998E-2</v>
      </c>
      <c r="V197" s="63">
        <f>T197-K197</f>
        <v>1.5085039259674637E-2</v>
      </c>
    </row>
    <row r="198" spans="1:22" x14ac:dyDescent="0.25">
      <c r="A198" s="4" t="s">
        <v>463</v>
      </c>
      <c r="B198" s="5">
        <v>2</v>
      </c>
      <c r="C198" s="4" t="s">
        <v>189</v>
      </c>
      <c r="D198" s="4" t="s">
        <v>16</v>
      </c>
      <c r="E198" s="7">
        <v>1996</v>
      </c>
      <c r="F198" s="4">
        <v>1</v>
      </c>
      <c r="G198" s="4">
        <v>1</v>
      </c>
      <c r="H198" s="16">
        <f t="shared" si="64"/>
        <v>0.6206800228068825</v>
      </c>
      <c r="I198" t="str">
        <f t="shared" si="60"/>
        <v>D</v>
      </c>
      <c r="J198" t="str">
        <f t="shared" si="44"/>
        <v>Safe D</v>
      </c>
      <c r="K198" s="14">
        <f>'Raw Data'!P193</f>
        <v>0.57825000000000004</v>
      </c>
      <c r="L198" s="14">
        <f t="shared" si="45"/>
        <v>0.57825000000000015</v>
      </c>
      <c r="M198" s="8">
        <f>'Raw Data'!M193</f>
        <v>1</v>
      </c>
      <c r="N198" s="10">
        <f t="shared" si="58"/>
        <v>0.96</v>
      </c>
      <c r="O198" s="17">
        <f>'Raw Data'!S193</f>
        <v>0.1808383694522499</v>
      </c>
      <c r="P198" s="10">
        <f>'Raw Data'!V193</f>
        <v>0.56399999999999995</v>
      </c>
      <c r="Q198" s="9">
        <f>K198-P198</f>
        <v>1.4250000000000096E-2</v>
      </c>
      <c r="R198" s="10">
        <f t="shared" si="56"/>
        <v>0.27108836945225001</v>
      </c>
      <c r="S198" s="10">
        <v>1</v>
      </c>
      <c r="T198" s="10">
        <f>50%+R198/2</f>
        <v>0.63554418472612495</v>
      </c>
      <c r="U198" s="15">
        <v>4.4999999999999998E-2</v>
      </c>
      <c r="V198" s="63">
        <f>T198-K198</f>
        <v>5.7294184726124908E-2</v>
      </c>
    </row>
    <row r="199" spans="1:22" x14ac:dyDescent="0.25">
      <c r="A199" s="4" t="s">
        <v>463</v>
      </c>
      <c r="B199" s="5">
        <v>3</v>
      </c>
      <c r="C199" s="4" t="s">
        <v>190</v>
      </c>
      <c r="D199" s="4" t="s">
        <v>16</v>
      </c>
      <c r="E199" s="7">
        <v>2007</v>
      </c>
      <c r="F199" s="4">
        <v>1</v>
      </c>
      <c r="G199" s="4">
        <v>1</v>
      </c>
      <c r="H199" s="16">
        <f t="shared" si="64"/>
        <v>0.61402714460900309</v>
      </c>
      <c r="I199" t="str">
        <f t="shared" si="60"/>
        <v>D</v>
      </c>
      <c r="J199" t="str">
        <f t="shared" si="44"/>
        <v>Safe D</v>
      </c>
      <c r="K199" s="14">
        <f>'Raw Data'!P194</f>
        <v>0.55825000000000002</v>
      </c>
      <c r="L199" s="14">
        <f t="shared" si="45"/>
        <v>0.55825000000000014</v>
      </c>
      <c r="M199" s="8">
        <f>'Raw Data'!M194</f>
        <v>0.31959526083156292</v>
      </c>
      <c r="N199" s="10">
        <f t="shared" si="58"/>
        <v>0.27959526083156294</v>
      </c>
      <c r="O199" s="17">
        <f>'Raw Data'!S194</f>
        <v>0.12970795939385021</v>
      </c>
      <c r="P199" s="10">
        <f>'Raw Data'!V194</f>
        <v>0.56399999999999995</v>
      </c>
      <c r="Q199" s="9">
        <f>K199-P199</f>
        <v>-5.7499999999999218E-3</v>
      </c>
      <c r="R199" s="10">
        <f t="shared" si="56"/>
        <v>0.1999579593938503</v>
      </c>
      <c r="S199" s="10">
        <f>50%+N199/2</f>
        <v>0.63979763041578153</v>
      </c>
      <c r="T199" s="10">
        <f>50%+R199/2</f>
        <v>0.59997897969692515</v>
      </c>
      <c r="U199" s="15">
        <f>S199-K199</f>
        <v>8.1547630415781502E-2</v>
      </c>
      <c r="V199" s="63">
        <f>T199-K199</f>
        <v>4.1728979696925128E-2</v>
      </c>
    </row>
    <row r="200" spans="1:22" x14ac:dyDescent="0.25">
      <c r="A200" s="4" t="s">
        <v>463</v>
      </c>
      <c r="B200" s="5">
        <v>4</v>
      </c>
      <c r="C200" s="4" t="s">
        <v>191</v>
      </c>
      <c r="D200" s="4" t="s">
        <v>16</v>
      </c>
      <c r="E200" s="7">
        <v>2012</v>
      </c>
      <c r="F200" s="4">
        <v>2</v>
      </c>
      <c r="G200" s="4"/>
      <c r="H200" s="16">
        <f t="shared" si="64"/>
        <v>0.57404707894766815</v>
      </c>
      <c r="I200" t="str">
        <f t="shared" si="60"/>
        <v>D</v>
      </c>
      <c r="J200" t="str">
        <f t="shared" ref="J200:J263" si="66">IF(H200&lt;42%,"Safe R",IF(AND(H200&gt;42%,H200&lt;44%),"Likely R",IF(AND(H200&gt;44%,H200&lt;47%),"Lean R",IF(AND(H200&gt;47%,H200&lt;53%),"Toss Up",IF(AND(H200&gt;53%,H200&lt;56%),"Lean D",IF(AND(H200&gt;56%,H200&lt;58%),"Likely D","Safe D"))))))</f>
        <v>Likely D</v>
      </c>
      <c r="K200" s="14">
        <f>'Raw Data'!P195</f>
        <v>0.55975000000000008</v>
      </c>
      <c r="L200" s="14">
        <f t="shared" ref="L200:L263" si="67">K200+$A$2-50%</f>
        <v>0.55975000000000019</v>
      </c>
      <c r="M200" s="8">
        <f>'Raw Data'!M195</f>
        <v>0.26012771930224154</v>
      </c>
      <c r="N200" s="10">
        <f t="shared" si="58"/>
        <v>0.31012771930224153</v>
      </c>
      <c r="O200" s="17"/>
      <c r="P200" s="10"/>
      <c r="Q200" s="9"/>
      <c r="R200" s="10" t="str">
        <f t="shared" si="56"/>
        <v/>
      </c>
      <c r="S200" s="10">
        <f>50%+N200/2</f>
        <v>0.65506385965112079</v>
      </c>
      <c r="T200" s="10"/>
      <c r="U200" s="15">
        <f>S200-K200</f>
        <v>9.5313859651120714E-2</v>
      </c>
      <c r="V200" s="63"/>
    </row>
    <row r="201" spans="1:22" x14ac:dyDescent="0.25">
      <c r="A201" s="4" t="s">
        <v>463</v>
      </c>
      <c r="B201" s="5">
        <v>5</v>
      </c>
      <c r="C201" s="4" t="s">
        <v>192</v>
      </c>
      <c r="D201" s="4" t="s">
        <v>16</v>
      </c>
      <c r="E201" s="7">
        <v>1976</v>
      </c>
      <c r="F201" s="4">
        <v>1</v>
      </c>
      <c r="G201" s="4">
        <v>1</v>
      </c>
      <c r="H201" s="16">
        <f t="shared" si="64"/>
        <v>0.71360908434925785</v>
      </c>
      <c r="I201" t="str">
        <f t="shared" si="60"/>
        <v>D</v>
      </c>
      <c r="J201" t="str">
        <f t="shared" si="66"/>
        <v>Safe D</v>
      </c>
      <c r="K201" s="14">
        <f>'Raw Data'!P196</f>
        <v>0.64124999999999999</v>
      </c>
      <c r="L201" s="14">
        <f t="shared" si="67"/>
        <v>0.64124999999999988</v>
      </c>
      <c r="M201" s="8">
        <f>'Raw Data'!M196</f>
        <v>0.51271612118648546</v>
      </c>
      <c r="N201" s="10">
        <f t="shared" si="58"/>
        <v>0.47271612118648548</v>
      </c>
      <c r="O201" s="17">
        <f>'Raw Data'!S196</f>
        <v>0.32956749086296505</v>
      </c>
      <c r="P201" s="10">
        <f>'Raw Data'!V196</f>
        <v>0.624</v>
      </c>
      <c r="Q201" s="9">
        <f t="shared" ref="Q201:Q209" si="68">K201-P201</f>
        <v>1.7249999999999988E-2</v>
      </c>
      <c r="R201" s="10">
        <f t="shared" ref="R201:R232" si="69">IF(G201=1,O201+Q201+7.6%,IF(G201=2,O201+Q201+16.6%,IF(G201=3,O201+Q201+25.6%,IF(G201=4,O201-Q201-7.6%,IF(G201=5,O201-Q201+1.4%,IF(G201=6,O201-Q201+10.4%,""))))))</f>
        <v>0.42281749086296505</v>
      </c>
      <c r="S201" s="10">
        <f>50%+N201/2</f>
        <v>0.73635806059324271</v>
      </c>
      <c r="T201" s="10">
        <f>50%+R201/2</f>
        <v>0.71140874543148258</v>
      </c>
      <c r="U201" s="15">
        <f>S201-K201</f>
        <v>9.5108060593242727E-2</v>
      </c>
      <c r="V201" s="63">
        <f>T201-K201</f>
        <v>7.0158745431482594E-2</v>
      </c>
    </row>
    <row r="202" spans="1:22" x14ac:dyDescent="0.25">
      <c r="A202" s="4" t="s">
        <v>463</v>
      </c>
      <c r="B202" s="5">
        <v>6</v>
      </c>
      <c r="C202" s="4" t="s">
        <v>193</v>
      </c>
      <c r="D202" s="4" t="s">
        <v>16</v>
      </c>
      <c r="E202" s="7">
        <v>1996</v>
      </c>
      <c r="F202" s="4">
        <v>1</v>
      </c>
      <c r="G202" s="4">
        <v>1</v>
      </c>
      <c r="H202" s="16">
        <f t="shared" si="64"/>
        <v>0.53220092464725532</v>
      </c>
      <c r="I202" t="s">
        <v>518</v>
      </c>
      <c r="J202" t="str">
        <f t="shared" si="66"/>
        <v>Lean D</v>
      </c>
      <c r="K202" s="14">
        <f>'Raw Data'!P197</f>
        <v>0.53475000000000006</v>
      </c>
      <c r="L202" s="14">
        <f t="shared" si="67"/>
        <v>0.53475000000000006</v>
      </c>
      <c r="M202" s="8">
        <f>'Raw Data'!M197</f>
        <v>1.2110058900194121E-2</v>
      </c>
      <c r="N202" s="10">
        <f t="shared" si="58"/>
        <v>-2.788994109980588E-2</v>
      </c>
      <c r="O202" s="17">
        <f>'Raw Data'!S197</f>
        <v>0.13884035075121082</v>
      </c>
      <c r="P202" s="10">
        <f>'Raw Data'!V197</f>
        <v>0.54899999999999993</v>
      </c>
      <c r="Q202" s="9">
        <f t="shared" si="68"/>
        <v>-1.4249999999999874E-2</v>
      </c>
      <c r="R202" s="10">
        <f t="shared" si="69"/>
        <v>0.20059035075121096</v>
      </c>
      <c r="S202" s="10">
        <f>50%+N202/2</f>
        <v>0.48605502945009704</v>
      </c>
      <c r="T202" s="10">
        <f>50%+R202/2</f>
        <v>0.60029517537560551</v>
      </c>
      <c r="U202" s="15">
        <f>S202-K202</f>
        <v>-4.8694970549903016E-2</v>
      </c>
      <c r="V202" s="63">
        <f>T202-K202</f>
        <v>6.5545175375605447E-2</v>
      </c>
    </row>
    <row r="203" spans="1:22" x14ac:dyDescent="0.25">
      <c r="A203" s="4" t="s">
        <v>463</v>
      </c>
      <c r="B203" s="5">
        <v>7</v>
      </c>
      <c r="C203" s="4" t="s">
        <v>194</v>
      </c>
      <c r="D203" s="4" t="s">
        <v>16</v>
      </c>
      <c r="E203" s="7">
        <v>1999</v>
      </c>
      <c r="F203" s="4">
        <v>1</v>
      </c>
      <c r="G203" s="4">
        <v>1</v>
      </c>
      <c r="H203" s="16">
        <f t="shared" si="64"/>
        <v>0.85350000000000004</v>
      </c>
      <c r="I203" t="str">
        <f>IF(H203&lt;44%,"R",IF(H203&gt;56%,"D","No projection"))</f>
        <v>D</v>
      </c>
      <c r="J203" t="str">
        <f t="shared" si="66"/>
        <v>Safe D</v>
      </c>
      <c r="K203" s="14">
        <f>'Raw Data'!P198</f>
        <v>0.81525000000000003</v>
      </c>
      <c r="L203" s="14">
        <f t="shared" si="67"/>
        <v>0.81525000000000003</v>
      </c>
      <c r="M203" s="8">
        <f>'Raw Data'!M198</f>
        <v>1</v>
      </c>
      <c r="N203" s="10">
        <f t="shared" si="58"/>
        <v>0.96</v>
      </c>
      <c r="O203" s="17">
        <f>'Raw Data'!S198</f>
        <v>1</v>
      </c>
      <c r="P203" s="10">
        <f>'Raw Data'!V198</f>
        <v>0.82399999999999995</v>
      </c>
      <c r="Q203" s="9">
        <f t="shared" si="68"/>
        <v>-8.7499999999999245E-3</v>
      </c>
      <c r="R203" s="10">
        <f t="shared" si="69"/>
        <v>1.06725</v>
      </c>
      <c r="S203" s="10">
        <v>1</v>
      </c>
      <c r="T203" s="10">
        <v>1</v>
      </c>
      <c r="U203" s="15">
        <v>4.4999999999999998E-2</v>
      </c>
      <c r="V203" s="63">
        <v>4.4999999999999998E-2</v>
      </c>
    </row>
    <row r="204" spans="1:22" x14ac:dyDescent="0.25">
      <c r="A204" s="4" t="s">
        <v>463</v>
      </c>
      <c r="B204" s="5">
        <v>8</v>
      </c>
      <c r="C204" s="4" t="s">
        <v>195</v>
      </c>
      <c r="D204" s="4" t="s">
        <v>16</v>
      </c>
      <c r="E204" s="7">
        <v>2001</v>
      </c>
      <c r="F204" s="4">
        <v>1</v>
      </c>
      <c r="G204" s="4">
        <v>1</v>
      </c>
      <c r="H204" s="16">
        <f t="shared" si="64"/>
        <v>0.72195182663964508</v>
      </c>
      <c r="I204" t="str">
        <f>IF(H204&lt;44%,"R",IF(H204&gt;56%,"D","No projection"))</f>
        <v>D</v>
      </c>
      <c r="J204" t="str">
        <f t="shared" si="66"/>
        <v>Safe D</v>
      </c>
      <c r="K204" s="14">
        <f>'Raw Data'!P199</f>
        <v>0.56574999999999998</v>
      </c>
      <c r="L204" s="14">
        <f t="shared" si="67"/>
        <v>0.56574999999999998</v>
      </c>
      <c r="M204" s="8">
        <f>'Raw Data'!M199</f>
        <v>0.5249436086425352</v>
      </c>
      <c r="N204" s="10">
        <f t="shared" si="58"/>
        <v>0.48494360864253522</v>
      </c>
      <c r="O204" s="17">
        <f>'Raw Data'!S199</f>
        <v>0.44741886138705095</v>
      </c>
      <c r="P204" s="10">
        <f>'Raw Data'!V199</f>
        <v>0.56899999999999995</v>
      </c>
      <c r="Q204" s="9">
        <f t="shared" si="68"/>
        <v>-3.2499999999999751E-3</v>
      </c>
      <c r="R204" s="10">
        <f t="shared" si="69"/>
        <v>0.52016886138705098</v>
      </c>
      <c r="S204" s="10">
        <f>50%+N204/2</f>
        <v>0.74247180432126758</v>
      </c>
      <c r="T204" s="10">
        <f>50%+R204/2</f>
        <v>0.76008443069352549</v>
      </c>
      <c r="U204" s="15">
        <f t="shared" ref="U204:U229" si="70">S204-K204</f>
        <v>0.17672180432126761</v>
      </c>
      <c r="V204" s="63">
        <f t="shared" ref="V204:V209" si="71">T204-K204</f>
        <v>0.19433443069352552</v>
      </c>
    </row>
    <row r="205" spans="1:22" x14ac:dyDescent="0.25">
      <c r="A205" s="4" t="s">
        <v>463</v>
      </c>
      <c r="B205" s="5">
        <v>9</v>
      </c>
      <c r="C205" s="4" t="s">
        <v>196</v>
      </c>
      <c r="D205" s="4" t="s">
        <v>16</v>
      </c>
      <c r="E205" s="7">
        <v>2010</v>
      </c>
      <c r="F205" s="4">
        <v>1</v>
      </c>
      <c r="G205" s="4">
        <v>2</v>
      </c>
      <c r="H205" s="16">
        <f t="shared" si="64"/>
        <v>0.61153629653221486</v>
      </c>
      <c r="I205" t="str">
        <f>IF(H205&lt;44%,"R",IF(H205&gt;56%,"D","No projection"))</f>
        <v>D</v>
      </c>
      <c r="J205" t="str">
        <f t="shared" si="66"/>
        <v>Safe D</v>
      </c>
      <c r="K205" s="14">
        <f>'Raw Data'!P200</f>
        <v>0.54275000000000007</v>
      </c>
      <c r="L205" s="14">
        <f t="shared" si="67"/>
        <v>0.54275000000000007</v>
      </c>
      <c r="M205" s="8">
        <f>'Raw Data'!M200</f>
        <v>0.29221798745767347</v>
      </c>
      <c r="N205" s="10">
        <f t="shared" si="58"/>
        <v>0.25221798745767349</v>
      </c>
      <c r="O205" s="17">
        <f>'Raw Data'!S200</f>
        <v>5.0298292532400701E-2</v>
      </c>
      <c r="P205" s="10">
        <f>'Raw Data'!V200</f>
        <v>0.51900000000000002</v>
      </c>
      <c r="Q205" s="9">
        <f t="shared" si="68"/>
        <v>2.3750000000000049E-2</v>
      </c>
      <c r="R205" s="10">
        <f t="shared" si="69"/>
        <v>0.24004829253240076</v>
      </c>
      <c r="S205" s="10">
        <f>50%+N205/2</f>
        <v>0.62610899372883677</v>
      </c>
      <c r="T205" s="10">
        <f>50%+R205/2</f>
        <v>0.62002414626620039</v>
      </c>
      <c r="U205" s="15">
        <f t="shared" si="70"/>
        <v>8.3358993728836706E-2</v>
      </c>
      <c r="V205" s="63">
        <f t="shared" si="71"/>
        <v>7.7274146266200328E-2</v>
      </c>
    </row>
    <row r="206" spans="1:22" x14ac:dyDescent="0.25">
      <c r="A206" s="4" t="s">
        <v>464</v>
      </c>
      <c r="B206" s="5">
        <v>1</v>
      </c>
      <c r="C206" s="4" t="s">
        <v>207</v>
      </c>
      <c r="D206" s="4" t="s">
        <v>8</v>
      </c>
      <c r="E206" s="7">
        <v>2010</v>
      </c>
      <c r="F206" s="4">
        <v>4</v>
      </c>
      <c r="G206" s="4">
        <v>5</v>
      </c>
      <c r="H206" s="16">
        <f>IF(G206="",K206+0.15*(U206+4.5%-$B$2)+($A$2-50%),K206+0.85*(0.6*U206+0.4*V206+4.5%-$B$2)+($A$2-50%))</f>
        <v>0.45066889869718907</v>
      </c>
      <c r="I206" t="s">
        <v>518</v>
      </c>
      <c r="J206" t="str">
        <f t="shared" si="66"/>
        <v>Lean R</v>
      </c>
      <c r="K206" s="14">
        <f>'Raw Data'!P201</f>
        <v>0.43924999999999997</v>
      </c>
      <c r="L206" s="14">
        <f t="shared" si="67"/>
        <v>0.43924999999999992</v>
      </c>
      <c r="M206" s="8">
        <f>'Raw Data'!M201</f>
        <v>5.6615869900884519E-3</v>
      </c>
      <c r="N206" s="10">
        <f t="shared" ref="N206:N237" si="72">IF(F206=1,M206-4%,IF(F206=2,M206+5%,IF(F206=3,M206+14%,IF(F206=4,M206+4%,IF(F206=5,M206+13%,M206+22%)))))</f>
        <v>4.5661586990088453E-2</v>
      </c>
      <c r="O206" s="17">
        <f>'Raw Data'!S201</f>
        <v>0.1193376271784608</v>
      </c>
      <c r="P206" s="10">
        <f>'Raw Data'!V201</f>
        <v>0.47399999999999998</v>
      </c>
      <c r="Q206" s="9">
        <f t="shared" si="68"/>
        <v>-3.4750000000000003E-2</v>
      </c>
      <c r="R206" s="10">
        <f t="shared" si="69"/>
        <v>0.16808762717846082</v>
      </c>
      <c r="S206" s="10">
        <f>50%-N206/2</f>
        <v>0.47716920650495576</v>
      </c>
      <c r="T206" s="10">
        <f>50%-R206/2</f>
        <v>0.41595618641076959</v>
      </c>
      <c r="U206" s="15">
        <f t="shared" si="70"/>
        <v>3.7919206504955782E-2</v>
      </c>
      <c r="V206" s="63">
        <f t="shared" si="71"/>
        <v>-2.3293813589230383E-2</v>
      </c>
    </row>
    <row r="207" spans="1:22" x14ac:dyDescent="0.25">
      <c r="A207" s="4" t="s">
        <v>464</v>
      </c>
      <c r="B207" s="5">
        <v>2</v>
      </c>
      <c r="C207" s="4" t="s">
        <v>208</v>
      </c>
      <c r="D207" s="4" t="s">
        <v>8</v>
      </c>
      <c r="E207" s="7">
        <v>2010</v>
      </c>
      <c r="F207" s="4">
        <v>4</v>
      </c>
      <c r="G207" s="4">
        <v>5</v>
      </c>
      <c r="H207" s="16">
        <f>IF(G207="",K207+0.15*(U207+4.5%-$B$2)+($A$2-50%),K207+0.85*(0.6*U207+0.4*V207+4.5%-$B$2)+($A$2-50%))</f>
        <v>0.33829154223733066</v>
      </c>
      <c r="I207" t="str">
        <f t="shared" ref="I207:I224" si="73">IF(H207&lt;44%,"R",IF(H207&gt;56%,"D","No projection"))</f>
        <v>R</v>
      </c>
      <c r="J207" t="str">
        <f t="shared" si="66"/>
        <v>Safe R</v>
      </c>
      <c r="K207" s="14">
        <f>'Raw Data'!P202</f>
        <v>0.41624999999999995</v>
      </c>
      <c r="L207" s="14">
        <f t="shared" si="67"/>
        <v>0.41625000000000001</v>
      </c>
      <c r="M207" s="8">
        <f>'Raw Data'!M202</f>
        <v>0.2821892723284567</v>
      </c>
      <c r="N207" s="10">
        <f t="shared" si="72"/>
        <v>0.32218927232845668</v>
      </c>
      <c r="O207" s="17">
        <f>'Raw Data'!S202</f>
        <v>0.34729525481713441</v>
      </c>
      <c r="P207" s="10">
        <f>'Raw Data'!V202</f>
        <v>0.44899999999999995</v>
      </c>
      <c r="Q207" s="9">
        <f t="shared" si="68"/>
        <v>-3.2750000000000001E-2</v>
      </c>
      <c r="R207" s="10">
        <f t="shared" si="69"/>
        <v>0.39404525481713443</v>
      </c>
      <c r="S207" s="10">
        <f>50%-N207/2</f>
        <v>0.33890536383577163</v>
      </c>
      <c r="T207" s="10">
        <f>50%-R207/2</f>
        <v>0.30297737259143276</v>
      </c>
      <c r="U207" s="15">
        <f t="shared" si="70"/>
        <v>-7.734463616422832E-2</v>
      </c>
      <c r="V207" s="63">
        <f t="shared" si="71"/>
        <v>-0.11327262740856719</v>
      </c>
    </row>
    <row r="208" spans="1:22" x14ac:dyDescent="0.25">
      <c r="A208" s="4" t="s">
        <v>464</v>
      </c>
      <c r="B208" s="5">
        <v>3</v>
      </c>
      <c r="C208" s="4" t="s">
        <v>209</v>
      </c>
      <c r="D208" s="4" t="s">
        <v>8</v>
      </c>
      <c r="E208" s="7">
        <v>2010</v>
      </c>
      <c r="F208" s="4">
        <v>4</v>
      </c>
      <c r="G208" s="4">
        <v>5</v>
      </c>
      <c r="H208" s="16">
        <f>IF(G208="",K208+0.15*(U208+4.5%-$B$2)+($A$2-50%),K208+0.85*(0.6*U208+0.4*V208+4.5%-$B$2)+($A$2-50%))</f>
        <v>0.41457537624348739</v>
      </c>
      <c r="I208" t="str">
        <f t="shared" si="73"/>
        <v>R</v>
      </c>
      <c r="J208" t="str">
        <f t="shared" si="66"/>
        <v>Safe R</v>
      </c>
      <c r="K208" s="14">
        <f>'Raw Data'!P203</f>
        <v>0.44424999999999998</v>
      </c>
      <c r="L208" s="14">
        <f t="shared" si="67"/>
        <v>0.44425000000000003</v>
      </c>
      <c r="M208" s="8">
        <f>'Raw Data'!M203</f>
        <v>8.7297289594436611E-2</v>
      </c>
      <c r="N208" s="10">
        <f t="shared" si="72"/>
        <v>0.12729728959443662</v>
      </c>
      <c r="O208" s="17">
        <f>'Raw Data'!S203</f>
        <v>0.22861067594077195</v>
      </c>
      <c r="P208" s="10">
        <f>'Raw Data'!V203</f>
        <v>0.46399999999999997</v>
      </c>
      <c r="Q208" s="9">
        <f t="shared" si="68"/>
        <v>-1.974999999999999E-2</v>
      </c>
      <c r="R208" s="10">
        <f t="shared" si="69"/>
        <v>0.26236067594077195</v>
      </c>
      <c r="S208" s="10">
        <f>50%-N208/2</f>
        <v>0.43635135520278168</v>
      </c>
      <c r="T208" s="10">
        <f>50%-R208/2</f>
        <v>0.36881966202961403</v>
      </c>
      <c r="U208" s="15">
        <f t="shared" si="70"/>
        <v>-7.8986447972183016E-3</v>
      </c>
      <c r="V208" s="63">
        <f t="shared" si="71"/>
        <v>-7.5430337970385952E-2</v>
      </c>
    </row>
    <row r="209" spans="1:22" x14ac:dyDescent="0.25">
      <c r="A209" s="4" t="s">
        <v>464</v>
      </c>
      <c r="B209" s="5">
        <v>4</v>
      </c>
      <c r="C209" s="4" t="s">
        <v>210</v>
      </c>
      <c r="D209" s="4" t="s">
        <v>8</v>
      </c>
      <c r="E209" s="7">
        <v>1990</v>
      </c>
      <c r="F209" s="4">
        <v>4</v>
      </c>
      <c r="G209" s="4">
        <v>4</v>
      </c>
      <c r="H209" s="16">
        <f>IF(G209="",K209+0.15*(U209+4.5%-$B$2)+($A$2-50%),K209+0.85*(0.6*U209+0.4*V209+4.5%-$B$2)+($A$2-50%))</f>
        <v>0.34753394817912503</v>
      </c>
      <c r="I209" t="str">
        <f t="shared" si="73"/>
        <v>R</v>
      </c>
      <c r="J209" t="str">
        <f t="shared" si="66"/>
        <v>Safe R</v>
      </c>
      <c r="K209" s="14">
        <f>'Raw Data'!P204</f>
        <v>0.44074999999999998</v>
      </c>
      <c r="L209" s="14">
        <f t="shared" si="67"/>
        <v>0.44074999999999998</v>
      </c>
      <c r="M209" s="8">
        <f>'Raw Data'!M204</f>
        <v>0.30554067371735094</v>
      </c>
      <c r="N209" s="10">
        <f t="shared" si="72"/>
        <v>0.34554067371735092</v>
      </c>
      <c r="O209" s="17">
        <f>'Raw Data'!S204</f>
        <v>0.36901870601735576</v>
      </c>
      <c r="P209" s="10">
        <f>'Raw Data'!V204</f>
        <v>0.47399999999999998</v>
      </c>
      <c r="Q209" s="9">
        <f t="shared" si="68"/>
        <v>-3.3250000000000002E-2</v>
      </c>
      <c r="R209" s="10">
        <f t="shared" si="69"/>
        <v>0.32626870601735575</v>
      </c>
      <c r="S209" s="10">
        <f>50%-N209/2</f>
        <v>0.32722966314132451</v>
      </c>
      <c r="T209" s="10">
        <f>50%-R209/2</f>
        <v>0.33686564699132215</v>
      </c>
      <c r="U209" s="15">
        <f t="shared" si="70"/>
        <v>-0.11352033685867546</v>
      </c>
      <c r="V209" s="63">
        <f t="shared" si="71"/>
        <v>-0.10388435300867782</v>
      </c>
    </row>
    <row r="210" spans="1:22" x14ac:dyDescent="0.25">
      <c r="A210" s="4" t="s">
        <v>464</v>
      </c>
      <c r="B210" s="5">
        <v>5</v>
      </c>
      <c r="C210" s="4" t="s">
        <v>211</v>
      </c>
      <c r="D210" s="4" t="s">
        <v>16</v>
      </c>
      <c r="E210" s="7">
        <v>2012</v>
      </c>
      <c r="F210" s="4">
        <v>2</v>
      </c>
      <c r="G210" s="4"/>
      <c r="H210" s="16">
        <f>IF(G210="",K210+0.15*(U210-4.5%+$B$2)+($A$2-50%),K210+0.85*(0.6*U210+0.4*V210-4.5%+$B$2)+($A$2-50%))</f>
        <v>0.60863456369990765</v>
      </c>
      <c r="I210" t="str">
        <f t="shared" si="73"/>
        <v>D</v>
      </c>
      <c r="J210" t="str">
        <f t="shared" si="66"/>
        <v>Safe D</v>
      </c>
      <c r="K210" s="14">
        <f>'Raw Data'!P205</f>
        <v>0.59275</v>
      </c>
      <c r="L210" s="14">
        <f t="shared" si="67"/>
        <v>0.59275000000000011</v>
      </c>
      <c r="M210" s="8">
        <f>'Raw Data'!M205</f>
        <v>0.34729418266543571</v>
      </c>
      <c r="N210" s="10">
        <f t="shared" si="72"/>
        <v>0.3972941826654357</v>
      </c>
      <c r="O210" s="17"/>
      <c r="P210" s="10"/>
      <c r="Q210" s="9"/>
      <c r="R210" s="10" t="str">
        <f t="shared" si="69"/>
        <v/>
      </c>
      <c r="S210" s="10">
        <f>50%+N210/2</f>
        <v>0.69864709133271785</v>
      </c>
      <c r="T210" s="10"/>
      <c r="U210" s="15">
        <f t="shared" si="70"/>
        <v>0.10589709133271785</v>
      </c>
      <c r="V210" s="63"/>
    </row>
    <row r="211" spans="1:22" x14ac:dyDescent="0.25">
      <c r="A211" s="4" t="s">
        <v>464</v>
      </c>
      <c r="B211" s="5">
        <v>6</v>
      </c>
      <c r="C211" s="4" t="s">
        <v>212</v>
      </c>
      <c r="D211" s="4" t="s">
        <v>8</v>
      </c>
      <c r="E211" s="7">
        <v>1986</v>
      </c>
      <c r="F211" s="4">
        <v>4</v>
      </c>
      <c r="G211" s="4">
        <v>4</v>
      </c>
      <c r="H211" s="16">
        <f>IF(G211="",K211+0.15*(U211+4.5%-$B$2)+($A$2-50%),K211+0.85*(0.6*U211+0.4*V211+4.5%-$B$2)+($A$2-50%))</f>
        <v>0.41085429048489525</v>
      </c>
      <c r="I211" t="str">
        <f t="shared" si="73"/>
        <v>R</v>
      </c>
      <c r="J211" t="str">
        <f t="shared" si="66"/>
        <v>Safe R</v>
      </c>
      <c r="K211" s="14">
        <f>'Raw Data'!P206</f>
        <v>0.47375</v>
      </c>
      <c r="L211" s="14">
        <f t="shared" si="67"/>
        <v>0.47375</v>
      </c>
      <c r="M211" s="8">
        <f>'Raw Data'!M206</f>
        <v>0.12324167463838359</v>
      </c>
      <c r="N211" s="10">
        <f t="shared" si="72"/>
        <v>0.1632416746383836</v>
      </c>
      <c r="O211" s="17">
        <f>'Raw Data'!S206</f>
        <v>0.29711224989598201</v>
      </c>
      <c r="P211" s="10">
        <f>'Raw Data'!V206</f>
        <v>0.50900000000000001</v>
      </c>
      <c r="Q211" s="9">
        <f t="shared" ref="Q211:Q218" si="74">K211-P211</f>
        <v>-3.5250000000000004E-2</v>
      </c>
      <c r="R211" s="10">
        <f t="shared" si="69"/>
        <v>0.256362249895982</v>
      </c>
      <c r="S211" s="10">
        <f>50%-N211/2</f>
        <v>0.41837916268080821</v>
      </c>
      <c r="T211" s="10">
        <f>50%-R211/2</f>
        <v>0.371818875052009</v>
      </c>
      <c r="U211" s="15">
        <f t="shared" si="70"/>
        <v>-5.537083731919179E-2</v>
      </c>
      <c r="V211" s="63">
        <f t="shared" ref="V211:V218" si="75">T211-K211</f>
        <v>-0.101931124947991</v>
      </c>
    </row>
    <row r="212" spans="1:22" x14ac:dyDescent="0.25">
      <c r="A212" s="4" t="s">
        <v>464</v>
      </c>
      <c r="B212" s="5">
        <v>7</v>
      </c>
      <c r="C212" s="4" t="s">
        <v>213</v>
      </c>
      <c r="D212" s="4" t="s">
        <v>8</v>
      </c>
      <c r="E212" s="7">
        <v>2010</v>
      </c>
      <c r="F212" s="4">
        <v>4</v>
      </c>
      <c r="G212" s="4">
        <v>6</v>
      </c>
      <c r="H212" s="16">
        <f>IF(G212="",K212+0.15*(U212+4.5%-$B$2)+($A$2-50%),K212+0.85*(0.6*U212+0.4*V212+4.5%-$B$2)+($A$2-50%))</f>
        <v>0.4262140847859332</v>
      </c>
      <c r="I212" t="str">
        <f t="shared" si="73"/>
        <v>R</v>
      </c>
      <c r="J212" t="str">
        <f t="shared" si="66"/>
        <v>Likely R</v>
      </c>
      <c r="K212" s="14">
        <f>'Raw Data'!P207</f>
        <v>0.46525</v>
      </c>
      <c r="L212" s="14">
        <f t="shared" si="67"/>
        <v>0.46524999999999994</v>
      </c>
      <c r="M212" s="8">
        <f>'Raw Data'!M207</f>
        <v>0.10707073343403462</v>
      </c>
      <c r="N212" s="10">
        <f t="shared" si="72"/>
        <v>0.14707073343403462</v>
      </c>
      <c r="O212" s="17">
        <f>'Raw Data'!S207</f>
        <v>5.0016930519929337E-2</v>
      </c>
      <c r="P212" s="10">
        <f>'Raw Data'!V207</f>
        <v>0.49399999999999999</v>
      </c>
      <c r="Q212" s="9">
        <f t="shared" si="74"/>
        <v>-2.8749999999999998E-2</v>
      </c>
      <c r="R212" s="10">
        <f t="shared" si="69"/>
        <v>0.18276693051992934</v>
      </c>
      <c r="S212" s="10">
        <f>50%-N212/2</f>
        <v>0.42646463328298267</v>
      </c>
      <c r="T212" s="10">
        <f>50%-R212/2</f>
        <v>0.40861653474003534</v>
      </c>
      <c r="U212" s="15">
        <f t="shared" si="70"/>
        <v>-3.8785366717017322E-2</v>
      </c>
      <c r="V212" s="63">
        <f t="shared" si="75"/>
        <v>-5.6633465259964655E-2</v>
      </c>
    </row>
    <row r="213" spans="1:22" x14ac:dyDescent="0.25">
      <c r="A213" s="4" t="s">
        <v>464</v>
      </c>
      <c r="B213" s="5">
        <v>8</v>
      </c>
      <c r="C213" s="4" t="s">
        <v>214</v>
      </c>
      <c r="D213" s="4" t="s">
        <v>8</v>
      </c>
      <c r="E213" s="7">
        <v>2000</v>
      </c>
      <c r="F213" s="4">
        <v>4</v>
      </c>
      <c r="G213" s="4">
        <v>4</v>
      </c>
      <c r="H213" s="16">
        <f>IF(G213="",K213+0.15*(U213+4.5%-$B$2)+($A$2-50%),K213+0.85*(0.6*U213+0.4*V213+4.5%-$B$2)+($A$2-50%))</f>
        <v>0.38368189731498747</v>
      </c>
      <c r="I213" t="str">
        <f t="shared" si="73"/>
        <v>R</v>
      </c>
      <c r="J213" t="str">
        <f t="shared" si="66"/>
        <v>Safe R</v>
      </c>
      <c r="K213" s="14">
        <f>'Raw Data'!P208</f>
        <v>0.46525</v>
      </c>
      <c r="L213" s="14">
        <f t="shared" si="67"/>
        <v>0.46524999999999994</v>
      </c>
      <c r="M213" s="8">
        <f>'Raw Data'!M208</f>
        <v>0.22232027901859924</v>
      </c>
      <c r="N213" s="10">
        <f t="shared" si="72"/>
        <v>0.26232027901859922</v>
      </c>
      <c r="O213" s="17">
        <f>'Raw Data'!S208</f>
        <v>0.30233195020746884</v>
      </c>
      <c r="P213" s="10">
        <f>'Raw Data'!V208</f>
        <v>0.499</v>
      </c>
      <c r="Q213" s="9">
        <f t="shared" si="74"/>
        <v>-3.3750000000000002E-2</v>
      </c>
      <c r="R213" s="10">
        <f t="shared" si="69"/>
        <v>0.26008195020746883</v>
      </c>
      <c r="S213" s="10">
        <f>50%-N213/2</f>
        <v>0.36883986049070039</v>
      </c>
      <c r="T213" s="10">
        <f>50%-R213/2</f>
        <v>0.36995902489626559</v>
      </c>
      <c r="U213" s="15">
        <f t="shared" si="70"/>
        <v>-9.6410139509299608E-2</v>
      </c>
      <c r="V213" s="63">
        <f t="shared" si="75"/>
        <v>-9.529097510373441E-2</v>
      </c>
    </row>
    <row r="214" spans="1:22" x14ac:dyDescent="0.25">
      <c r="A214" s="4" t="s">
        <v>464</v>
      </c>
      <c r="B214" s="5">
        <v>9</v>
      </c>
      <c r="C214" s="4" t="s">
        <v>215</v>
      </c>
      <c r="D214" s="4" t="s">
        <v>16</v>
      </c>
      <c r="E214" s="7">
        <v>1982</v>
      </c>
      <c r="F214" s="4">
        <v>1</v>
      </c>
      <c r="G214" s="4">
        <v>1</v>
      </c>
      <c r="H214" s="16">
        <f>IF(G214="",K214+0.15*(U214-4.5%+$B$2)+($A$2-50%),K214+0.85*(0.6*U214+0.4*V214-4.5%+$B$2)+($A$2-50%))</f>
        <v>0.62031790844379742</v>
      </c>
      <c r="I214" t="str">
        <f t="shared" si="73"/>
        <v>D</v>
      </c>
      <c r="J214" t="str">
        <f t="shared" si="66"/>
        <v>Safe D</v>
      </c>
      <c r="K214" s="14">
        <f>'Raw Data'!P209</f>
        <v>0.55725000000000002</v>
      </c>
      <c r="L214" s="14">
        <f t="shared" si="67"/>
        <v>0.55725000000000002</v>
      </c>
      <c r="M214" s="8">
        <f>'Raw Data'!M209</f>
        <v>0.29074244606095068</v>
      </c>
      <c r="N214" s="10">
        <f t="shared" si="72"/>
        <v>0.2507424460609507</v>
      </c>
      <c r="O214" s="17">
        <f>'Raw Data'!S209</f>
        <v>0.27187402763679391</v>
      </c>
      <c r="P214" s="10">
        <f>'Raw Data'!V209</f>
        <v>0.624</v>
      </c>
      <c r="Q214" s="9">
        <f t="shared" si="74"/>
        <v>-6.6749999999999976E-2</v>
      </c>
      <c r="R214" s="10">
        <f t="shared" si="69"/>
        <v>0.28112402763679395</v>
      </c>
      <c r="S214" s="10">
        <f>50%+N214/2</f>
        <v>0.62537122303047532</v>
      </c>
      <c r="T214" s="10">
        <f>50%+R214/2</f>
        <v>0.64056201381839695</v>
      </c>
      <c r="U214" s="15">
        <f t="shared" si="70"/>
        <v>6.8121223030475297E-2</v>
      </c>
      <c r="V214" s="63">
        <f t="shared" si="75"/>
        <v>8.3312013818396924E-2</v>
      </c>
    </row>
    <row r="215" spans="1:22" x14ac:dyDescent="0.25">
      <c r="A215" s="4" t="s">
        <v>464</v>
      </c>
      <c r="B215" s="5">
        <v>10</v>
      </c>
      <c r="C215" s="4" t="s">
        <v>216</v>
      </c>
      <c r="D215" s="4" t="s">
        <v>8</v>
      </c>
      <c r="E215" s="7">
        <v>2002</v>
      </c>
      <c r="F215" s="4">
        <v>4</v>
      </c>
      <c r="G215" s="4">
        <v>4</v>
      </c>
      <c r="H215" s="16">
        <f>IF(G215="",K215+0.15*(U215+4.5%-$B$2)+($A$2-50%),K215+0.85*(0.6*U215+0.4*V215+4.5%-$B$2)+($A$2-50%))</f>
        <v>0.30245833400964234</v>
      </c>
      <c r="I215" t="str">
        <f t="shared" si="73"/>
        <v>R</v>
      </c>
      <c r="J215" t="str">
        <f t="shared" si="66"/>
        <v>Safe R</v>
      </c>
      <c r="K215" s="14">
        <f>'Raw Data'!P210</f>
        <v>0.42275000000000007</v>
      </c>
      <c r="L215" s="14">
        <f t="shared" si="67"/>
        <v>0.42275000000000007</v>
      </c>
      <c r="M215" s="8">
        <f>'Raw Data'!M210</f>
        <v>0.39634784703328196</v>
      </c>
      <c r="N215" s="10">
        <f t="shared" si="72"/>
        <v>0.43634784703328194</v>
      </c>
      <c r="O215" s="17">
        <f>'Raw Data'!S210</f>
        <v>0.48407626468747522</v>
      </c>
      <c r="P215" s="10">
        <f>'Raw Data'!V210</f>
        <v>0.45399999999999996</v>
      </c>
      <c r="Q215" s="9">
        <f t="shared" si="74"/>
        <v>-3.1249999999999889E-2</v>
      </c>
      <c r="R215" s="10">
        <f t="shared" si="69"/>
        <v>0.4393262646874751</v>
      </c>
      <c r="S215" s="10">
        <f>50%-N215/2</f>
        <v>0.281826076483359</v>
      </c>
      <c r="T215" s="10">
        <f>50%-R215/2</f>
        <v>0.28033686765626242</v>
      </c>
      <c r="U215" s="15">
        <f t="shared" si="70"/>
        <v>-0.14092392351664107</v>
      </c>
      <c r="V215" s="63">
        <f t="shared" si="75"/>
        <v>-0.14241313234373765</v>
      </c>
    </row>
    <row r="216" spans="1:22" x14ac:dyDescent="0.25">
      <c r="A216" s="4" t="s">
        <v>464</v>
      </c>
      <c r="B216" s="5">
        <v>11</v>
      </c>
      <c r="C216" s="4" t="s">
        <v>217</v>
      </c>
      <c r="D216" s="4" t="s">
        <v>8</v>
      </c>
      <c r="E216" s="7">
        <v>2002</v>
      </c>
      <c r="F216" s="4">
        <v>4</v>
      </c>
      <c r="G216" s="4">
        <v>4</v>
      </c>
      <c r="H216" s="16">
        <f>IF(G216="",K216+0.15*(U216+4.5%-$B$2)+($A$2-50%),K216+0.85*(0.6*U216+0.4*V216+4.5%-$B$2)+($A$2-50%))</f>
        <v>0.43310556009317391</v>
      </c>
      <c r="I216" t="str">
        <f t="shared" si="73"/>
        <v>R</v>
      </c>
      <c r="J216" t="str">
        <f t="shared" si="66"/>
        <v>Likely R</v>
      </c>
      <c r="K216" s="14">
        <f>'Raw Data'!P211</f>
        <v>0.45374999999999999</v>
      </c>
      <c r="L216" s="14">
        <f t="shared" si="67"/>
        <v>0.45374999999999999</v>
      </c>
      <c r="M216" s="8">
        <f>'Raw Data'!M211</f>
        <v>6.7247488016156487E-2</v>
      </c>
      <c r="N216" s="10">
        <f t="shared" si="72"/>
        <v>0.10724748801615649</v>
      </c>
      <c r="O216" s="17">
        <f>'Raw Data'!S211</f>
        <v>0.21256664978062451</v>
      </c>
      <c r="P216" s="10">
        <f>'Raw Data'!V211</f>
        <v>0.50900000000000001</v>
      </c>
      <c r="Q216" s="9">
        <f t="shared" si="74"/>
        <v>-5.5250000000000021E-2</v>
      </c>
      <c r="R216" s="10">
        <f t="shared" si="69"/>
        <v>0.19181664978062452</v>
      </c>
      <c r="S216" s="10">
        <f>50%-N216/2</f>
        <v>0.44637625599192177</v>
      </c>
      <c r="T216" s="10">
        <f>50%-R216/2</f>
        <v>0.40409167510968774</v>
      </c>
      <c r="U216" s="15">
        <f t="shared" si="70"/>
        <v>-7.3737440080782202E-3</v>
      </c>
      <c r="V216" s="63">
        <f t="shared" si="75"/>
        <v>-4.9658324890312244E-2</v>
      </c>
    </row>
    <row r="217" spans="1:22" x14ac:dyDescent="0.25">
      <c r="A217" s="4" t="s">
        <v>464</v>
      </c>
      <c r="B217" s="5">
        <v>12</v>
      </c>
      <c r="C217" s="4" t="s">
        <v>218</v>
      </c>
      <c r="D217" s="4" t="s">
        <v>16</v>
      </c>
      <c r="E217" s="7">
        <v>1955</v>
      </c>
      <c r="F217" s="4">
        <v>1</v>
      </c>
      <c r="G217" s="4">
        <v>1</v>
      </c>
      <c r="H217" s="16">
        <f>IF(G217="",K217+0.15*(U217-4.5%+$B$2)+($A$2-50%),K217+0.85*(0.6*U217+0.4*V217-4.5%+$B$2)+($A$2-50%))</f>
        <v>0.65997504635505899</v>
      </c>
      <c r="I217" t="str">
        <f t="shared" si="73"/>
        <v>D</v>
      </c>
      <c r="J217" t="str">
        <f t="shared" si="66"/>
        <v>Safe D</v>
      </c>
      <c r="K217" s="14">
        <f>'Raw Data'!P212</f>
        <v>0.64775000000000005</v>
      </c>
      <c r="L217" s="14">
        <f t="shared" si="67"/>
        <v>0.64775000000000005</v>
      </c>
      <c r="M217" s="8">
        <f>'Raw Data'!M212</f>
        <v>0.40216449656706188</v>
      </c>
      <c r="N217" s="10">
        <f t="shared" si="72"/>
        <v>0.3621644965670619</v>
      </c>
      <c r="O217" s="17">
        <f>'Raw Data'!S212</f>
        <v>0.17266529253210722</v>
      </c>
      <c r="P217" s="10">
        <f>'Raw Data'!V212</f>
        <v>0.629</v>
      </c>
      <c r="Q217" s="9">
        <f t="shared" si="74"/>
        <v>1.8750000000000044E-2</v>
      </c>
      <c r="R217" s="10">
        <f t="shared" si="69"/>
        <v>0.26741529253210727</v>
      </c>
      <c r="S217" s="10">
        <f>50%+N217/2</f>
        <v>0.68108224828353092</v>
      </c>
      <c r="T217" s="10">
        <f>50%+R217/2</f>
        <v>0.63370764626605358</v>
      </c>
      <c r="U217" s="15">
        <f t="shared" si="70"/>
        <v>3.3332248283530874E-2</v>
      </c>
      <c r="V217" s="63">
        <f t="shared" si="75"/>
        <v>-1.4042353733946467E-2</v>
      </c>
    </row>
    <row r="218" spans="1:22" x14ac:dyDescent="0.25">
      <c r="A218" s="4" t="s">
        <v>464</v>
      </c>
      <c r="B218" s="5">
        <v>13</v>
      </c>
      <c r="C218" s="4" t="s">
        <v>219</v>
      </c>
      <c r="D218" s="4" t="s">
        <v>16</v>
      </c>
      <c r="E218" s="7">
        <v>1964</v>
      </c>
      <c r="F218" s="4">
        <v>1</v>
      </c>
      <c r="G218" s="4">
        <v>1</v>
      </c>
      <c r="H218" s="16">
        <f>IF(G218="",K218+0.15*(U218-4.5%+$B$2)+($A$2-50%),K218+0.85*(0.6*U218+0.4*V218-4.5%+$B$2)+($A$2-50%))</f>
        <v>0.83787047035164397</v>
      </c>
      <c r="I218" t="str">
        <f t="shared" si="73"/>
        <v>D</v>
      </c>
      <c r="J218" t="str">
        <f t="shared" si="66"/>
        <v>Safe D</v>
      </c>
      <c r="K218" s="14">
        <f>'Raw Data'!P213</f>
        <v>0.83525000000000005</v>
      </c>
      <c r="L218" s="14">
        <f t="shared" si="67"/>
        <v>0.83525000000000005</v>
      </c>
      <c r="M218" s="8">
        <f>'Raw Data'!M213</f>
        <v>0.71712300031010012</v>
      </c>
      <c r="N218" s="10">
        <f t="shared" si="72"/>
        <v>0.67712300031010009</v>
      </c>
      <c r="O218" s="17">
        <f>'Raw Data'!S213</f>
        <v>0.58873003101510868</v>
      </c>
      <c r="P218" s="10">
        <f>'Raw Data'!V213</f>
        <v>0.82399999999999995</v>
      </c>
      <c r="Q218" s="9">
        <f t="shared" si="74"/>
        <v>1.1250000000000093E-2</v>
      </c>
      <c r="R218" s="10">
        <f t="shared" si="69"/>
        <v>0.67598003101510873</v>
      </c>
      <c r="S218" s="10">
        <f>50%+N218/2</f>
        <v>0.83856150015505004</v>
      </c>
      <c r="T218" s="10">
        <f>50%+R218/2</f>
        <v>0.83799001550755436</v>
      </c>
      <c r="U218" s="15">
        <f t="shared" si="70"/>
        <v>3.3115001550499956E-3</v>
      </c>
      <c r="V218" s="63">
        <f t="shared" si="75"/>
        <v>2.7400155075543164E-3</v>
      </c>
    </row>
    <row r="219" spans="1:22" x14ac:dyDescent="0.25">
      <c r="A219" s="4" t="s">
        <v>464</v>
      </c>
      <c r="B219" s="5">
        <v>14</v>
      </c>
      <c r="C219" s="4" t="s">
        <v>220</v>
      </c>
      <c r="D219" s="4" t="s">
        <v>16</v>
      </c>
      <c r="E219" s="7">
        <v>2012</v>
      </c>
      <c r="F219" s="4">
        <v>2</v>
      </c>
      <c r="G219" s="4"/>
      <c r="H219" s="16">
        <f>IF(G219="",K219+0.15*(U219-4.5%+$B$2)+($A$2-50%),K219+0.85*(0.6*U219+0.4*V219-4.5%+$B$2)+($A$2-50%))</f>
        <v>0.80363419949820569</v>
      </c>
      <c r="I219" t="str">
        <f t="shared" si="73"/>
        <v>D</v>
      </c>
      <c r="J219" t="str">
        <f t="shared" si="66"/>
        <v>Safe D</v>
      </c>
      <c r="K219" s="14">
        <f>'Raw Data'!P214</f>
        <v>0.79275000000000007</v>
      </c>
      <c r="L219" s="14">
        <f t="shared" si="67"/>
        <v>0.79275000000000007</v>
      </c>
      <c r="M219" s="8">
        <f>'Raw Data'!M214</f>
        <v>0.68062265997607541</v>
      </c>
      <c r="N219" s="10">
        <f t="shared" si="72"/>
        <v>0.73062265997607545</v>
      </c>
      <c r="O219" s="17"/>
      <c r="P219" s="10"/>
      <c r="Q219" s="9"/>
      <c r="R219" s="10" t="str">
        <f t="shared" si="69"/>
        <v/>
      </c>
      <c r="S219" s="10">
        <f>50%+N219/2</f>
        <v>0.86531132998803773</v>
      </c>
      <c r="T219" s="10"/>
      <c r="U219" s="15">
        <f t="shared" si="70"/>
        <v>7.2561329988037659E-2</v>
      </c>
      <c r="V219" s="63"/>
    </row>
    <row r="220" spans="1:22" x14ac:dyDescent="0.25">
      <c r="A220" s="4" t="s">
        <v>465</v>
      </c>
      <c r="B220" s="5">
        <v>1</v>
      </c>
      <c r="C220" s="4" t="s">
        <v>221</v>
      </c>
      <c r="D220" s="4" t="s">
        <v>16</v>
      </c>
      <c r="E220" s="7">
        <v>2006</v>
      </c>
      <c r="F220" s="4">
        <v>1</v>
      </c>
      <c r="G220" s="4">
        <v>1</v>
      </c>
      <c r="H220" s="16">
        <f>IF(G220="",K220+0.15*(U220-4.5%+$B$2)+($A$2-50%),K220+0.85*(0.6*U220+0.4*V220-4.5%+$B$2)+($A$2-50%))</f>
        <v>0.54996553218019573</v>
      </c>
      <c r="I220" t="str">
        <f t="shared" si="73"/>
        <v>No projection</v>
      </c>
      <c r="J220" t="str">
        <f t="shared" si="66"/>
        <v>Lean D</v>
      </c>
      <c r="K220" s="14">
        <f>'Raw Data'!P215</f>
        <v>0.48774999999999996</v>
      </c>
      <c r="L220" s="14">
        <f t="shared" si="67"/>
        <v>0.48774999999999991</v>
      </c>
      <c r="M220" s="8">
        <f>'Raw Data'!M215</f>
        <v>0.15220872158032051</v>
      </c>
      <c r="N220" s="10">
        <f t="shared" si="72"/>
        <v>0.1122087215803205</v>
      </c>
      <c r="O220" s="17">
        <f>'Raw Data'!S215</f>
        <v>5.6660636336552883E-2</v>
      </c>
      <c r="P220" s="10">
        <f>'Raw Data'!V215</f>
        <v>0.48399999999999999</v>
      </c>
      <c r="Q220" s="9">
        <f t="shared" ref="Q220:Q226" si="76">K220-P220</f>
        <v>3.7499999999999756E-3</v>
      </c>
      <c r="R220" s="10">
        <f t="shared" si="69"/>
        <v>0.13641063633655287</v>
      </c>
      <c r="S220" s="10">
        <f>50%+N220/2</f>
        <v>0.55610436079016023</v>
      </c>
      <c r="T220" s="10">
        <f>50%+R220/2</f>
        <v>0.56820531816827646</v>
      </c>
      <c r="U220" s="15">
        <f t="shared" si="70"/>
        <v>6.8354360790160273E-2</v>
      </c>
      <c r="V220" s="63">
        <f t="shared" ref="V220:V226" si="77">T220-K220</f>
        <v>8.0455318168276502E-2</v>
      </c>
    </row>
    <row r="221" spans="1:22" x14ac:dyDescent="0.25">
      <c r="A221" s="4" t="s">
        <v>465</v>
      </c>
      <c r="B221" s="5">
        <v>2</v>
      </c>
      <c r="C221" s="4" t="s">
        <v>222</v>
      </c>
      <c r="D221" s="4" t="s">
        <v>8</v>
      </c>
      <c r="E221" s="7">
        <v>2002</v>
      </c>
      <c r="F221" s="4">
        <v>4</v>
      </c>
      <c r="G221" s="4">
        <v>4</v>
      </c>
      <c r="H221" s="16">
        <f>IF(G221="",K221+0.15*(U221+4.5%-$B$2)+($A$2-50%),K221+0.85*(0.6*U221+0.4*V221+4.5%-$B$2)+($A$2-50%))</f>
        <v>0.43823464703332377</v>
      </c>
      <c r="I221" t="str">
        <f t="shared" si="73"/>
        <v>R</v>
      </c>
      <c r="J221" t="str">
        <f t="shared" si="66"/>
        <v>Likely R</v>
      </c>
      <c r="K221" s="14">
        <f>'Raw Data'!P216</f>
        <v>0.48125000000000001</v>
      </c>
      <c r="L221" s="14">
        <f t="shared" si="67"/>
        <v>0.48124999999999996</v>
      </c>
      <c r="M221" s="8">
        <f>'Raw Data'!M216</f>
        <v>8.1718237060836751E-2</v>
      </c>
      <c r="N221" s="10">
        <f t="shared" si="72"/>
        <v>0.12171823706083676</v>
      </c>
      <c r="O221" s="17">
        <f>'Raw Data'!S216</f>
        <v>0.2674541324480168</v>
      </c>
      <c r="P221" s="10">
        <f>'Raw Data'!V216</f>
        <v>0.45399999999999996</v>
      </c>
      <c r="Q221" s="9">
        <f t="shared" si="76"/>
        <v>2.7250000000000052E-2</v>
      </c>
      <c r="R221" s="10">
        <f t="shared" si="69"/>
        <v>0.16420413244801674</v>
      </c>
      <c r="S221" s="10">
        <f>50%-N221/2</f>
        <v>0.43914088146958163</v>
      </c>
      <c r="T221" s="10">
        <f>50%-R221/2</f>
        <v>0.4178979337759916</v>
      </c>
      <c r="U221" s="15">
        <f t="shared" si="70"/>
        <v>-4.2109118530418377E-2</v>
      </c>
      <c r="V221" s="63">
        <f t="shared" si="77"/>
        <v>-6.3352066224008408E-2</v>
      </c>
    </row>
    <row r="222" spans="1:22" x14ac:dyDescent="0.25">
      <c r="A222" s="4" t="s">
        <v>465</v>
      </c>
      <c r="B222" s="5">
        <v>3</v>
      </c>
      <c r="C222" s="4" t="s">
        <v>223</v>
      </c>
      <c r="D222" s="4" t="s">
        <v>8</v>
      </c>
      <c r="E222" s="7">
        <v>2008</v>
      </c>
      <c r="F222" s="4">
        <v>4</v>
      </c>
      <c r="G222" s="4">
        <v>4</v>
      </c>
      <c r="H222" s="16">
        <f>IF(G222="",K222+0.15*(U222+4.5%-$B$2)+($A$2-50%),K222+0.85*(0.6*U222+0.4*V222+4.5%-$B$2)+($A$2-50%))</f>
        <v>0.41760906902055256</v>
      </c>
      <c r="I222" t="str">
        <f t="shared" si="73"/>
        <v>R</v>
      </c>
      <c r="J222" t="str">
        <f t="shared" si="66"/>
        <v>Safe R</v>
      </c>
      <c r="K222" s="14">
        <f>'Raw Data'!P217</f>
        <v>0.48475000000000001</v>
      </c>
      <c r="L222" s="14">
        <f t="shared" si="67"/>
        <v>0.48475000000000001</v>
      </c>
      <c r="M222" s="8">
        <f>'Raw Data'!M217</f>
        <v>0.16322932362296994</v>
      </c>
      <c r="N222" s="10">
        <f t="shared" si="72"/>
        <v>0.20322932362296994</v>
      </c>
      <c r="O222" s="17">
        <f>'Raw Data'!S217</f>
        <v>0.23310266738582414</v>
      </c>
      <c r="P222" s="10">
        <f>'Raw Data'!V217</f>
        <v>0.49399999999999999</v>
      </c>
      <c r="Q222" s="9">
        <f t="shared" si="76"/>
        <v>-9.2499999999999805E-3</v>
      </c>
      <c r="R222" s="10">
        <f t="shared" si="69"/>
        <v>0.1663526673858241</v>
      </c>
      <c r="S222" s="10">
        <f>50%-N222/2</f>
        <v>0.39838533818851501</v>
      </c>
      <c r="T222" s="10">
        <f>50%-R222/2</f>
        <v>0.41682366630708795</v>
      </c>
      <c r="U222" s="15">
        <f t="shared" si="70"/>
        <v>-8.6364661811485E-2</v>
      </c>
      <c r="V222" s="63">
        <f t="shared" si="77"/>
        <v>-6.7926333692912066E-2</v>
      </c>
    </row>
    <row r="223" spans="1:22" x14ac:dyDescent="0.25">
      <c r="A223" s="4" t="s">
        <v>465</v>
      </c>
      <c r="B223" s="5">
        <v>4</v>
      </c>
      <c r="C223" s="4" t="s">
        <v>224</v>
      </c>
      <c r="D223" s="4" t="s">
        <v>16</v>
      </c>
      <c r="E223" s="7">
        <v>2000</v>
      </c>
      <c r="F223" s="4">
        <v>1</v>
      </c>
      <c r="G223" s="4">
        <v>1</v>
      </c>
      <c r="H223" s="16">
        <f>IF(G223="",K223+0.15*(U223-4.5%+$B$2)+($A$2-50%),K223+0.85*(0.6*U223+0.4*V223-4.5%+$B$2)+($A$2-50%))</f>
        <v>0.6483764454791251</v>
      </c>
      <c r="I223" t="str">
        <f t="shared" si="73"/>
        <v>D</v>
      </c>
      <c r="J223" t="str">
        <f t="shared" si="66"/>
        <v>Safe D</v>
      </c>
      <c r="K223" s="14">
        <f>'Raw Data'!P218</f>
        <v>0.61575000000000002</v>
      </c>
      <c r="L223" s="14">
        <f t="shared" si="67"/>
        <v>0.61575000000000002</v>
      </c>
      <c r="M223" s="8">
        <f>'Raw Data'!M218</f>
        <v>0.32795455102591137</v>
      </c>
      <c r="N223" s="10">
        <f t="shared" si="72"/>
        <v>0.28795455102591139</v>
      </c>
      <c r="O223" s="17">
        <f>'Raw Data'!S218</f>
        <v>0.26098844098539797</v>
      </c>
      <c r="P223" s="10">
        <f>'Raw Data'!V218</f>
        <v>0.61399999999999999</v>
      </c>
      <c r="Q223" s="9">
        <f t="shared" si="76"/>
        <v>1.7500000000000293E-3</v>
      </c>
      <c r="R223" s="10">
        <f t="shared" si="69"/>
        <v>0.33873844098539801</v>
      </c>
      <c r="S223" s="10">
        <f>50%+N223/2</f>
        <v>0.64397727551295569</v>
      </c>
      <c r="T223" s="10">
        <f>50%+R223/2</f>
        <v>0.66936922049269898</v>
      </c>
      <c r="U223" s="15">
        <f t="shared" si="70"/>
        <v>2.8227275512955674E-2</v>
      </c>
      <c r="V223" s="63">
        <f t="shared" si="77"/>
        <v>5.361922049269896E-2</v>
      </c>
    </row>
    <row r="224" spans="1:22" x14ac:dyDescent="0.25">
      <c r="A224" s="4" t="s">
        <v>465</v>
      </c>
      <c r="B224" s="5">
        <v>5</v>
      </c>
      <c r="C224" s="4" t="s">
        <v>225</v>
      </c>
      <c r="D224" s="4" t="s">
        <v>16</v>
      </c>
      <c r="E224" s="7">
        <v>2006</v>
      </c>
      <c r="F224" s="4">
        <v>1</v>
      </c>
      <c r="G224" s="4">
        <v>1</v>
      </c>
      <c r="H224" s="16">
        <f>IF(G224="",K224+0.15*(U224-4.5%+$B$2)+($A$2-50%),K224+0.85*(0.6*U224+0.4*V224-4.5%+$B$2)+($A$2-50%))</f>
        <v>0.74598571695795812</v>
      </c>
      <c r="I224" t="str">
        <f t="shared" si="73"/>
        <v>D</v>
      </c>
      <c r="J224" t="str">
        <f t="shared" si="66"/>
        <v>Safe D</v>
      </c>
      <c r="K224" s="14">
        <f>'Raw Data'!P219</f>
        <v>0.72825000000000006</v>
      </c>
      <c r="L224" s="14">
        <f t="shared" si="67"/>
        <v>0.72825000000000006</v>
      </c>
      <c r="M224" s="8">
        <f>'Raw Data'!M219</f>
        <v>0.49407590030069398</v>
      </c>
      <c r="N224" s="10">
        <f t="shared" si="72"/>
        <v>0.454075900300694</v>
      </c>
      <c r="O224" s="17">
        <f>'Raw Data'!S219</f>
        <v>0.47421389636047701</v>
      </c>
      <c r="P224" s="10">
        <f>'Raw Data'!V219</f>
        <v>0.71399999999999997</v>
      </c>
      <c r="Q224" s="9">
        <f t="shared" si="76"/>
        <v>1.4250000000000096E-2</v>
      </c>
      <c r="R224" s="10">
        <f t="shared" si="69"/>
        <v>0.56446389636047711</v>
      </c>
      <c r="S224" s="10">
        <f>50%+N224/2</f>
        <v>0.727037950150347</v>
      </c>
      <c r="T224" s="10">
        <f>50%+R224/2</f>
        <v>0.78223194818023856</v>
      </c>
      <c r="U224" s="15">
        <f t="shared" si="70"/>
        <v>-1.2120498496530629E-3</v>
      </c>
      <c r="V224" s="63">
        <f t="shared" si="77"/>
        <v>5.3981948180238493E-2</v>
      </c>
    </row>
    <row r="225" spans="1:22" x14ac:dyDescent="0.25">
      <c r="A225" s="4" t="s">
        <v>465</v>
      </c>
      <c r="B225" s="5">
        <v>6</v>
      </c>
      <c r="C225" s="4" t="s">
        <v>226</v>
      </c>
      <c r="D225" s="4" t="s">
        <v>8</v>
      </c>
      <c r="E225" s="7">
        <v>2006</v>
      </c>
      <c r="F225" s="4">
        <v>4</v>
      </c>
      <c r="G225" s="4">
        <v>4</v>
      </c>
      <c r="H225" s="16">
        <f>IF(G225="",K225+0.15*(U225+4.5%-$B$2)+($A$2-50%),K225+0.85*(0.6*U225+0.4*V225+4.5%-$B$2)+($A$2-50%))</f>
        <v>0.4589600438377609</v>
      </c>
      <c r="I225" t="s">
        <v>518</v>
      </c>
      <c r="J225" t="str">
        <f t="shared" si="66"/>
        <v>Lean R</v>
      </c>
      <c r="K225" s="14">
        <f>'Raw Data'!P220</f>
        <v>0.40575</v>
      </c>
      <c r="L225" s="14">
        <f t="shared" si="67"/>
        <v>0.40575000000000006</v>
      </c>
      <c r="M225" s="8">
        <f>'Raw Data'!M220</f>
        <v>1.2129288731280941E-2</v>
      </c>
      <c r="N225" s="10">
        <f t="shared" si="72"/>
        <v>5.2129288731280941E-2</v>
      </c>
      <c r="O225" s="17">
        <f>'Raw Data'!S220</f>
        <v>0.13780580903389672</v>
      </c>
      <c r="P225" s="10">
        <f>'Raw Data'!V220</f>
        <v>0.42399999999999999</v>
      </c>
      <c r="Q225" s="9">
        <f t="shared" si="76"/>
        <v>-1.8249999999999988E-2</v>
      </c>
      <c r="R225" s="10">
        <f t="shared" si="69"/>
        <v>8.005580903389671E-2</v>
      </c>
      <c r="S225" s="10">
        <f>50%-N225/2</f>
        <v>0.47393535563435951</v>
      </c>
      <c r="T225" s="10">
        <f>50%-R225/2</f>
        <v>0.45997209548305162</v>
      </c>
      <c r="U225" s="15">
        <f t="shared" si="70"/>
        <v>6.8185355634359512E-2</v>
      </c>
      <c r="V225" s="63">
        <f t="shared" si="77"/>
        <v>5.4222095483051624E-2</v>
      </c>
    </row>
    <row r="226" spans="1:22" x14ac:dyDescent="0.25">
      <c r="A226" s="4" t="s">
        <v>465</v>
      </c>
      <c r="B226" s="5">
        <v>7</v>
      </c>
      <c r="C226" s="4" t="s">
        <v>227</v>
      </c>
      <c r="D226" s="4" t="s">
        <v>16</v>
      </c>
      <c r="E226" s="7">
        <v>1990</v>
      </c>
      <c r="F226" s="4">
        <v>1</v>
      </c>
      <c r="G226" s="4">
        <v>1</v>
      </c>
      <c r="H226" s="16">
        <f>IF(G226="",K226+0.15*(U226-4.5%+$B$2)+($A$2-50%),K226+0.85*(0.6*U226+0.4*V226-4.5%+$B$2)+($A$2-50%))</f>
        <v>0.59017056918435429</v>
      </c>
      <c r="I226" t="s">
        <v>518</v>
      </c>
      <c r="J226" t="str">
        <f t="shared" si="66"/>
        <v>Safe D</v>
      </c>
      <c r="K226" s="14">
        <f>'Raw Data'!P221</f>
        <v>0.43174999999999997</v>
      </c>
      <c r="L226" s="14">
        <f t="shared" si="67"/>
        <v>0.43174999999999997</v>
      </c>
      <c r="M226" s="8">
        <f>'Raw Data'!M221</f>
        <v>0.26812676715543265</v>
      </c>
      <c r="N226" s="10">
        <f t="shared" si="72"/>
        <v>0.22812676715543265</v>
      </c>
      <c r="O226" s="17">
        <f>'Raw Data'!S221</f>
        <v>0.18969555035128804</v>
      </c>
      <c r="P226" s="10">
        <f>'Raw Data'!V221</f>
        <v>0.44899999999999995</v>
      </c>
      <c r="Q226" s="9">
        <f t="shared" si="76"/>
        <v>-1.7249999999999988E-2</v>
      </c>
      <c r="R226" s="10">
        <f t="shared" si="69"/>
        <v>0.24844555035128807</v>
      </c>
      <c r="S226" s="10">
        <f>50%+N226/2</f>
        <v>0.61406338357771628</v>
      </c>
      <c r="T226" s="10">
        <f>50%+R226/2</f>
        <v>0.62422277517564406</v>
      </c>
      <c r="U226" s="15">
        <f t="shared" si="70"/>
        <v>0.18231338357771631</v>
      </c>
      <c r="V226" s="63">
        <f t="shared" si="77"/>
        <v>0.1924727751756441</v>
      </c>
    </row>
    <row r="227" spans="1:22" x14ac:dyDescent="0.25">
      <c r="A227" s="4" t="s">
        <v>465</v>
      </c>
      <c r="B227" s="5">
        <v>8</v>
      </c>
      <c r="C227" s="4" t="s">
        <v>228</v>
      </c>
      <c r="D227" s="4" t="s">
        <v>16</v>
      </c>
      <c r="E227" s="7">
        <v>2012</v>
      </c>
      <c r="F227" s="4">
        <v>3</v>
      </c>
      <c r="G227" s="4"/>
      <c r="H227" s="16">
        <f>IF(G227="",K227+0.15*(U227-4.5%+$B$2)+($A$2-50%),K227+0.85*(0.6*U227+0.4*V227-4.5%+$B$2)+($A$2-50%))</f>
        <v>0.52420534190458901</v>
      </c>
      <c r="I227" t="str">
        <f t="shared" ref="I227:I241" si="78">IF(H227&lt;44%,"R",IF(H227&gt;56%,"D","No projection"))</f>
        <v>No projection</v>
      </c>
      <c r="J227" t="str">
        <f t="shared" si="66"/>
        <v>Toss Up</v>
      </c>
      <c r="K227" s="14">
        <f>'Raw Data'!P222</f>
        <v>0.50824999999999998</v>
      </c>
      <c r="L227" s="14">
        <f t="shared" si="67"/>
        <v>0.50824999999999987</v>
      </c>
      <c r="M227" s="8">
        <f>'Raw Data'!M222</f>
        <v>8.9237892061186486E-2</v>
      </c>
      <c r="N227" s="10">
        <f t="shared" si="72"/>
        <v>0.2292378920611865</v>
      </c>
      <c r="O227" s="17"/>
      <c r="P227" s="10"/>
      <c r="Q227" s="9"/>
      <c r="R227" s="10" t="str">
        <f t="shared" si="69"/>
        <v/>
      </c>
      <c r="S227" s="10">
        <f>50%+N227/2</f>
        <v>0.6146189460305933</v>
      </c>
      <c r="T227" s="10"/>
      <c r="U227" s="15">
        <f t="shared" si="70"/>
        <v>0.10636894603059333</v>
      </c>
      <c r="V227" s="63"/>
    </row>
    <row r="228" spans="1:22" x14ac:dyDescent="0.25">
      <c r="A228" s="4" t="s">
        <v>466</v>
      </c>
      <c r="B228" s="5">
        <v>1</v>
      </c>
      <c r="C228" s="4" t="s">
        <v>236</v>
      </c>
      <c r="D228" s="4" t="s">
        <v>8</v>
      </c>
      <c r="E228" s="7">
        <v>2010</v>
      </c>
      <c r="F228" s="4">
        <v>4</v>
      </c>
      <c r="G228" s="4">
        <v>6</v>
      </c>
      <c r="H228" s="16">
        <f>IF(G228="",K228+0.15*(U228+4.5%-$B$2)+($A$2-50%),K228+0.85*(0.6*U228+0.4*V228+4.5%-$B$2)+($A$2-50%))</f>
        <v>0.3654360216894128</v>
      </c>
      <c r="I228" t="str">
        <f t="shared" si="78"/>
        <v>R</v>
      </c>
      <c r="J228" t="str">
        <f t="shared" si="66"/>
        <v>Safe R</v>
      </c>
      <c r="K228" s="14">
        <f>'Raw Data'!P223</f>
        <v>0.35625000000000001</v>
      </c>
      <c r="L228" s="14">
        <f t="shared" si="67"/>
        <v>0.35624999999999996</v>
      </c>
      <c r="M228" s="8">
        <f>'Raw Data'!M223</f>
        <v>0.24160672259968885</v>
      </c>
      <c r="N228" s="10">
        <f t="shared" si="72"/>
        <v>0.28160672259968883</v>
      </c>
      <c r="O228" s="17">
        <f>'Raw Data'!S223</f>
        <v>0.15055449439803859</v>
      </c>
      <c r="P228" s="10">
        <f>'Raw Data'!V223</f>
        <v>0.34399999999999997</v>
      </c>
      <c r="Q228" s="9">
        <f>K228-P228</f>
        <v>1.2250000000000039E-2</v>
      </c>
      <c r="R228" s="10">
        <f t="shared" si="69"/>
        <v>0.24230449439803856</v>
      </c>
      <c r="S228" s="10">
        <f>50%-N228/2</f>
        <v>0.35919663870015561</v>
      </c>
      <c r="T228" s="10">
        <f>50%-R228/2</f>
        <v>0.37884775280098071</v>
      </c>
      <c r="U228" s="15">
        <f t="shared" si="70"/>
        <v>2.9466387001556016E-3</v>
      </c>
      <c r="V228" s="63">
        <f>T228-K228</f>
        <v>2.2597752800980697E-2</v>
      </c>
    </row>
    <row r="229" spans="1:22" x14ac:dyDescent="0.25">
      <c r="A229" s="4" t="s">
        <v>466</v>
      </c>
      <c r="B229" s="5">
        <v>2</v>
      </c>
      <c r="C229" s="4" t="s">
        <v>237</v>
      </c>
      <c r="D229" s="4" t="s">
        <v>16</v>
      </c>
      <c r="E229" s="7">
        <v>1993</v>
      </c>
      <c r="F229" s="4">
        <v>1</v>
      </c>
      <c r="G229" s="4">
        <v>1</v>
      </c>
      <c r="H229" s="16">
        <f>IF(G229="",K229+0.15*(U229-4.5%+$B$2)+($A$2-50%),K229+0.85*(0.6*U229+0.4*V229-4.5%+$B$2)+($A$2-50%))</f>
        <v>0.66380453202018819</v>
      </c>
      <c r="I229" t="str">
        <f t="shared" si="78"/>
        <v>D</v>
      </c>
      <c r="J229" t="str">
        <f t="shared" si="66"/>
        <v>Safe D</v>
      </c>
      <c r="K229" s="14">
        <f>'Raw Data'!P224</f>
        <v>0.64775000000000005</v>
      </c>
      <c r="L229" s="14">
        <f t="shared" si="67"/>
        <v>0.64775000000000005</v>
      </c>
      <c r="M229" s="8">
        <f>'Raw Data'!M224</f>
        <v>0.36868510017890233</v>
      </c>
      <c r="N229" s="10">
        <f t="shared" si="72"/>
        <v>0.32868510017890235</v>
      </c>
      <c r="O229" s="17">
        <f>'Raw Data'!S224</f>
        <v>0.24041077337981226</v>
      </c>
      <c r="P229" s="10">
        <f>'Raw Data'!V224</f>
        <v>0.624</v>
      </c>
      <c r="Q229" s="9">
        <f>K229-P229</f>
        <v>2.3750000000000049E-2</v>
      </c>
      <c r="R229" s="10">
        <f t="shared" si="69"/>
        <v>0.34016077337981232</v>
      </c>
      <c r="S229" s="10">
        <f>50%+N229/2</f>
        <v>0.6643425500894512</v>
      </c>
      <c r="T229" s="10">
        <f>50%+R229/2</f>
        <v>0.6700803866899061</v>
      </c>
      <c r="U229" s="15">
        <f t="shared" si="70"/>
        <v>1.6592550089451152E-2</v>
      </c>
      <c r="V229" s="63">
        <f>T229-K229</f>
        <v>2.2330386689906057E-2</v>
      </c>
    </row>
    <row r="230" spans="1:22" x14ac:dyDescent="0.25">
      <c r="A230" s="4" t="s">
        <v>466</v>
      </c>
      <c r="B230" s="5">
        <v>3</v>
      </c>
      <c r="C230" s="4" t="s">
        <v>238</v>
      </c>
      <c r="D230" s="4" t="s">
        <v>8</v>
      </c>
      <c r="E230" s="7">
        <v>2008</v>
      </c>
      <c r="F230" s="4">
        <v>4</v>
      </c>
      <c r="G230" s="4">
        <v>4</v>
      </c>
      <c r="H230" s="16">
        <f>IF(G230="",K230+0.15*(U230+4.5%-$B$2)+($A$2-50%),K230+0.85*(0.6*U230+0.4*V230+4.5%-$B$2)+($A$2-50%))</f>
        <v>0.35070330127375349</v>
      </c>
      <c r="I230" t="str">
        <f t="shared" si="78"/>
        <v>R</v>
      </c>
      <c r="J230" t="str">
        <f t="shared" si="66"/>
        <v>Safe R</v>
      </c>
      <c r="K230" s="14">
        <f>'Raw Data'!P225</f>
        <v>0.37625000000000003</v>
      </c>
      <c r="L230" s="14">
        <f t="shared" si="67"/>
        <v>0.37624999999999997</v>
      </c>
      <c r="M230" s="8">
        <f>'Raw Data'!M225</f>
        <v>1</v>
      </c>
      <c r="N230" s="10">
        <f t="shared" si="72"/>
        <v>1.04</v>
      </c>
      <c r="O230" s="17">
        <f>'Raw Data'!S225</f>
        <v>0.37102469838968566</v>
      </c>
      <c r="P230" s="10">
        <f>'Raw Data'!V225</f>
        <v>0.34399999999999997</v>
      </c>
      <c r="Q230" s="9">
        <f>K230-P230</f>
        <v>3.2250000000000056E-2</v>
      </c>
      <c r="R230" s="10">
        <f t="shared" si="69"/>
        <v>0.26277469838968559</v>
      </c>
      <c r="S230" s="10">
        <v>0</v>
      </c>
      <c r="T230" s="10">
        <f>50%-R230/2</f>
        <v>0.3686126508051572</v>
      </c>
      <c r="U230" s="15">
        <v>-4.4999999999999998E-2</v>
      </c>
      <c r="V230" s="63">
        <f>T230-K230</f>
        <v>-7.637349194842824E-3</v>
      </c>
    </row>
    <row r="231" spans="1:22" x14ac:dyDescent="0.25">
      <c r="A231" s="4" t="s">
        <v>466</v>
      </c>
      <c r="B231" s="5">
        <v>4</v>
      </c>
      <c r="C231" s="4" t="s">
        <v>239</v>
      </c>
      <c r="D231" s="4" t="s">
        <v>8</v>
      </c>
      <c r="E231" s="7">
        <v>2010</v>
      </c>
      <c r="F231" s="4">
        <v>4</v>
      </c>
      <c r="G231" s="4">
        <v>6</v>
      </c>
      <c r="H231" s="16">
        <f>IF(G231="",K231+0.15*(U231+4.5%-$B$2)+($A$2-50%),K231+0.85*(0.6*U231+0.4*V231+4.5%-$B$2)+($A$2-50%))</f>
        <v>0.33893216704360679</v>
      </c>
      <c r="I231" t="str">
        <f t="shared" si="78"/>
        <v>R</v>
      </c>
      <c r="J231" t="str">
        <f t="shared" si="66"/>
        <v>Safe R</v>
      </c>
      <c r="K231" s="14">
        <f>'Raw Data'!P226</f>
        <v>0.29875000000000007</v>
      </c>
      <c r="L231" s="14">
        <f t="shared" si="67"/>
        <v>0.29875000000000007</v>
      </c>
      <c r="M231" s="8">
        <f>'Raw Data'!M226</f>
        <v>0.37933685583134219</v>
      </c>
      <c r="N231" s="10">
        <f t="shared" si="72"/>
        <v>0.41933685583134217</v>
      </c>
      <c r="O231" s="17">
        <f>'Raw Data'!S226</f>
        <v>5.1629027761182167E-2</v>
      </c>
      <c r="P231" s="10">
        <f>'Raw Data'!V226</f>
        <v>0.28399999999999997</v>
      </c>
      <c r="Q231" s="9">
        <f>K231-P231</f>
        <v>1.4750000000000096E-2</v>
      </c>
      <c r="R231" s="10">
        <f t="shared" si="69"/>
        <v>0.14087902776118208</v>
      </c>
      <c r="S231" s="10">
        <f>50%-N231/2</f>
        <v>0.29033157208432891</v>
      </c>
      <c r="T231" s="10">
        <f>50%-R231/2</f>
        <v>0.42956048611940895</v>
      </c>
      <c r="U231" s="15">
        <f t="shared" ref="U231:U238" si="79">S231-K231</f>
        <v>-8.4184279156711561E-3</v>
      </c>
      <c r="V231" s="63">
        <f>T231-K231</f>
        <v>0.13081048611940888</v>
      </c>
    </row>
    <row r="232" spans="1:22" x14ac:dyDescent="0.25">
      <c r="A232" s="4" t="s">
        <v>467</v>
      </c>
      <c r="B232" s="5">
        <v>1</v>
      </c>
      <c r="C232" s="4" t="s">
        <v>229</v>
      </c>
      <c r="D232" s="4" t="s">
        <v>16</v>
      </c>
      <c r="E232" s="7">
        <v>2000</v>
      </c>
      <c r="F232" s="4">
        <v>1</v>
      </c>
      <c r="G232" s="4">
        <v>1</v>
      </c>
      <c r="H232" s="16">
        <f>IF(G232="",K232+0.15*(U232-4.5%+$B$2)+($A$2-50%),K232+0.85*(0.6*U232+0.4*V232-4.5%+$B$2)+($A$2-50%))</f>
        <v>0.7964100423147642</v>
      </c>
      <c r="I232" t="str">
        <f t="shared" si="78"/>
        <v>D</v>
      </c>
      <c r="J232" t="str">
        <f t="shared" si="66"/>
        <v>Safe D</v>
      </c>
      <c r="K232" s="14">
        <f>'Raw Data'!P227</f>
        <v>0.78575000000000006</v>
      </c>
      <c r="L232" s="14">
        <f t="shared" si="67"/>
        <v>0.78575000000000017</v>
      </c>
      <c r="M232" s="8">
        <f>'Raw Data'!M227</f>
        <v>0.62992952284196013</v>
      </c>
      <c r="N232" s="10">
        <f t="shared" si="72"/>
        <v>0.5899295228419601</v>
      </c>
      <c r="O232" s="17">
        <f>'Raw Data'!S227</f>
        <v>0.51381184700037874</v>
      </c>
      <c r="P232" s="10">
        <f>'Raw Data'!V227</f>
        <v>0.76900000000000002</v>
      </c>
      <c r="Q232" s="9">
        <f>K232-P232</f>
        <v>1.6750000000000043E-2</v>
      </c>
      <c r="R232" s="10">
        <f t="shared" si="69"/>
        <v>0.60656184700037874</v>
      </c>
      <c r="S232" s="10">
        <f>50%+N232/2</f>
        <v>0.79496476142098005</v>
      </c>
      <c r="T232" s="10">
        <f>50%+R232/2</f>
        <v>0.80328092350018943</v>
      </c>
      <c r="U232" s="15">
        <f t="shared" si="79"/>
        <v>9.2147614209799888E-3</v>
      </c>
      <c r="V232" s="63">
        <f>T232-K232</f>
        <v>1.7530923500189366E-2</v>
      </c>
    </row>
    <row r="233" spans="1:22" x14ac:dyDescent="0.25">
      <c r="A233" s="4" t="s">
        <v>467</v>
      </c>
      <c r="B233" s="5">
        <v>2</v>
      </c>
      <c r="C233" s="4" t="s">
        <v>230</v>
      </c>
      <c r="D233" s="4" t="s">
        <v>8</v>
      </c>
      <c r="E233" s="7">
        <v>2012</v>
      </c>
      <c r="F233" s="4">
        <v>5</v>
      </c>
      <c r="G233" s="4"/>
      <c r="H233" s="16">
        <f>IF(G233="",K233+0.15*(U233+4.5%-$B$2)+($A$2-50%),K233+0.85*(0.6*U233+0.4*V233+4.5%-$B$2)+($A$2-50%))</f>
        <v>0.38941286073718234</v>
      </c>
      <c r="I233" t="str">
        <f t="shared" si="78"/>
        <v>R</v>
      </c>
      <c r="J233" t="str">
        <f t="shared" si="66"/>
        <v>Safe R</v>
      </c>
      <c r="K233" s="14">
        <f>'Raw Data'!P228</f>
        <v>0.40224999999999994</v>
      </c>
      <c r="L233" s="14">
        <f t="shared" si="67"/>
        <v>0.40225</v>
      </c>
      <c r="M233" s="8">
        <f>'Raw Data'!M228</f>
        <v>0.2366618568375678</v>
      </c>
      <c r="N233" s="10">
        <f t="shared" si="72"/>
        <v>0.3666618568375678</v>
      </c>
      <c r="O233" s="17"/>
      <c r="P233" s="10"/>
      <c r="Q233" s="9"/>
      <c r="R233" s="10" t="str">
        <f t="shared" ref="R233:R264" si="80">IF(G233=1,O233+Q233+7.6%,IF(G233=2,O233+Q233+16.6%,IF(G233=3,O233+Q233+25.6%,IF(G233=4,O233-Q233-7.6%,IF(G233=5,O233-Q233+1.4%,IF(G233=6,O233-Q233+10.4%,""))))))</f>
        <v/>
      </c>
      <c r="S233" s="10">
        <f>50%-N233/2</f>
        <v>0.3166690715812161</v>
      </c>
      <c r="T233" s="10"/>
      <c r="U233" s="15">
        <f t="shared" si="79"/>
        <v>-8.5580928418783841E-2</v>
      </c>
      <c r="V233" s="63"/>
    </row>
    <row r="234" spans="1:22" x14ac:dyDescent="0.25">
      <c r="A234" s="4" t="s">
        <v>467</v>
      </c>
      <c r="B234" s="5">
        <v>3</v>
      </c>
      <c r="C234" s="4" t="s">
        <v>231</v>
      </c>
      <c r="D234" s="4" t="s">
        <v>8</v>
      </c>
      <c r="E234" s="7">
        <v>2008</v>
      </c>
      <c r="F234" s="4">
        <v>4</v>
      </c>
      <c r="G234" s="4">
        <v>4</v>
      </c>
      <c r="H234" s="16">
        <f>IF(G234="",K234+0.15*(U234+4.5%-$B$2)+($A$2-50%),K234+0.85*(0.6*U234+0.4*V234+4.5%-$B$2)+($A$2-50%))</f>
        <v>0.32054140881876625</v>
      </c>
      <c r="I234" t="str">
        <f t="shared" si="78"/>
        <v>R</v>
      </c>
      <c r="J234" t="str">
        <f t="shared" si="66"/>
        <v>Safe R</v>
      </c>
      <c r="K234" s="14">
        <f>'Raw Data'!P229</f>
        <v>0.35125000000000001</v>
      </c>
      <c r="L234" s="14">
        <f t="shared" si="67"/>
        <v>0.35125000000000006</v>
      </c>
      <c r="M234" s="8">
        <f>'Raw Data'!M229</f>
        <v>0.31792584776954408</v>
      </c>
      <c r="N234" s="10">
        <f t="shared" si="72"/>
        <v>0.35792584776954406</v>
      </c>
      <c r="O234" s="17">
        <f>'Raw Data'!S229</f>
        <v>1</v>
      </c>
      <c r="P234" s="10">
        <f>'Raw Data'!V229</f>
        <v>0.40899999999999997</v>
      </c>
      <c r="Q234" s="9">
        <f>K234-P234</f>
        <v>-5.7749999999999968E-2</v>
      </c>
      <c r="R234" s="10">
        <f t="shared" si="80"/>
        <v>0.98175000000000001</v>
      </c>
      <c r="S234" s="10">
        <f>50%-N234/2</f>
        <v>0.32103707611522797</v>
      </c>
      <c r="T234" s="10">
        <f>50%-R234/2</f>
        <v>9.1249999999999942E-3</v>
      </c>
      <c r="U234" s="15">
        <f t="shared" si="79"/>
        <v>-3.0212923884772036E-2</v>
      </c>
      <c r="V234" s="63">
        <v>-4.4999999999999998E-2</v>
      </c>
    </row>
    <row r="235" spans="1:22" x14ac:dyDescent="0.25">
      <c r="A235" s="4" t="s">
        <v>467</v>
      </c>
      <c r="B235" s="5">
        <v>4</v>
      </c>
      <c r="C235" s="4" t="s">
        <v>232</v>
      </c>
      <c r="D235" s="4" t="s">
        <v>8</v>
      </c>
      <c r="E235" s="7">
        <v>2010</v>
      </c>
      <c r="F235" s="4">
        <v>4</v>
      </c>
      <c r="G235" s="4">
        <v>6</v>
      </c>
      <c r="H235" s="16">
        <f>IF(G235="",K235+0.15*(U235+4.5%-$B$2)+($A$2-50%),K235+0.85*(0.6*U235+0.4*V235+4.5%-$B$2)+($A$2-50%))</f>
        <v>0.37642688526958101</v>
      </c>
      <c r="I235" t="str">
        <f t="shared" si="78"/>
        <v>R</v>
      </c>
      <c r="J235" t="str">
        <f t="shared" si="66"/>
        <v>Safe R</v>
      </c>
      <c r="K235" s="14">
        <f>'Raw Data'!P230</f>
        <v>0.35675000000000001</v>
      </c>
      <c r="L235" s="14">
        <f t="shared" si="67"/>
        <v>0.35675000000000001</v>
      </c>
      <c r="M235" s="8">
        <f>'Raw Data'!M230</f>
        <v>0.25909672940197859</v>
      </c>
      <c r="N235" s="10">
        <f t="shared" si="72"/>
        <v>0.29909672940197857</v>
      </c>
      <c r="O235" s="17">
        <f>'Raw Data'!S230</f>
        <v>5.5608521958320389E-2</v>
      </c>
      <c r="P235" s="10">
        <f>'Raw Data'!V230</f>
        <v>0.34899999999999998</v>
      </c>
      <c r="Q235" s="9">
        <f>K235-P235</f>
        <v>7.7500000000000346E-3</v>
      </c>
      <c r="R235" s="10">
        <f t="shared" si="80"/>
        <v>0.15185852195832036</v>
      </c>
      <c r="S235" s="10">
        <f>50%-N235/2</f>
        <v>0.35045163529901069</v>
      </c>
      <c r="T235" s="10">
        <f>50%-R235/2</f>
        <v>0.4240707390208398</v>
      </c>
      <c r="U235" s="15">
        <f t="shared" si="79"/>
        <v>-6.2983647009893229E-3</v>
      </c>
      <c r="V235" s="63">
        <f>T235-K235</f>
        <v>6.7320739020839793E-2</v>
      </c>
    </row>
    <row r="236" spans="1:22" x14ac:dyDescent="0.25">
      <c r="A236" s="4" t="s">
        <v>467</v>
      </c>
      <c r="B236" s="5">
        <v>5</v>
      </c>
      <c r="C236" s="4" t="s">
        <v>233</v>
      </c>
      <c r="D236" s="4" t="s">
        <v>16</v>
      </c>
      <c r="E236" s="7">
        <v>2004</v>
      </c>
      <c r="F236" s="4">
        <v>1</v>
      </c>
      <c r="G236" s="4">
        <v>1</v>
      </c>
      <c r="H236" s="16">
        <f>IF(G236="",K236+0.15*(U236-4.5%+$B$2)+($A$2-50%),K236+0.85*(0.6*U236+0.4*V236-4.5%+$B$2)+($A$2-50%))</f>
        <v>0.58696435581875461</v>
      </c>
      <c r="I236" t="str">
        <f t="shared" si="78"/>
        <v>D</v>
      </c>
      <c r="J236" t="str">
        <f t="shared" si="66"/>
        <v>Safe D</v>
      </c>
      <c r="K236" s="14">
        <f>'Raw Data'!P231</f>
        <v>0.57825000000000004</v>
      </c>
      <c r="L236" s="14">
        <f t="shared" si="67"/>
        <v>0.57825000000000015</v>
      </c>
      <c r="M236" s="8">
        <f>'Raw Data'!M231</f>
        <v>0.24234351303657431</v>
      </c>
      <c r="N236" s="10">
        <f t="shared" si="72"/>
        <v>0.2023435130365743</v>
      </c>
      <c r="O236" s="17">
        <f>'Raw Data'!S231</f>
        <v>9.3745647026048207E-2</v>
      </c>
      <c r="P236" s="10">
        <f>'Raw Data'!V231</f>
        <v>0.60899999999999999</v>
      </c>
      <c r="Q236" s="9">
        <f>K236-P236</f>
        <v>-3.0749999999999944E-2</v>
      </c>
      <c r="R236" s="10">
        <f t="shared" si="80"/>
        <v>0.13899564702604827</v>
      </c>
      <c r="S236" s="10">
        <f>50%+N236/2</f>
        <v>0.60117175651828714</v>
      </c>
      <c r="T236" s="10">
        <f>50%+R236/2</f>
        <v>0.56949782351302414</v>
      </c>
      <c r="U236" s="15">
        <f t="shared" si="79"/>
        <v>2.2921756518287095E-2</v>
      </c>
      <c r="V236" s="63">
        <f>T236-K236</f>
        <v>-8.7521764869759044E-3</v>
      </c>
    </row>
    <row r="237" spans="1:22" x14ac:dyDescent="0.25">
      <c r="A237" s="4" t="s">
        <v>467</v>
      </c>
      <c r="B237" s="5">
        <v>6</v>
      </c>
      <c r="C237" s="4" t="s">
        <v>234</v>
      </c>
      <c r="D237" s="4" t="s">
        <v>8</v>
      </c>
      <c r="E237" s="7">
        <v>2000</v>
      </c>
      <c r="F237" s="4">
        <v>4</v>
      </c>
      <c r="G237" s="4">
        <v>4</v>
      </c>
      <c r="H237" s="16">
        <f>IF(G237="",K237+0.15*(U237+4.5%-$B$2)+($A$2-50%),K237+0.85*(0.6*U237+0.4*V237+4.5%-$B$2)+($A$2-50%))</f>
        <v>0.32386502922837918</v>
      </c>
      <c r="I237" t="str">
        <f t="shared" si="78"/>
        <v>R</v>
      </c>
      <c r="J237" t="str">
        <f t="shared" si="66"/>
        <v>Safe R</v>
      </c>
      <c r="K237" s="14">
        <f>'Raw Data'!P232</f>
        <v>0.37025000000000002</v>
      </c>
      <c r="L237" s="14">
        <f t="shared" si="67"/>
        <v>0.37024999999999997</v>
      </c>
      <c r="M237" s="8">
        <f>'Raw Data'!M232</f>
        <v>0.33312846294970333</v>
      </c>
      <c r="N237" s="10">
        <f t="shared" si="72"/>
        <v>0.37312846294970331</v>
      </c>
      <c r="O237" s="17">
        <f>'Raw Data'!S232</f>
        <v>0.38916007482027354</v>
      </c>
      <c r="P237" s="10">
        <f>'Raw Data'!V232</f>
        <v>0.41899999999999998</v>
      </c>
      <c r="Q237" s="9">
        <f>K237-P237</f>
        <v>-4.874999999999996E-2</v>
      </c>
      <c r="R237" s="10">
        <f t="shared" si="80"/>
        <v>0.36191007482027349</v>
      </c>
      <c r="S237" s="10">
        <f>50%-N237/2</f>
        <v>0.31343576852514832</v>
      </c>
      <c r="T237" s="10">
        <f>50%-R237/2</f>
        <v>0.31904496258986326</v>
      </c>
      <c r="U237" s="15">
        <f t="shared" si="79"/>
        <v>-5.6814231474851706E-2</v>
      </c>
      <c r="V237" s="63">
        <f>T237-K237</f>
        <v>-5.1205037410136767E-2</v>
      </c>
    </row>
    <row r="238" spans="1:22" x14ac:dyDescent="0.25">
      <c r="A238" s="4" t="s">
        <v>467</v>
      </c>
      <c r="B238" s="5">
        <v>7</v>
      </c>
      <c r="C238" s="4" t="s">
        <v>235</v>
      </c>
      <c r="D238" s="4" t="s">
        <v>8</v>
      </c>
      <c r="E238" s="7">
        <v>2010</v>
      </c>
      <c r="F238" s="4">
        <v>4</v>
      </c>
      <c r="G238" s="4">
        <v>5</v>
      </c>
      <c r="H238" s="16">
        <f>IF(G238="",K238+0.15*(U238+4.5%-$B$2)+($A$2-50%),K238+0.85*(0.6*U238+0.4*V238+4.5%-$B$2)+($A$2-50%))</f>
        <v>0.30291926605569242</v>
      </c>
      <c r="I238" t="str">
        <f t="shared" si="78"/>
        <v>R</v>
      </c>
      <c r="J238" t="str">
        <f t="shared" si="66"/>
        <v>Safe R</v>
      </c>
      <c r="K238" s="14">
        <f>'Raw Data'!P233</f>
        <v>0.29425000000000001</v>
      </c>
      <c r="L238" s="14">
        <f t="shared" si="67"/>
        <v>0.29425000000000001</v>
      </c>
      <c r="M238" s="8">
        <f>'Raw Data'!M233</f>
        <v>0.34783141265232742</v>
      </c>
      <c r="N238" s="10">
        <f t="shared" ref="N238" si="81">IF(F238=1,M238-4%,IF(F238=2,M238+5%,IF(F238=3,M238+14%,IF(F238=4,M238+4%,IF(F238=5,M238+13%,M238+22%)))))</f>
        <v>0.3878314126523274</v>
      </c>
      <c r="O238" s="17">
        <f>'Raw Data'!S233</f>
        <v>0.35225719834096525</v>
      </c>
      <c r="P238" s="10">
        <f>'Raw Data'!V233</f>
        <v>0.32399999999999995</v>
      </c>
      <c r="Q238" s="9">
        <f>K238-P238</f>
        <v>-2.9749999999999943E-2</v>
      </c>
      <c r="R238" s="10">
        <f t="shared" si="80"/>
        <v>0.39600719834096521</v>
      </c>
      <c r="S238" s="10">
        <f>50%-N238/2</f>
        <v>0.30608429367383627</v>
      </c>
      <c r="T238" s="10">
        <f>50%-R238/2</f>
        <v>0.3019964008295174</v>
      </c>
      <c r="U238" s="15">
        <f t="shared" si="79"/>
        <v>1.183429367383626E-2</v>
      </c>
      <c r="V238" s="63">
        <f>T238-K238</f>
        <v>7.7464008295173858E-3</v>
      </c>
    </row>
    <row r="239" spans="1:22" x14ac:dyDescent="0.25">
      <c r="A239" s="4" t="s">
        <v>467</v>
      </c>
      <c r="B239" s="5">
        <v>8</v>
      </c>
      <c r="C239" s="4" t="s">
        <v>146</v>
      </c>
      <c r="D239" s="4"/>
      <c r="E239" s="7"/>
      <c r="F239" s="4"/>
      <c r="G239" s="4"/>
      <c r="H239" s="16">
        <f>IF(G239="",K239+0.15*U239+($A$2-50%),K239+0.85*(0.6*U239+0.15*V239)+($A$2-50%)-4.5%+$B$2)</f>
        <v>0.31125000000000003</v>
      </c>
      <c r="I239" t="str">
        <f t="shared" si="78"/>
        <v>R</v>
      </c>
      <c r="J239" t="str">
        <f t="shared" si="66"/>
        <v>Safe R</v>
      </c>
      <c r="K239" s="14">
        <f>'Raw Data'!P234</f>
        <v>0.31125000000000003</v>
      </c>
      <c r="L239" s="14">
        <f t="shared" si="67"/>
        <v>0.31125000000000003</v>
      </c>
      <c r="M239" s="8"/>
      <c r="N239" s="10"/>
      <c r="O239" s="17"/>
      <c r="P239" s="10"/>
      <c r="Q239" s="9"/>
      <c r="R239" s="10" t="str">
        <f t="shared" si="80"/>
        <v/>
      </c>
      <c r="S239" s="10"/>
      <c r="T239" s="10"/>
      <c r="U239" s="15"/>
      <c r="V239" s="63"/>
    </row>
    <row r="240" spans="1:22" x14ac:dyDescent="0.25">
      <c r="A240" s="4" t="s">
        <v>468</v>
      </c>
      <c r="B240" s="5" t="s">
        <v>493</v>
      </c>
      <c r="C240" s="4" t="s">
        <v>240</v>
      </c>
      <c r="D240" s="4" t="s">
        <v>8</v>
      </c>
      <c r="E240" s="7">
        <v>2012</v>
      </c>
      <c r="F240" s="4">
        <v>5</v>
      </c>
      <c r="G240" s="4"/>
      <c r="H240" s="16">
        <f>IF(G240="",K240+0.15*(U240+4.5%-$B$2)+($A$2-50%),K240+0.85*(0.6*U240+0.4*V240+4.5%-$B$2)+($A$2-50%))</f>
        <v>0.40743135885748916</v>
      </c>
      <c r="I240" t="str">
        <f t="shared" si="78"/>
        <v>R</v>
      </c>
      <c r="J240" t="str">
        <f t="shared" si="66"/>
        <v>Safe R</v>
      </c>
      <c r="K240" s="14">
        <f>'Raw Data'!P235</f>
        <v>0.41225000000000006</v>
      </c>
      <c r="L240" s="14">
        <f t="shared" si="67"/>
        <v>0.41225000000000001</v>
      </c>
      <c r="M240" s="8">
        <f>'Raw Data'!M235</f>
        <v>0.10974854856681154</v>
      </c>
      <c r="N240" s="10">
        <f t="shared" ref="N240:N271" si="82">IF(F240=1,M240-4%,IF(F240=2,M240+5%,IF(F240=3,M240+14%,IF(F240=4,M240+4%,IF(F240=5,M240+13%,M240+22%)))))</f>
        <v>0.23974854856681155</v>
      </c>
      <c r="O240" s="17"/>
      <c r="P240" s="10"/>
      <c r="Q240" s="9"/>
      <c r="R240" s="10" t="str">
        <f t="shared" si="80"/>
        <v/>
      </c>
      <c r="S240" s="10">
        <f>50%-N240/2</f>
        <v>0.3801257257165942</v>
      </c>
      <c r="T240" s="10"/>
      <c r="U240" s="15">
        <f t="shared" ref="U240:U270" si="83">S240-K240</f>
        <v>-3.2124274283405863E-2</v>
      </c>
      <c r="V240" s="63"/>
    </row>
    <row r="241" spans="1:22" x14ac:dyDescent="0.25">
      <c r="A241" s="4" t="s">
        <v>469</v>
      </c>
      <c r="B241" s="5">
        <v>1</v>
      </c>
      <c r="C241" s="4" t="s">
        <v>255</v>
      </c>
      <c r="D241" s="4" t="s">
        <v>8</v>
      </c>
      <c r="E241" s="7">
        <v>2004</v>
      </c>
      <c r="F241" s="4">
        <v>4</v>
      </c>
      <c r="G241" s="4">
        <v>4</v>
      </c>
      <c r="H241" s="16">
        <f>IF(G241="",K241+0.15*(U241+4.5%-$B$2)+($A$2-50%),K241+0.85*(0.6*U241+0.4*V241+4.5%-$B$2)+($A$2-50%))</f>
        <v>0.31997004420443065</v>
      </c>
      <c r="I241" t="str">
        <f t="shared" si="78"/>
        <v>R</v>
      </c>
      <c r="J241" t="str">
        <f t="shared" si="66"/>
        <v>Safe R</v>
      </c>
      <c r="K241" s="14">
        <f>'Raw Data'!P236</f>
        <v>0.40075</v>
      </c>
      <c r="L241" s="14">
        <f t="shared" si="67"/>
        <v>0.40074999999999994</v>
      </c>
      <c r="M241" s="8">
        <f>'Raw Data'!M236</f>
        <v>0.3658134676584861</v>
      </c>
      <c r="N241" s="10">
        <f t="shared" si="82"/>
        <v>0.40581346765848608</v>
      </c>
      <c r="O241" s="17">
        <f>'Raw Data'!S236</f>
        <v>0.42545600907444342</v>
      </c>
      <c r="P241" s="10">
        <f>'Raw Data'!V236</f>
        <v>0.41399999999999998</v>
      </c>
      <c r="Q241" s="9">
        <f>K241-P241</f>
        <v>-1.3249999999999984E-2</v>
      </c>
      <c r="R241" s="10">
        <f t="shared" si="80"/>
        <v>0.36270600907444339</v>
      </c>
      <c r="S241" s="10">
        <f>50%-N241/2</f>
        <v>0.29709326617075693</v>
      </c>
      <c r="T241" s="10">
        <f>50%-R241/2</f>
        <v>0.3186469954627783</v>
      </c>
      <c r="U241" s="15">
        <f t="shared" si="83"/>
        <v>-0.10365673382924306</v>
      </c>
      <c r="V241" s="63">
        <f>T241-K241</f>
        <v>-8.2103004537221691E-2</v>
      </c>
    </row>
    <row r="242" spans="1:22" x14ac:dyDescent="0.25">
      <c r="A242" s="4" t="s">
        <v>469</v>
      </c>
      <c r="B242" s="5">
        <v>2</v>
      </c>
      <c r="C242" s="4" t="s">
        <v>256</v>
      </c>
      <c r="D242" s="4" t="s">
        <v>8</v>
      </c>
      <c r="E242" s="7">
        <v>1998</v>
      </c>
      <c r="F242" s="4">
        <v>4</v>
      </c>
      <c r="G242" s="4">
        <v>4</v>
      </c>
      <c r="H242" s="16">
        <f>IF(G242="",K242+0.15*(U242+4.5%-$B$2)+($A$2-50%),K242+0.85*(0.6*U242+0.4*V242+4.5%-$B$2)+($A$2-50%))</f>
        <v>0.44983037159927047</v>
      </c>
      <c r="I242" t="s">
        <v>518</v>
      </c>
      <c r="J242" t="str">
        <f t="shared" si="66"/>
        <v>Lean R</v>
      </c>
      <c r="K242" s="14">
        <f>'Raw Data'!P237</f>
        <v>0.44574999999999998</v>
      </c>
      <c r="L242" s="14">
        <f t="shared" si="67"/>
        <v>0.44574999999999998</v>
      </c>
      <c r="M242" s="8">
        <f>'Raw Data'!M237</f>
        <v>1.5913942615771337E-2</v>
      </c>
      <c r="N242" s="10">
        <f t="shared" si="82"/>
        <v>5.5913942615771338E-2</v>
      </c>
      <c r="O242" s="17">
        <f>'Raw Data'!S237</f>
        <v>0.21612690019828151</v>
      </c>
      <c r="P242" s="10">
        <f>'Raw Data'!V237</f>
        <v>0.46899999999999997</v>
      </c>
      <c r="Q242" s="9">
        <f>K242-P242</f>
        <v>-2.3249999999999993E-2</v>
      </c>
      <c r="R242" s="10">
        <f t="shared" si="80"/>
        <v>0.16337690019828149</v>
      </c>
      <c r="S242" s="10">
        <f>50%-N242/2</f>
        <v>0.47204302869211434</v>
      </c>
      <c r="T242" s="10">
        <f>50%-R242/2</f>
        <v>0.41831154990085928</v>
      </c>
      <c r="U242" s="15">
        <f t="shared" si="83"/>
        <v>2.6293028692114362E-2</v>
      </c>
      <c r="V242" s="63">
        <f>T242-K242</f>
        <v>-2.7438450099140699E-2</v>
      </c>
    </row>
    <row r="243" spans="1:22" x14ac:dyDescent="0.25">
      <c r="A243" s="4" t="s">
        <v>469</v>
      </c>
      <c r="B243" s="5">
        <v>3</v>
      </c>
      <c r="C243" s="4" t="s">
        <v>257</v>
      </c>
      <c r="D243" s="4" t="s">
        <v>8</v>
      </c>
      <c r="E243" s="7">
        <v>2006</v>
      </c>
      <c r="F243" s="4">
        <v>4</v>
      </c>
      <c r="G243" s="4">
        <v>4</v>
      </c>
      <c r="H243" s="16">
        <f>IF(G243="",K243+0.15*(U243+4.5%-$B$2)+($A$2-50%),K243+0.85*(0.6*U243+0.4*V243+4.5%-$B$2)+($A$2-50%))</f>
        <v>0.24448892278676693</v>
      </c>
      <c r="I243" t="str">
        <f>IF(H243&lt;44%,"R",IF(H243&gt;56%,"D","No projection"))</f>
        <v>R</v>
      </c>
      <c r="J243" t="str">
        <f t="shared" si="66"/>
        <v>Safe R</v>
      </c>
      <c r="K243" s="14">
        <f>'Raw Data'!P238</f>
        <v>0.27075000000000005</v>
      </c>
      <c r="L243" s="14">
        <f t="shared" si="67"/>
        <v>0.27075000000000005</v>
      </c>
      <c r="M243" s="8">
        <f>'Raw Data'!M238</f>
        <v>0.48342824578830101</v>
      </c>
      <c r="N243" s="10">
        <f t="shared" si="82"/>
        <v>0.52342824578830105</v>
      </c>
      <c r="O243" s="17">
        <f>'Raw Data'!S238</f>
        <v>0.59333455610127239</v>
      </c>
      <c r="P243" s="10">
        <f>'Raw Data'!V238</f>
        <v>0.26900000000000002</v>
      </c>
      <c r="Q243" s="9">
        <f>K243-P243</f>
        <v>1.7500000000000293E-3</v>
      </c>
      <c r="R243" s="10">
        <f t="shared" si="80"/>
        <v>0.51558455610127241</v>
      </c>
      <c r="S243" s="10">
        <f>50%-N243/2</f>
        <v>0.23828587710584948</v>
      </c>
      <c r="T243" s="10">
        <f>50%-R243/2</f>
        <v>0.2422077219493638</v>
      </c>
      <c r="U243" s="15">
        <f t="shared" si="83"/>
        <v>-3.2464122894150571E-2</v>
      </c>
      <c r="V243" s="63">
        <f>T243-K243</f>
        <v>-2.8542278050636249E-2</v>
      </c>
    </row>
    <row r="244" spans="1:22" x14ac:dyDescent="0.25">
      <c r="A244" s="4" t="s">
        <v>470</v>
      </c>
      <c r="B244" s="5">
        <v>1</v>
      </c>
      <c r="C244" s="4" t="s">
        <v>275</v>
      </c>
      <c r="D244" s="4" t="s">
        <v>16</v>
      </c>
      <c r="E244" s="7">
        <v>2012</v>
      </c>
      <c r="F244" s="4">
        <v>2</v>
      </c>
      <c r="G244" s="4"/>
      <c r="H244" s="16">
        <f>IF(G244="",K244+0.15*(U244-4.5%+$B$2)+($A$2-50%),K244+0.85*(0.6*U244+0.4*V244-4.5%+$B$2)+($A$2-50%))</f>
        <v>0.65375878009009425</v>
      </c>
      <c r="I244" t="str">
        <f>IF(H244&lt;44%,"R",IF(H244&gt;56%,"D","No projection"))</f>
        <v>D</v>
      </c>
      <c r="J244" t="str">
        <f t="shared" si="66"/>
        <v>Safe D</v>
      </c>
      <c r="K244" s="14">
        <f>'Raw Data'!P239</f>
        <v>0.64674999999999994</v>
      </c>
      <c r="L244" s="14">
        <f t="shared" si="67"/>
        <v>0.64674999999999994</v>
      </c>
      <c r="M244" s="8">
        <f>'Raw Data'!M239</f>
        <v>0.33695040120125758</v>
      </c>
      <c r="N244" s="10">
        <f t="shared" si="82"/>
        <v>0.38695040120125757</v>
      </c>
      <c r="O244" s="17"/>
      <c r="P244" s="10"/>
      <c r="Q244" s="9"/>
      <c r="R244" s="10" t="str">
        <f t="shared" si="80"/>
        <v/>
      </c>
      <c r="S244" s="10">
        <f>50%+N244/2</f>
        <v>0.69347520060062884</v>
      </c>
      <c r="T244" s="10"/>
      <c r="U244" s="15">
        <f t="shared" si="83"/>
        <v>4.6725200600628902E-2</v>
      </c>
      <c r="V244" s="63"/>
    </row>
    <row r="245" spans="1:22" x14ac:dyDescent="0.25">
      <c r="A245" s="4" t="s">
        <v>470</v>
      </c>
      <c r="B245" s="5">
        <v>2</v>
      </c>
      <c r="C245" s="4" t="s">
        <v>276</v>
      </c>
      <c r="D245" s="4" t="s">
        <v>8</v>
      </c>
      <c r="E245" s="7">
        <v>2011</v>
      </c>
      <c r="F245" s="4">
        <v>4</v>
      </c>
      <c r="G245" s="4">
        <v>5</v>
      </c>
      <c r="H245" s="16">
        <f>IF(G245="",K245+0.15*(U245+4.5%-$B$2)+($A$2-50%),K245+0.85*(0.6*U245+0.4*V245+4.5%-$B$2)+($A$2-50%))</f>
        <v>0.36384982636435514</v>
      </c>
      <c r="I245" t="str">
        <f>IF(H245&lt;44%,"R",IF(H245&gt;56%,"D","No projection"))</f>
        <v>R</v>
      </c>
      <c r="J245" t="str">
        <f t="shared" si="66"/>
        <v>Safe R</v>
      </c>
      <c r="K245" s="14">
        <f>'Raw Data'!P240</f>
        <v>0.44024999999999997</v>
      </c>
      <c r="L245" s="14">
        <f t="shared" si="67"/>
        <v>0.44025000000000003</v>
      </c>
      <c r="M245" s="8">
        <f>'Raw Data'!M240</f>
        <v>0.22780738139210988</v>
      </c>
      <c r="N245" s="10">
        <f t="shared" si="82"/>
        <v>0.26780738139210986</v>
      </c>
      <c r="O245" s="17">
        <f>'Raw Data'!Z5</f>
        <v>0.23270171400386369</v>
      </c>
      <c r="P245" s="10">
        <f>'Raw Data'!V240</f>
        <v>0.46399999999999997</v>
      </c>
      <c r="Q245" s="9">
        <f>K245-P245</f>
        <v>-2.3749999999999993E-2</v>
      </c>
      <c r="R245" s="10">
        <f>IF(G245=2,O245+Q245+9%,IF(G245=5,O245-Q245+9%))</f>
        <v>0.34645171400386365</v>
      </c>
      <c r="S245" s="10">
        <f>50%-N245/2</f>
        <v>0.3660963093039451</v>
      </c>
      <c r="T245" s="10">
        <f>50%-R245/2</f>
        <v>0.32677414299806817</v>
      </c>
      <c r="U245" s="15">
        <f t="shared" si="83"/>
        <v>-7.4153690696054875E-2</v>
      </c>
      <c r="V245" s="63">
        <f>T245-K245</f>
        <v>-0.1134758570019318</v>
      </c>
    </row>
    <row r="246" spans="1:22" x14ac:dyDescent="0.25">
      <c r="A246" s="4" t="s">
        <v>470</v>
      </c>
      <c r="B246" s="5">
        <v>3</v>
      </c>
      <c r="C246" s="4" t="s">
        <v>277</v>
      </c>
      <c r="D246" s="4" t="s">
        <v>8</v>
      </c>
      <c r="E246" s="7">
        <v>2010</v>
      </c>
      <c r="F246" s="4">
        <v>4</v>
      </c>
      <c r="G246" s="4">
        <v>6</v>
      </c>
      <c r="H246" s="16">
        <f>IF(G246="",K246+0.15*(U246+4.5%-$B$2)+($A$2-50%),K246+0.85*(0.6*U246+0.4*V246+4.5%-$B$2)+($A$2-50%))</f>
        <v>0.44150360829149615</v>
      </c>
      <c r="I246" t="str">
        <f>IF(H246&lt;44%,"R",IF(H246&gt;56%,"D","No projection"))</f>
        <v>No projection</v>
      </c>
      <c r="J246" t="str">
        <f t="shared" si="66"/>
        <v>Lean R</v>
      </c>
      <c r="K246" s="14">
        <f>'Raw Data'!P241</f>
        <v>0.48474999999999996</v>
      </c>
      <c r="L246" s="14">
        <f t="shared" si="67"/>
        <v>0.48475000000000001</v>
      </c>
      <c r="M246" s="8">
        <f>'Raw Data'!M241</f>
        <v>8.0376436136924578E-2</v>
      </c>
      <c r="N246" s="10">
        <f t="shared" si="82"/>
        <v>0.12037643613692459</v>
      </c>
      <c r="O246" s="17">
        <f>'Raw Data'!S241</f>
        <v>6.8258852564002659E-3</v>
      </c>
      <c r="P246" s="10">
        <f>'Raw Data'!V241</f>
        <v>0.52400000000000002</v>
      </c>
      <c r="Q246" s="9">
        <f>K246-P246</f>
        <v>-3.9250000000000063E-2</v>
      </c>
      <c r="R246" s="10">
        <f t="shared" ref="R246:R277" si="84">IF(G246=1,O246+Q246+7.6%,IF(G246=2,O246+Q246+16.6%,IF(G246=3,O246+Q246+25.6%,IF(G246=4,O246-Q246-7.6%,IF(G246=5,O246-Q246+1.4%,IF(G246=6,O246-Q246+10.4%,""))))))</f>
        <v>0.15007588525640034</v>
      </c>
      <c r="S246" s="10">
        <f>50%-N246/2</f>
        <v>0.43981178193153769</v>
      </c>
      <c r="T246" s="10">
        <f>50%-R246/2</f>
        <v>0.42496205737179982</v>
      </c>
      <c r="U246" s="15">
        <f t="shared" si="83"/>
        <v>-4.4938218068462266E-2</v>
      </c>
      <c r="V246" s="63">
        <f>T246-K246</f>
        <v>-5.9787942628200141E-2</v>
      </c>
    </row>
    <row r="247" spans="1:22" x14ac:dyDescent="0.25">
      <c r="A247" s="4" t="s">
        <v>470</v>
      </c>
      <c r="B247" s="5">
        <v>4</v>
      </c>
      <c r="C247" s="4" t="s">
        <v>278</v>
      </c>
      <c r="D247" s="4" t="s">
        <v>16</v>
      </c>
      <c r="E247" s="7">
        <v>2012</v>
      </c>
      <c r="F247" s="4">
        <v>2</v>
      </c>
      <c r="G247" s="4"/>
      <c r="H247" s="16">
        <f>IF(G247="",K247+0.15*(U247-4.5%+$B$2)+($A$2-50%),K247+0.85*(0.6*U247+0.4*V247-4.5%+$B$2)+($A$2-50%))</f>
        <v>0.53936947594718665</v>
      </c>
      <c r="I247" t="str">
        <f>IF(H247&lt;44%,"R",IF(H247&gt;56%,"D","No projection"))</f>
        <v>No projection</v>
      </c>
      <c r="J247" t="str">
        <f t="shared" si="66"/>
        <v>Lean D</v>
      </c>
      <c r="K247" s="14">
        <f>'Raw Data'!P242</f>
        <v>0.53425</v>
      </c>
      <c r="L247" s="14">
        <f t="shared" si="67"/>
        <v>0.53425000000000011</v>
      </c>
      <c r="M247" s="8">
        <f>'Raw Data'!M242</f>
        <v>8.6759679295821623E-2</v>
      </c>
      <c r="N247" s="10">
        <f t="shared" si="82"/>
        <v>0.13675967929582161</v>
      </c>
      <c r="O247" s="17"/>
      <c r="P247" s="10"/>
      <c r="Q247" s="9"/>
      <c r="R247" s="10" t="str">
        <f t="shared" si="84"/>
        <v/>
      </c>
      <c r="S247" s="10">
        <f>50%+N247/2</f>
        <v>0.56837983964791083</v>
      </c>
      <c r="T247" s="10"/>
      <c r="U247" s="15">
        <f t="shared" si="83"/>
        <v>3.4129839647910831E-2</v>
      </c>
      <c r="V247" s="63"/>
    </row>
    <row r="248" spans="1:22" x14ac:dyDescent="0.25">
      <c r="A248" s="4" t="s">
        <v>471</v>
      </c>
      <c r="B248" s="5">
        <v>1</v>
      </c>
      <c r="C248" s="4" t="s">
        <v>258</v>
      </c>
      <c r="D248" s="4" t="s">
        <v>16</v>
      </c>
      <c r="E248" s="7">
        <v>2012</v>
      </c>
      <c r="F248" s="4">
        <v>3</v>
      </c>
      <c r="G248" s="4"/>
      <c r="H248" s="16">
        <f>IF(G248="",K248+0.15*(U248-4.5%+$B$2)+($A$2-50%),K248+0.85*(0.6*U248+0.4*V248-4.5%+$B$2)+($A$2-50%))</f>
        <v>0.50388723797262558</v>
      </c>
      <c r="I248" t="s">
        <v>518</v>
      </c>
      <c r="J248" t="str">
        <f t="shared" si="66"/>
        <v>Toss Up</v>
      </c>
      <c r="K248" s="14">
        <f>'Raw Data'!P243</f>
        <v>0.48875000000000002</v>
      </c>
      <c r="L248" s="14">
        <f t="shared" si="67"/>
        <v>0.48875000000000002</v>
      </c>
      <c r="M248" s="8">
        <f>'Raw Data'!M243</f>
        <v>3.9329839635008357E-2</v>
      </c>
      <c r="N248" s="10">
        <f t="shared" si="82"/>
        <v>0.17932983963500837</v>
      </c>
      <c r="O248" s="17"/>
      <c r="P248" s="10"/>
      <c r="Q248" s="9"/>
      <c r="R248" s="10" t="str">
        <f t="shared" si="84"/>
        <v/>
      </c>
      <c r="S248" s="10">
        <f>50%+N248/2</f>
        <v>0.58966491981750413</v>
      </c>
      <c r="T248" s="10"/>
      <c r="U248" s="15">
        <f t="shared" si="83"/>
        <v>0.10091491981750411</v>
      </c>
      <c r="V248" s="63"/>
    </row>
    <row r="249" spans="1:22" x14ac:dyDescent="0.25">
      <c r="A249" s="4" t="s">
        <v>471</v>
      </c>
      <c r="B249" s="5">
        <v>2</v>
      </c>
      <c r="C249" s="4" t="s">
        <v>259</v>
      </c>
      <c r="D249" s="4" t="s">
        <v>16</v>
      </c>
      <c r="E249" s="7">
        <v>2012</v>
      </c>
      <c r="F249" s="4">
        <v>3</v>
      </c>
      <c r="G249" s="4"/>
      <c r="H249" s="16">
        <f>IF(G249="",K249+0.15*(U249-4.5%+$B$2)+($A$2-50%),K249+0.85*(0.6*U249+0.4*V249-4.5%+$B$2)+($A$2-50%))</f>
        <v>0.53915564946067052</v>
      </c>
      <c r="I249" t="str">
        <f>IF(H249&lt;44%,"R",IF(H249&gt;56%,"D","No projection"))</f>
        <v>No projection</v>
      </c>
      <c r="J249" t="str">
        <f t="shared" si="66"/>
        <v>Lean D</v>
      </c>
      <c r="K249" s="14">
        <f>'Raw Data'!P244</f>
        <v>0.52925</v>
      </c>
      <c r="L249" s="14">
        <f t="shared" si="67"/>
        <v>0.52925</v>
      </c>
      <c r="M249" s="8">
        <f>'Raw Data'!M244</f>
        <v>5.0575326142273669E-2</v>
      </c>
      <c r="N249" s="10">
        <f t="shared" si="82"/>
        <v>0.19057532614227368</v>
      </c>
      <c r="O249" s="17"/>
      <c r="P249" s="10"/>
      <c r="Q249" s="9"/>
      <c r="R249" s="10" t="str">
        <f t="shared" si="84"/>
        <v/>
      </c>
      <c r="S249" s="10">
        <f>50%+N249/2</f>
        <v>0.59528766307113679</v>
      </c>
      <c r="T249" s="10"/>
      <c r="U249" s="15">
        <f t="shared" si="83"/>
        <v>6.6037663071136787E-2</v>
      </c>
      <c r="V249" s="63"/>
    </row>
    <row r="250" spans="1:22" x14ac:dyDescent="0.25">
      <c r="A250" s="4" t="s">
        <v>472</v>
      </c>
      <c r="B250" s="5">
        <v>1</v>
      </c>
      <c r="C250" s="4" t="s">
        <v>260</v>
      </c>
      <c r="D250" s="4" t="s">
        <v>16</v>
      </c>
      <c r="E250" s="7">
        <v>1990</v>
      </c>
      <c r="F250" s="4">
        <v>1</v>
      </c>
      <c r="G250" s="4">
        <v>1</v>
      </c>
      <c r="H250" s="16">
        <f>IF(G250="",K250+0.15*(U250-4.5%+$B$2)+($A$2-50%),K250+0.85*(0.6*U250+0.4*V250-4.5%+$B$2)+($A$2-50%))</f>
        <v>0.67500014489936866</v>
      </c>
      <c r="I250" t="str">
        <f>IF(H250&lt;44%,"R",IF(H250&gt;56%,"D","No projection"))</f>
        <v>D</v>
      </c>
      <c r="J250" t="str">
        <f t="shared" si="66"/>
        <v>Safe D</v>
      </c>
      <c r="K250" s="14">
        <f>'Raw Data'!P245</f>
        <v>0.63724999999999998</v>
      </c>
      <c r="L250" s="14">
        <f t="shared" si="67"/>
        <v>0.63724999999999987</v>
      </c>
      <c r="M250" s="8">
        <f>'Raw Data'!M245</f>
        <v>0.3895665320916783</v>
      </c>
      <c r="N250" s="10">
        <f t="shared" si="82"/>
        <v>0.34956653209167832</v>
      </c>
      <c r="O250" s="17">
        <f>'Raw Data'!S245</f>
        <v>0.28970987774112172</v>
      </c>
      <c r="P250" s="10">
        <f>'Raw Data'!V245</f>
        <v>0.61899999999999999</v>
      </c>
      <c r="Q250" s="9">
        <f t="shared" ref="Q250:Q258" si="85">K250-P250</f>
        <v>1.8249999999999988E-2</v>
      </c>
      <c r="R250" s="10">
        <f t="shared" si="84"/>
        <v>0.38395987774112172</v>
      </c>
      <c r="S250" s="10">
        <f>50%+N250/2</f>
        <v>0.67478326604583916</v>
      </c>
      <c r="T250" s="10">
        <f>50%+R250/2</f>
        <v>0.69197993887056086</v>
      </c>
      <c r="U250" s="15">
        <f t="shared" si="83"/>
        <v>3.7533266045839175E-2</v>
      </c>
      <c r="V250" s="63">
        <f t="shared" ref="V250:V258" si="86">T250-K250</f>
        <v>5.4729938870560879E-2</v>
      </c>
    </row>
    <row r="251" spans="1:22" x14ac:dyDescent="0.25">
      <c r="A251" s="4" t="s">
        <v>472</v>
      </c>
      <c r="B251" s="5">
        <v>2</v>
      </c>
      <c r="C251" s="4" t="s">
        <v>261</v>
      </c>
      <c r="D251" s="4" t="s">
        <v>8</v>
      </c>
      <c r="E251" s="7">
        <v>1994</v>
      </c>
      <c r="F251" s="4">
        <v>4</v>
      </c>
      <c r="G251" s="4">
        <v>4</v>
      </c>
      <c r="H251" s="16">
        <f>IF(G251="",K251+0.15*(U251+4.5%-$B$2)+($A$2-50%),K251+0.85*(0.6*U251+0.4*V251+4.5%-$B$2)+($A$2-50%))</f>
        <v>0.40182245980190118</v>
      </c>
      <c r="I251" t="s">
        <v>518</v>
      </c>
      <c r="J251" t="str">
        <f t="shared" si="66"/>
        <v>Safe R</v>
      </c>
      <c r="K251" s="14">
        <f>'Raw Data'!P246</f>
        <v>0.52124999999999999</v>
      </c>
      <c r="L251" s="14">
        <f t="shared" si="67"/>
        <v>0.52124999999999999</v>
      </c>
      <c r="M251" s="8">
        <f>'Raw Data'!M246</f>
        <v>0.17735270641586198</v>
      </c>
      <c r="N251" s="10">
        <f t="shared" si="82"/>
        <v>0.21735270641586199</v>
      </c>
      <c r="O251" s="17">
        <f>'Raw Data'!S246</f>
        <v>0.35848588271796467</v>
      </c>
      <c r="P251" s="10">
        <f>'Raw Data'!V246</f>
        <v>0.50900000000000001</v>
      </c>
      <c r="Q251" s="9">
        <f t="shared" si="85"/>
        <v>1.2249999999999983E-2</v>
      </c>
      <c r="R251" s="10">
        <f t="shared" si="84"/>
        <v>0.27023588271796467</v>
      </c>
      <c r="S251" s="10">
        <f>50%-N251/2</f>
        <v>0.39132364679206899</v>
      </c>
      <c r="T251" s="10">
        <f>50%-R251/2</f>
        <v>0.36488205864101764</v>
      </c>
      <c r="U251" s="15">
        <f t="shared" si="83"/>
        <v>-0.129926353207931</v>
      </c>
      <c r="V251" s="63">
        <f t="shared" si="86"/>
        <v>-0.15636794135898235</v>
      </c>
    </row>
    <row r="252" spans="1:22" x14ac:dyDescent="0.25">
      <c r="A252" s="4" t="s">
        <v>472</v>
      </c>
      <c r="B252" s="5">
        <v>3</v>
      </c>
      <c r="C252" s="4" t="s">
        <v>262</v>
      </c>
      <c r="D252" s="4" t="s">
        <v>8</v>
      </c>
      <c r="E252" s="7">
        <v>2010</v>
      </c>
      <c r="F252" s="4">
        <v>4</v>
      </c>
      <c r="G252" s="4">
        <v>6</v>
      </c>
      <c r="H252" s="16">
        <f>IF(G252="",K252+0.15*(U252+4.5%-$B$2)+($A$2-50%),K252+0.85*(0.6*U252+0.4*V252+4.5%-$B$2)+($A$2-50%))</f>
        <v>0.44753802543236659</v>
      </c>
      <c r="I252" t="str">
        <f t="shared" ref="I252:I265" si="87">IF(H252&lt;44%,"R",IF(H252&gt;56%,"D","No projection"))</f>
        <v>No projection</v>
      </c>
      <c r="J252" t="str">
        <f t="shared" si="66"/>
        <v>Lean R</v>
      </c>
      <c r="K252" s="14">
        <f>'Raw Data'!P247</f>
        <v>0.50375000000000003</v>
      </c>
      <c r="L252" s="14">
        <f t="shared" si="67"/>
        <v>0.50375000000000014</v>
      </c>
      <c r="M252" s="8">
        <f>'Raw Data'!M247</f>
        <v>8.9903241745526385E-2</v>
      </c>
      <c r="N252" s="10">
        <f t="shared" si="82"/>
        <v>0.12990324174552639</v>
      </c>
      <c r="O252" s="17">
        <f>'Raw Data'!S247</f>
        <v>2.7803811308965976E-2</v>
      </c>
      <c r="P252" s="10">
        <f>'Raw Data'!V247</f>
        <v>0.48899999999999999</v>
      </c>
      <c r="Q252" s="9">
        <f t="shared" si="85"/>
        <v>1.4750000000000041E-2</v>
      </c>
      <c r="R252" s="10">
        <f t="shared" si="84"/>
        <v>0.11705381130896594</v>
      </c>
      <c r="S252" s="10">
        <f>50%-N252/2</f>
        <v>0.43504837912723682</v>
      </c>
      <c r="T252" s="10">
        <f>50%-R252/2</f>
        <v>0.44147309434551701</v>
      </c>
      <c r="U252" s="15">
        <f t="shared" si="83"/>
        <v>-6.8701620872763214E-2</v>
      </c>
      <c r="V252" s="63">
        <f t="shared" si="86"/>
        <v>-6.2276905654483017E-2</v>
      </c>
    </row>
    <row r="253" spans="1:22" x14ac:dyDescent="0.25">
      <c r="A253" s="4" t="s">
        <v>472</v>
      </c>
      <c r="B253" s="5">
        <v>4</v>
      </c>
      <c r="C253" s="4" t="s">
        <v>263</v>
      </c>
      <c r="D253" s="4" t="s">
        <v>8</v>
      </c>
      <c r="E253" s="7">
        <v>1980</v>
      </c>
      <c r="F253" s="4">
        <v>4</v>
      </c>
      <c r="G253" s="4">
        <v>4</v>
      </c>
      <c r="H253" s="16">
        <f>IF(G253="",K253+0.15*(U253+4.5%-$B$2)+($A$2-50%),K253+0.85*(0.6*U253+0.4*V253+4.5%-$B$2)+($A$2-50%))</f>
        <v>0.34584885643399382</v>
      </c>
      <c r="I253" t="str">
        <f t="shared" si="87"/>
        <v>R</v>
      </c>
      <c r="J253" t="str">
        <f t="shared" si="66"/>
        <v>Safe R</v>
      </c>
      <c r="K253" s="14">
        <f>'Raw Data'!P248</f>
        <v>0.43324999999999997</v>
      </c>
      <c r="L253" s="14">
        <f t="shared" si="67"/>
        <v>0.43324999999999991</v>
      </c>
      <c r="M253" s="8">
        <f>'Raw Data'!M248</f>
        <v>0.28750602036036393</v>
      </c>
      <c r="N253" s="10">
        <f t="shared" si="82"/>
        <v>0.32750602036036391</v>
      </c>
      <c r="O253" s="17">
        <f>'Raw Data'!S248</f>
        <v>0.4268653433771375</v>
      </c>
      <c r="P253" s="10">
        <f>'Raw Data'!V248</f>
        <v>0.43899999999999995</v>
      </c>
      <c r="Q253" s="9">
        <f t="shared" si="85"/>
        <v>-5.7499999999999774E-3</v>
      </c>
      <c r="R253" s="10">
        <f t="shared" si="84"/>
        <v>0.35661534337713746</v>
      </c>
      <c r="S253" s="10">
        <f>50%-N253/2</f>
        <v>0.33624698981981804</v>
      </c>
      <c r="T253" s="10">
        <f>50%-R253/2</f>
        <v>0.32169232831143124</v>
      </c>
      <c r="U253" s="15">
        <f t="shared" si="83"/>
        <v>-9.7003010180181926E-2</v>
      </c>
      <c r="V253" s="63">
        <f t="shared" si="86"/>
        <v>-0.11155767168856873</v>
      </c>
    </row>
    <row r="254" spans="1:22" x14ac:dyDescent="0.25">
      <c r="A254" s="4" t="s">
        <v>472</v>
      </c>
      <c r="B254" s="5">
        <v>5</v>
      </c>
      <c r="C254" s="4" t="s">
        <v>264</v>
      </c>
      <c r="D254" s="4" t="s">
        <v>8</v>
      </c>
      <c r="E254" s="7">
        <v>2002</v>
      </c>
      <c r="F254" s="4">
        <v>4</v>
      </c>
      <c r="G254" s="4">
        <v>4</v>
      </c>
      <c r="H254" s="16">
        <f>IF(G254="",K254+0.15*(U254+4.5%-$B$2)+($A$2-50%),K254+0.85*(0.6*U254+0.4*V254+4.5%-$B$2)+($A$2-50%))</f>
        <v>0.41740829752464487</v>
      </c>
      <c r="I254" t="str">
        <f t="shared" si="87"/>
        <v>R</v>
      </c>
      <c r="J254" t="str">
        <f t="shared" si="66"/>
        <v>Safe R</v>
      </c>
      <c r="K254" s="14">
        <f>'Raw Data'!P249</f>
        <v>0.46525</v>
      </c>
      <c r="L254" s="14">
        <f t="shared" si="67"/>
        <v>0.46524999999999994</v>
      </c>
      <c r="M254" s="8">
        <f>'Raw Data'!M249</f>
        <v>0.12567329177937192</v>
      </c>
      <c r="N254" s="10">
        <f t="shared" si="82"/>
        <v>0.16567329177937193</v>
      </c>
      <c r="O254" s="17">
        <f>'Raw Data'!S249</f>
        <v>0.32891184159773706</v>
      </c>
      <c r="P254" s="10">
        <f>'Raw Data'!V249</f>
        <v>0.41899999999999998</v>
      </c>
      <c r="Q254" s="9">
        <f t="shared" si="85"/>
        <v>4.6250000000000013E-2</v>
      </c>
      <c r="R254" s="10">
        <f t="shared" si="84"/>
        <v>0.20666184159773704</v>
      </c>
      <c r="S254" s="10">
        <f>50%-N254/2</f>
        <v>0.41716335411031402</v>
      </c>
      <c r="T254" s="10">
        <f>50%-R254/2</f>
        <v>0.39666907920113148</v>
      </c>
      <c r="U254" s="15">
        <f t="shared" si="83"/>
        <v>-4.8086645889685975E-2</v>
      </c>
      <c r="V254" s="63">
        <f t="shared" si="86"/>
        <v>-6.8580920798868517E-2</v>
      </c>
    </row>
    <row r="255" spans="1:22" x14ac:dyDescent="0.25">
      <c r="A255" s="4" t="s">
        <v>472</v>
      </c>
      <c r="B255" s="5">
        <v>6</v>
      </c>
      <c r="C255" s="4" t="s">
        <v>265</v>
      </c>
      <c r="D255" s="4" t="s">
        <v>16</v>
      </c>
      <c r="E255" s="7">
        <v>1988</v>
      </c>
      <c r="F255" s="4">
        <v>1</v>
      </c>
      <c r="G255" s="4">
        <v>1</v>
      </c>
      <c r="H255" s="16">
        <f>IF(G255="",K255+0.15*(U255-4.5%+$B$2)+($A$2-50%),K255+0.85*(0.6*U255+0.4*V255-4.5%+$B$2)+($A$2-50%))</f>
        <v>0.61509613505896055</v>
      </c>
      <c r="I255" t="str">
        <f t="shared" si="87"/>
        <v>D</v>
      </c>
      <c r="J255" t="str">
        <f t="shared" si="66"/>
        <v>Safe D</v>
      </c>
      <c r="K255" s="14">
        <f>'Raw Data'!P250</f>
        <v>0.60075000000000001</v>
      </c>
      <c r="L255" s="14">
        <f t="shared" si="67"/>
        <v>0.60075000000000012</v>
      </c>
      <c r="M255" s="8">
        <f>'Raw Data'!M250</f>
        <v>0.2855146479660543</v>
      </c>
      <c r="N255" s="10">
        <f t="shared" si="82"/>
        <v>0.24551464796605429</v>
      </c>
      <c r="O255" s="17">
        <f>'Raw Data'!S250</f>
        <v>0.11211705780950959</v>
      </c>
      <c r="P255" s="10">
        <f>'Raw Data'!V250</f>
        <v>0.56899999999999995</v>
      </c>
      <c r="Q255" s="9">
        <f t="shared" si="85"/>
        <v>3.1750000000000056E-2</v>
      </c>
      <c r="R255" s="10">
        <f t="shared" si="84"/>
        <v>0.21986705780950966</v>
      </c>
      <c r="S255" s="10">
        <f>50%+N255/2</f>
        <v>0.62275732398302719</v>
      </c>
      <c r="T255" s="10">
        <f>50%+R255/2</f>
        <v>0.60993352890475483</v>
      </c>
      <c r="U255" s="15">
        <f t="shared" si="83"/>
        <v>2.2007323983027183E-2</v>
      </c>
      <c r="V255" s="63">
        <f t="shared" si="86"/>
        <v>9.183528904754823E-3</v>
      </c>
    </row>
    <row r="256" spans="1:22" x14ac:dyDescent="0.25">
      <c r="A256" s="4" t="s">
        <v>472</v>
      </c>
      <c r="B256" s="5">
        <v>7</v>
      </c>
      <c r="C256" s="4" t="s">
        <v>266</v>
      </c>
      <c r="D256" s="4" t="s">
        <v>8</v>
      </c>
      <c r="E256" s="7">
        <v>2008</v>
      </c>
      <c r="F256" s="4">
        <v>4</v>
      </c>
      <c r="G256" s="4">
        <v>4</v>
      </c>
      <c r="H256" s="16">
        <f>IF(G256="",K256+0.15*(U256+4.5%-$B$2)+($A$2-50%),K256+0.85*(0.6*U256+0.4*V256+4.5%-$B$2)+($A$2-50%))</f>
        <v>0.4134353538389911</v>
      </c>
      <c r="I256" t="str">
        <f t="shared" si="87"/>
        <v>R</v>
      </c>
      <c r="J256" t="str">
        <f t="shared" si="66"/>
        <v>Safe R</v>
      </c>
      <c r="K256" s="14">
        <f>'Raw Data'!P251</f>
        <v>0.44974999999999998</v>
      </c>
      <c r="L256" s="14">
        <f t="shared" si="67"/>
        <v>0.44974999999999998</v>
      </c>
      <c r="M256" s="8">
        <f>'Raw Data'!M251</f>
        <v>0.17608787325046693</v>
      </c>
      <c r="N256" s="10">
        <f t="shared" si="82"/>
        <v>0.21608787325046694</v>
      </c>
      <c r="O256" s="17">
        <f>'Raw Data'!S251</f>
        <v>0.18748375577729309</v>
      </c>
      <c r="P256" s="10">
        <f>'Raw Data'!V251</f>
        <v>0.47899999999999998</v>
      </c>
      <c r="Q256" s="9">
        <f t="shared" si="85"/>
        <v>-2.9249999999999998E-2</v>
      </c>
      <c r="R256" s="10">
        <f t="shared" si="84"/>
        <v>0.14073375577729308</v>
      </c>
      <c r="S256" s="10">
        <f>50%-N256/2</f>
        <v>0.39195606337476652</v>
      </c>
      <c r="T256" s="10">
        <f>50%-R256/2</f>
        <v>0.42963312211135346</v>
      </c>
      <c r="U256" s="15">
        <f t="shared" si="83"/>
        <v>-5.7793936625233466E-2</v>
      </c>
      <c r="V256" s="63">
        <f t="shared" si="86"/>
        <v>-2.0116877888646523E-2</v>
      </c>
    </row>
    <row r="257" spans="1:22" x14ac:dyDescent="0.25">
      <c r="A257" s="4" t="s">
        <v>472</v>
      </c>
      <c r="B257" s="5">
        <v>8</v>
      </c>
      <c r="C257" s="4" t="s">
        <v>267</v>
      </c>
      <c r="D257" s="4" t="s">
        <v>16</v>
      </c>
      <c r="E257" s="7">
        <v>2006</v>
      </c>
      <c r="F257" s="4">
        <v>1</v>
      </c>
      <c r="G257" s="4">
        <v>1</v>
      </c>
      <c r="H257" s="16">
        <f>IF(G257="",K257+0.15*(U257-4.5%+$B$2)+($A$2-50%),K257+0.85*(0.6*U257+0.4*V257-4.5%+$B$2)+($A$2-50%))</f>
        <v>0.796227021565582</v>
      </c>
      <c r="I257" t="str">
        <f t="shared" si="87"/>
        <v>D</v>
      </c>
      <c r="J257" t="str">
        <f t="shared" si="66"/>
        <v>Safe D</v>
      </c>
      <c r="K257" s="14">
        <f>'Raw Data'!P252</f>
        <v>0.76875000000000004</v>
      </c>
      <c r="L257" s="14">
        <f t="shared" si="67"/>
        <v>0.76875000000000004</v>
      </c>
      <c r="M257" s="8">
        <f>'Raw Data'!M252</f>
        <v>0.60931965761511209</v>
      </c>
      <c r="N257" s="10">
        <f t="shared" si="82"/>
        <v>0.56931965761511205</v>
      </c>
      <c r="O257" s="17">
        <f>'Raw Data'!S252</f>
        <v>0.52565005219840244</v>
      </c>
      <c r="P257" s="10">
        <f>'Raw Data'!V252</f>
        <v>0.71899999999999997</v>
      </c>
      <c r="Q257" s="9">
        <f t="shared" si="85"/>
        <v>4.9750000000000072E-2</v>
      </c>
      <c r="R257" s="10">
        <f t="shared" si="84"/>
        <v>0.65140005219840247</v>
      </c>
      <c r="S257" s="10">
        <f>50%+N257/2</f>
        <v>0.78465982880755603</v>
      </c>
      <c r="T257" s="10">
        <f>50%+R257/2</f>
        <v>0.82570002609920123</v>
      </c>
      <c r="U257" s="15">
        <f t="shared" si="83"/>
        <v>1.5909828807555981E-2</v>
      </c>
      <c r="V257" s="63">
        <f t="shared" si="86"/>
        <v>5.695002609920119E-2</v>
      </c>
    </row>
    <row r="258" spans="1:22" x14ac:dyDescent="0.25">
      <c r="A258" s="4" t="s">
        <v>472</v>
      </c>
      <c r="B258" s="5">
        <v>9</v>
      </c>
      <c r="C258" s="4" t="s">
        <v>268</v>
      </c>
      <c r="D258" s="4" t="s">
        <v>16</v>
      </c>
      <c r="E258" s="7">
        <v>1996</v>
      </c>
      <c r="F258" s="4">
        <v>1</v>
      </c>
      <c r="G258" s="4">
        <v>1</v>
      </c>
      <c r="H258" s="16">
        <f>IF(G258="",K258+0.15*(U258-4.5%+$B$2)+($A$2-50%),K258+0.85*(0.6*U258+0.4*V258-4.5%+$B$2)+($A$2-50%))</f>
        <v>0.71144154268131987</v>
      </c>
      <c r="I258" t="str">
        <f t="shared" si="87"/>
        <v>D</v>
      </c>
      <c r="J258" t="str">
        <f t="shared" si="66"/>
        <v>Safe D</v>
      </c>
      <c r="K258" s="14">
        <f>'Raw Data'!P253</f>
        <v>0.66825000000000001</v>
      </c>
      <c r="L258" s="14">
        <f t="shared" si="67"/>
        <v>0.66825000000000001</v>
      </c>
      <c r="M258" s="8">
        <f>'Raw Data'!M253</f>
        <v>0.49438346609889505</v>
      </c>
      <c r="N258" s="10">
        <f t="shared" si="82"/>
        <v>0.45438346609889507</v>
      </c>
      <c r="O258" s="17">
        <f>'Raw Data'!S253</f>
        <v>0.26849269897706823</v>
      </c>
      <c r="P258" s="10">
        <f>'Raw Data'!V253</f>
        <v>0.59899999999999998</v>
      </c>
      <c r="Q258" s="9">
        <f t="shared" si="85"/>
        <v>6.9250000000000034E-2</v>
      </c>
      <c r="R258" s="10">
        <f t="shared" si="84"/>
        <v>0.41374269897706828</v>
      </c>
      <c r="S258" s="10">
        <f>50%+N258/2</f>
        <v>0.72719173304944751</v>
      </c>
      <c r="T258" s="10">
        <f>50%+R258/2</f>
        <v>0.70687134948853414</v>
      </c>
      <c r="U258" s="15">
        <f t="shared" si="83"/>
        <v>5.8941733049447498E-2</v>
      </c>
      <c r="V258" s="63">
        <f t="shared" si="86"/>
        <v>3.8621349488534129E-2</v>
      </c>
    </row>
    <row r="259" spans="1:22" x14ac:dyDescent="0.25">
      <c r="A259" s="4" t="s">
        <v>472</v>
      </c>
      <c r="B259" s="5">
        <v>10</v>
      </c>
      <c r="C259" s="4" t="s">
        <v>269</v>
      </c>
      <c r="D259" s="4" t="s">
        <v>16</v>
      </c>
      <c r="E259" s="7">
        <v>2012</v>
      </c>
      <c r="F259" s="4">
        <v>2</v>
      </c>
      <c r="G259" s="4"/>
      <c r="H259" s="16">
        <f>IF(G259="",K259+0.15*(U259-4.5%+$B$2)+($A$2-50%),K259+0.85*(0.6*U259+0.4*V259-4.5%+$B$2)+($A$2-50%))</f>
        <v>0.87095744585877199</v>
      </c>
      <c r="I259" t="str">
        <f t="shared" si="87"/>
        <v>D</v>
      </c>
      <c r="J259" t="str">
        <f t="shared" si="66"/>
        <v>Safe D</v>
      </c>
      <c r="K259" s="14">
        <f>'Raw Data'!P254</f>
        <v>0.86275000000000002</v>
      </c>
      <c r="L259" s="14">
        <f t="shared" si="67"/>
        <v>0.86275000000000013</v>
      </c>
      <c r="M259" s="8">
        <f>'Raw Data'!M254</f>
        <v>0.7849326114502938</v>
      </c>
      <c r="N259" s="10">
        <f t="shared" si="82"/>
        <v>0.83493261145029385</v>
      </c>
      <c r="O259" s="17"/>
      <c r="P259" s="10"/>
      <c r="Q259" s="9"/>
      <c r="R259" s="10" t="str">
        <f t="shared" si="84"/>
        <v/>
      </c>
      <c r="S259" s="10">
        <f>50%+N259/2</f>
        <v>0.91746630572514687</v>
      </c>
      <c r="T259" s="10"/>
      <c r="U259" s="15">
        <f t="shared" si="83"/>
        <v>5.4716305725146852E-2</v>
      </c>
      <c r="V259" s="63"/>
    </row>
    <row r="260" spans="1:22" x14ac:dyDescent="0.25">
      <c r="A260" s="4" t="s">
        <v>472</v>
      </c>
      <c r="B260" s="5">
        <v>11</v>
      </c>
      <c r="C260" s="4" t="s">
        <v>270</v>
      </c>
      <c r="D260" s="4" t="s">
        <v>8</v>
      </c>
      <c r="E260" s="7">
        <v>1994</v>
      </c>
      <c r="F260" s="4">
        <v>4</v>
      </c>
      <c r="G260" s="4">
        <v>4</v>
      </c>
      <c r="H260" s="16">
        <f>IF(G260="",K260+0.15*(U260+4.5%-$B$2)+($A$2-50%),K260+0.85*(0.6*U260+0.4*V260+4.5%-$B$2)+($A$2-50%))</f>
        <v>0.38867478621947527</v>
      </c>
      <c r="I260" t="str">
        <f t="shared" si="87"/>
        <v>R</v>
      </c>
      <c r="J260" t="str">
        <f t="shared" si="66"/>
        <v>Safe R</v>
      </c>
      <c r="K260" s="14">
        <f>'Raw Data'!P255</f>
        <v>0.45174999999999998</v>
      </c>
      <c r="L260" s="14">
        <f t="shared" si="67"/>
        <v>0.45174999999999998</v>
      </c>
      <c r="M260" s="8">
        <f>'Raw Data'!M255</f>
        <v>0.19042766531449445</v>
      </c>
      <c r="N260" s="10">
        <f t="shared" si="82"/>
        <v>0.23042766531449446</v>
      </c>
      <c r="O260" s="17">
        <f>'Raw Data'!S255</f>
        <v>0.37538917132546268</v>
      </c>
      <c r="P260" s="10">
        <f>'Raw Data'!V255</f>
        <v>0.41899999999999998</v>
      </c>
      <c r="Q260" s="9">
        <f>K260-P260</f>
        <v>3.2750000000000001E-2</v>
      </c>
      <c r="R260" s="10">
        <f t="shared" si="84"/>
        <v>0.26663917132546266</v>
      </c>
      <c r="S260" s="10">
        <f>50%-N260/2</f>
        <v>0.38478616734275278</v>
      </c>
      <c r="T260" s="10">
        <f>50%-R260/2</f>
        <v>0.36668041433726867</v>
      </c>
      <c r="U260" s="15">
        <f t="shared" si="83"/>
        <v>-6.6963832657247202E-2</v>
      </c>
      <c r="V260" s="63">
        <f>T260-K260</f>
        <v>-8.5069585662731317E-2</v>
      </c>
    </row>
    <row r="261" spans="1:22" x14ac:dyDescent="0.25">
      <c r="A261" s="4" t="s">
        <v>472</v>
      </c>
      <c r="B261" s="5">
        <v>12</v>
      </c>
      <c r="C261" s="4" t="s">
        <v>271</v>
      </c>
      <c r="D261" s="4" t="s">
        <v>16</v>
      </c>
      <c r="E261" s="7">
        <v>1998</v>
      </c>
      <c r="F261" s="4">
        <v>1</v>
      </c>
      <c r="G261" s="4">
        <v>1</v>
      </c>
      <c r="H261" s="16">
        <f>IF(G261="",K261+0.15*(U261-4.5%+$B$2)+($A$2-50%),K261+0.85*(0.6*U261+0.4*V261-4.5%+$B$2)+($A$2-50%))</f>
        <v>0.65772199512536578</v>
      </c>
      <c r="I261" t="str">
        <f t="shared" si="87"/>
        <v>D</v>
      </c>
      <c r="J261" t="str">
        <f t="shared" si="66"/>
        <v>Safe D</v>
      </c>
      <c r="K261" s="14">
        <f>'Raw Data'!P256</f>
        <v>0.65125</v>
      </c>
      <c r="L261" s="14">
        <f t="shared" si="67"/>
        <v>0.65125000000000011</v>
      </c>
      <c r="M261" s="8">
        <f>'Raw Data'!M256</f>
        <v>0.40255865901161175</v>
      </c>
      <c r="N261" s="10">
        <f t="shared" si="82"/>
        <v>0.36255865901161177</v>
      </c>
      <c r="O261" s="17">
        <f>'Raw Data'!S256</f>
        <v>7.223257104355757E-2</v>
      </c>
      <c r="P261" s="10">
        <f>'Raw Data'!V256</f>
        <v>0.54899999999999993</v>
      </c>
      <c r="Q261" s="9">
        <f>K261-P261</f>
        <v>0.10225000000000006</v>
      </c>
      <c r="R261" s="10">
        <f t="shared" si="84"/>
        <v>0.25048257104355764</v>
      </c>
      <c r="S261" s="10">
        <f>50%+N261/2</f>
        <v>0.68127932950580594</v>
      </c>
      <c r="T261" s="10">
        <f>50%+R261/2</f>
        <v>0.62524128552177882</v>
      </c>
      <c r="U261" s="15">
        <f t="shared" si="83"/>
        <v>3.0029329505805946E-2</v>
      </c>
      <c r="V261" s="63">
        <f>T261-K261</f>
        <v>-2.6008714478221173E-2</v>
      </c>
    </row>
    <row r="262" spans="1:22" ht="30" x14ac:dyDescent="0.25">
      <c r="A262" s="4" t="s">
        <v>473</v>
      </c>
      <c r="B262" s="5">
        <v>1</v>
      </c>
      <c r="C262" s="4" t="s">
        <v>272</v>
      </c>
      <c r="D262" s="4" t="s">
        <v>16</v>
      </c>
      <c r="E262" s="7">
        <v>2012</v>
      </c>
      <c r="F262" s="4">
        <v>2</v>
      </c>
      <c r="G262" s="4"/>
      <c r="H262" s="16">
        <f>IF(G262="",K262+0.15*(U262-4.5%+$B$2)+($A$2-50%),K262+0.85*(0.6*U262+0.4*V262-4.5%+$B$2)+($A$2-50%))</f>
        <v>0.56785202875303642</v>
      </c>
      <c r="I262" t="str">
        <f t="shared" si="87"/>
        <v>D</v>
      </c>
      <c r="J262" t="str">
        <f t="shared" si="66"/>
        <v>Likely D</v>
      </c>
      <c r="K262" s="14">
        <f>'Raw Data'!P257</f>
        <v>0.55924999999999991</v>
      </c>
      <c r="L262" s="14">
        <f t="shared" si="67"/>
        <v>0.55925000000000002</v>
      </c>
      <c r="M262" s="8">
        <f>'Raw Data'!M257</f>
        <v>0.18319371670715362</v>
      </c>
      <c r="N262" s="10">
        <f t="shared" si="82"/>
        <v>0.23319371670715361</v>
      </c>
      <c r="O262" s="17"/>
      <c r="P262" s="10"/>
      <c r="Q262" s="9"/>
      <c r="R262" s="10" t="str">
        <f t="shared" si="84"/>
        <v/>
      </c>
      <c r="S262" s="10">
        <f>50%+N262/2</f>
        <v>0.6165968583535768</v>
      </c>
      <c r="T262" s="10"/>
      <c r="U262" s="15">
        <f t="shared" si="83"/>
        <v>5.7346858353576891E-2</v>
      </c>
      <c r="V262" s="63"/>
    </row>
    <row r="263" spans="1:22" x14ac:dyDescent="0.25">
      <c r="A263" s="4" t="s">
        <v>473</v>
      </c>
      <c r="B263" s="5">
        <v>2</v>
      </c>
      <c r="C263" s="4" t="s">
        <v>273</v>
      </c>
      <c r="D263" s="4" t="s">
        <v>8</v>
      </c>
      <c r="E263" s="7">
        <v>2010</v>
      </c>
      <c r="F263" s="4">
        <v>4</v>
      </c>
      <c r="G263" s="4">
        <v>6</v>
      </c>
      <c r="H263" s="16">
        <f>IF(G263="",K263+0.15*(U263+4.5%-$B$2)+($A$2-50%),K263+0.85*(0.6*U263+0.4*V263+4.5%-$B$2)+($A$2-50%))</f>
        <v>0.39726376882930725</v>
      </c>
      <c r="I263" t="str">
        <f t="shared" si="87"/>
        <v>R</v>
      </c>
      <c r="J263" t="str">
        <f t="shared" si="66"/>
        <v>Safe R</v>
      </c>
      <c r="K263" s="14">
        <f>'Raw Data'!P258</f>
        <v>0.44674999999999998</v>
      </c>
      <c r="L263" s="14">
        <f t="shared" si="67"/>
        <v>0.44674999999999998</v>
      </c>
      <c r="M263" s="8">
        <f>'Raw Data'!M258</f>
        <v>0.18202554339625987</v>
      </c>
      <c r="N263" s="10">
        <f t="shared" si="82"/>
        <v>0.22202554339625988</v>
      </c>
      <c r="O263" s="17">
        <f>'Raw Data'!S258</f>
        <v>0.10805716238027352</v>
      </c>
      <c r="P263" s="10">
        <f>'Raw Data'!V258</f>
        <v>0.45899999999999996</v>
      </c>
      <c r="Q263" s="9">
        <f t="shared" ref="Q263:Q269" si="88">K263-P263</f>
        <v>-1.2249999999999983E-2</v>
      </c>
      <c r="R263" s="10">
        <f t="shared" si="84"/>
        <v>0.22430716238027351</v>
      </c>
      <c r="S263" s="10">
        <f>50%-N263/2</f>
        <v>0.38898722830187005</v>
      </c>
      <c r="T263" s="10">
        <f>50%-R263/2</f>
        <v>0.38784641880986326</v>
      </c>
      <c r="U263" s="15">
        <f t="shared" si="83"/>
        <v>-5.7762771698129933E-2</v>
      </c>
      <c r="V263" s="63">
        <f t="shared" ref="V263:V269" si="89">T263-K263</f>
        <v>-5.8903581190136722E-2</v>
      </c>
    </row>
    <row r="264" spans="1:22" x14ac:dyDescent="0.25">
      <c r="A264" s="4" t="s">
        <v>473</v>
      </c>
      <c r="B264" s="5">
        <v>3</v>
      </c>
      <c r="C264" s="4" t="s">
        <v>274</v>
      </c>
      <c r="D264" s="4" t="s">
        <v>16</v>
      </c>
      <c r="E264" s="7">
        <v>2008</v>
      </c>
      <c r="F264" s="4">
        <v>1</v>
      </c>
      <c r="G264" s="4">
        <v>1</v>
      </c>
      <c r="H264" s="16">
        <f>IF(G264="",K264+0.15*(U264-4.5%+$B$2)+($A$2-50%),K264+0.85*(0.6*U264+0.4*V264-4.5%+$B$2)+($A$2-50%))</f>
        <v>0.60389828264647094</v>
      </c>
      <c r="I264" t="str">
        <f t="shared" si="87"/>
        <v>D</v>
      </c>
      <c r="J264" t="str">
        <f t="shared" ref="J264:J327" si="90">IF(H264&lt;42%,"Safe R",IF(AND(H264&gt;42%,H264&lt;44%),"Likely R",IF(AND(H264&gt;44%,H264&lt;47%),"Lean R",IF(AND(H264&gt;47%,H264&lt;53%),"Toss Up",IF(AND(H264&gt;53%,H264&lt;56%),"Lean D",IF(AND(H264&gt;56%,H264&lt;58%),"Likely D","Safe D"))))))</f>
        <v>Safe D</v>
      </c>
      <c r="K264" s="14">
        <f>'Raw Data'!P259</f>
        <v>0.57474999999999998</v>
      </c>
      <c r="L264" s="14">
        <f t="shared" ref="L264:L327" si="91">K264+$A$2-50%</f>
        <v>0.57474999999999987</v>
      </c>
      <c r="M264" s="8">
        <f>'Raw Data'!M259</f>
        <v>0.26249343643637219</v>
      </c>
      <c r="N264" s="10">
        <f t="shared" si="82"/>
        <v>0.22249343643637218</v>
      </c>
      <c r="O264" s="17">
        <f>'Raw Data'!S259</f>
        <v>0.13972033150115343</v>
      </c>
      <c r="P264" s="10">
        <f>'Raw Data'!V259</f>
        <v>0.57899999999999996</v>
      </c>
      <c r="Q264" s="9">
        <f t="shared" si="88"/>
        <v>-4.249999999999976E-3</v>
      </c>
      <c r="R264" s="10">
        <f t="shared" si="84"/>
        <v>0.21147033150115346</v>
      </c>
      <c r="S264" s="10">
        <f>50%+N264/2</f>
        <v>0.6112467182181861</v>
      </c>
      <c r="T264" s="10">
        <f>50%+R264/2</f>
        <v>0.60573516575057673</v>
      </c>
      <c r="U264" s="15">
        <f t="shared" si="83"/>
        <v>3.6496718218186119E-2</v>
      </c>
      <c r="V264" s="63">
        <f t="shared" si="89"/>
        <v>3.0985165750576749E-2</v>
      </c>
    </row>
    <row r="265" spans="1:22" x14ac:dyDescent="0.25">
      <c r="A265" s="4" t="s">
        <v>474</v>
      </c>
      <c r="B265" s="5">
        <v>1</v>
      </c>
      <c r="C265" s="4" t="s">
        <v>279</v>
      </c>
      <c r="D265" s="4" t="s">
        <v>16</v>
      </c>
      <c r="E265" s="7">
        <v>2002</v>
      </c>
      <c r="F265" s="4">
        <v>1</v>
      </c>
      <c r="G265" s="4">
        <v>1</v>
      </c>
      <c r="H265" s="16">
        <f>IF(G265="",K265+0.15*(U265-4.5%+$B$2)+($A$2-50%),K265+0.85*(0.6*U265+0.4*V265-4.5%+$B$2)+($A$2-50%))</f>
        <v>0.51329922897235192</v>
      </c>
      <c r="I265" t="str">
        <f t="shared" si="87"/>
        <v>No projection</v>
      </c>
      <c r="J265" t="str">
        <f t="shared" si="90"/>
        <v>Toss Up</v>
      </c>
      <c r="K265" s="14">
        <f>'Raw Data'!P260</f>
        <v>0.48325000000000001</v>
      </c>
      <c r="L265" s="14">
        <f t="shared" si="91"/>
        <v>0.48324999999999996</v>
      </c>
      <c r="M265" s="8">
        <f>'Raw Data'!M260</f>
        <v>4.9823508077692313E-2</v>
      </c>
      <c r="N265" s="10">
        <f t="shared" si="82"/>
        <v>9.8235080776923125E-3</v>
      </c>
      <c r="O265" s="17">
        <f>'Raw Data'!S260</f>
        <v>3.0249083090609918E-3</v>
      </c>
      <c r="P265" s="10">
        <f>'Raw Data'!V260</f>
        <v>0.48399999999999999</v>
      </c>
      <c r="Q265" s="9">
        <f t="shared" si="88"/>
        <v>-7.4999999999997291E-4</v>
      </c>
      <c r="R265" s="10">
        <f t="shared" si="84"/>
        <v>7.8274908309061017E-2</v>
      </c>
      <c r="S265" s="10">
        <f>50%+N265/2</f>
        <v>0.50491175403884614</v>
      </c>
      <c r="T265" s="10">
        <f>50%+R265/2</f>
        <v>0.53913745415453052</v>
      </c>
      <c r="U265" s="15">
        <f t="shared" si="83"/>
        <v>2.1661754038846126E-2</v>
      </c>
      <c r="V265" s="63">
        <f t="shared" si="89"/>
        <v>5.5887454154530503E-2</v>
      </c>
    </row>
    <row r="266" spans="1:22" x14ac:dyDescent="0.25">
      <c r="A266" s="4" t="s">
        <v>474</v>
      </c>
      <c r="B266" s="5">
        <v>2</v>
      </c>
      <c r="C266" s="4" t="s">
        <v>280</v>
      </c>
      <c r="D266" s="4" t="s">
        <v>8</v>
      </c>
      <c r="E266" s="7">
        <v>1992</v>
      </c>
      <c r="F266" s="4">
        <v>4</v>
      </c>
      <c r="G266" s="4">
        <v>4</v>
      </c>
      <c r="H266" s="16">
        <f>IF(G266="",K266+0.15*(U266+4.5%-$B$2)+($A$2-50%),K266+0.85*(0.6*U266+0.4*V266+4.5%-$B$2)+($A$2-50%))</f>
        <v>0.39550374762855489</v>
      </c>
      <c r="I266" t="s">
        <v>518</v>
      </c>
      <c r="J266" t="str">
        <f t="shared" si="90"/>
        <v>Safe R</v>
      </c>
      <c r="K266" s="14">
        <f>'Raw Data'!P261</f>
        <v>0.50275000000000003</v>
      </c>
      <c r="L266" s="14">
        <f t="shared" si="91"/>
        <v>0.50275000000000003</v>
      </c>
      <c r="M266" s="8">
        <f>'Raw Data'!M261</f>
        <v>0.17197163728001191</v>
      </c>
      <c r="N266" s="10">
        <f t="shared" si="82"/>
        <v>0.21197163728001192</v>
      </c>
      <c r="O266" s="17">
        <f>'Raw Data'!S261</f>
        <v>0.43890285214730634</v>
      </c>
      <c r="P266" s="10">
        <f>'Raw Data'!V261</f>
        <v>0.43899999999999995</v>
      </c>
      <c r="Q266" s="9">
        <f t="shared" si="88"/>
        <v>6.3750000000000084E-2</v>
      </c>
      <c r="R266" s="10">
        <f t="shared" si="84"/>
        <v>0.29915285214730625</v>
      </c>
      <c r="S266" s="10">
        <f>50%-N266/2</f>
        <v>0.39401418135999405</v>
      </c>
      <c r="T266" s="10">
        <f>50%-R266/2</f>
        <v>0.35042357392634688</v>
      </c>
      <c r="U266" s="15">
        <f t="shared" si="83"/>
        <v>-0.10873581864000598</v>
      </c>
      <c r="V266" s="63">
        <f t="shared" si="89"/>
        <v>-0.15232642607365315</v>
      </c>
    </row>
    <row r="267" spans="1:22" x14ac:dyDescent="0.25">
      <c r="A267" s="4" t="s">
        <v>474</v>
      </c>
      <c r="B267" s="5">
        <v>3</v>
      </c>
      <c r="C267" s="4" t="s">
        <v>281</v>
      </c>
      <c r="D267" s="4" t="s">
        <v>16</v>
      </c>
      <c r="E267" s="7">
        <v>2000</v>
      </c>
      <c r="F267" s="4">
        <v>1</v>
      </c>
      <c r="G267" s="4">
        <v>1</v>
      </c>
      <c r="H267" s="16">
        <f t="shared" ref="H267:H274" si="92">IF(G267="",K267+0.15*(U267-4.5%+$B$2)+($A$2-50%),K267+0.85*(0.6*U267+0.4*V267-4.5%+$B$2)+($A$2-50%))</f>
        <v>0.56082730066368702</v>
      </c>
      <c r="I267" t="s">
        <v>518</v>
      </c>
      <c r="J267" t="str">
        <f t="shared" si="90"/>
        <v>Likely D</v>
      </c>
      <c r="K267" s="14">
        <f>'Raw Data'!P262</f>
        <v>0.49375000000000002</v>
      </c>
      <c r="L267" s="14">
        <f t="shared" si="91"/>
        <v>0.49375000000000002</v>
      </c>
      <c r="M267" s="8">
        <f>'Raw Data'!M262</f>
        <v>0.16480930194811183</v>
      </c>
      <c r="N267" s="10">
        <f t="shared" si="82"/>
        <v>0.12480930194811182</v>
      </c>
      <c r="O267" s="17">
        <f>'Raw Data'!S262</f>
        <v>0.13535840392304976</v>
      </c>
      <c r="P267" s="10">
        <f>'Raw Data'!V262</f>
        <v>0.52900000000000003</v>
      </c>
      <c r="Q267" s="9">
        <f t="shared" si="88"/>
        <v>-3.5250000000000004E-2</v>
      </c>
      <c r="R267" s="10">
        <f t="shared" si="84"/>
        <v>0.17610840392304977</v>
      </c>
      <c r="S267" s="10">
        <f>50%+N267/2</f>
        <v>0.5624046509740559</v>
      </c>
      <c r="T267" s="10">
        <f>50%+R267/2</f>
        <v>0.58805420196152491</v>
      </c>
      <c r="U267" s="15">
        <f t="shared" si="83"/>
        <v>6.8654650974055875E-2</v>
      </c>
      <c r="V267" s="63">
        <f t="shared" si="89"/>
        <v>9.4304201961524892E-2</v>
      </c>
    </row>
    <row r="268" spans="1:22" x14ac:dyDescent="0.25">
      <c r="A268" s="4" t="s">
        <v>474</v>
      </c>
      <c r="B268" s="5">
        <v>4</v>
      </c>
      <c r="C268" s="4" t="s">
        <v>282</v>
      </c>
      <c r="D268" s="4" t="s">
        <v>16</v>
      </c>
      <c r="E268" s="7">
        <v>1996</v>
      </c>
      <c r="F268" s="4">
        <v>1</v>
      </c>
      <c r="G268" s="4">
        <v>1</v>
      </c>
      <c r="H268" s="16">
        <f t="shared" si="92"/>
        <v>0.60208555961440824</v>
      </c>
      <c r="I268" t="str">
        <f t="shared" ref="I268:I281" si="93">IF(H268&lt;44%,"R",IF(H268&gt;56%,"D","No projection"))</f>
        <v>D</v>
      </c>
      <c r="J268" t="str">
        <f t="shared" si="90"/>
        <v>Safe D</v>
      </c>
      <c r="K268" s="14">
        <f>'Raw Data'!P263</f>
        <v>0.54825000000000002</v>
      </c>
      <c r="L268" s="14">
        <f t="shared" si="91"/>
        <v>0.5482499999999999</v>
      </c>
      <c r="M268" s="8">
        <f>'Raw Data'!M263</f>
        <v>0.31348939306543616</v>
      </c>
      <c r="N268" s="10">
        <f t="shared" si="82"/>
        <v>0.27348939306543618</v>
      </c>
      <c r="O268" s="17">
        <f>'Raw Data'!S263</f>
        <v>7.2445672839541231E-2</v>
      </c>
      <c r="P268" s="10">
        <f>'Raw Data'!V263</f>
        <v>0.54899999999999993</v>
      </c>
      <c r="Q268" s="9">
        <f t="shared" si="88"/>
        <v>-7.499999999999174E-4</v>
      </c>
      <c r="R268" s="10">
        <f t="shared" si="84"/>
        <v>0.14769567283954133</v>
      </c>
      <c r="S268" s="10">
        <f>50%+N268/2</f>
        <v>0.63674469653271815</v>
      </c>
      <c r="T268" s="10">
        <f>50%+R268/2</f>
        <v>0.57384783641977066</v>
      </c>
      <c r="U268" s="15">
        <f t="shared" si="83"/>
        <v>8.8494696532718131E-2</v>
      </c>
      <c r="V268" s="63">
        <f t="shared" si="89"/>
        <v>2.5597836419770648E-2</v>
      </c>
    </row>
    <row r="269" spans="1:22" x14ac:dyDescent="0.25">
      <c r="A269" s="4" t="s">
        <v>474</v>
      </c>
      <c r="B269" s="5">
        <v>5</v>
      </c>
      <c r="C269" s="4" t="s">
        <v>283</v>
      </c>
      <c r="D269" s="4" t="s">
        <v>16</v>
      </c>
      <c r="E269" s="7">
        <v>1998</v>
      </c>
      <c r="F269" s="4">
        <v>1</v>
      </c>
      <c r="G269" s="4">
        <v>1</v>
      </c>
      <c r="H269" s="16">
        <f t="shared" si="92"/>
        <v>0.90120631342264468</v>
      </c>
      <c r="I269" t="str">
        <f t="shared" si="93"/>
        <v>D</v>
      </c>
      <c r="J269" t="str">
        <f t="shared" si="90"/>
        <v>Safe D</v>
      </c>
      <c r="K269" s="14">
        <f>'Raw Data'!P264</f>
        <v>0.88824999999999998</v>
      </c>
      <c r="L269" s="14">
        <f t="shared" si="91"/>
        <v>0.88824999999999998</v>
      </c>
      <c r="M269" s="8">
        <f>'Raw Data'!M264</f>
        <v>0.80749659417051234</v>
      </c>
      <c r="N269" s="10">
        <f t="shared" si="82"/>
        <v>0.7674965941705123</v>
      </c>
      <c r="O269" s="17">
        <f>'Raw Data'!S264</f>
        <v>0.75596871711272984</v>
      </c>
      <c r="P269" s="10">
        <f>'Raw Data'!V264</f>
        <v>0.85399999999999998</v>
      </c>
      <c r="Q269" s="9">
        <f t="shared" si="88"/>
        <v>3.4250000000000003E-2</v>
      </c>
      <c r="R269" s="10">
        <f t="shared" si="84"/>
        <v>0.8662187171127298</v>
      </c>
      <c r="S269" s="10">
        <f>50%+N269/2</f>
        <v>0.88374829708525615</v>
      </c>
      <c r="T269" s="10">
        <f>50%+R269/2</f>
        <v>0.9331093585563649</v>
      </c>
      <c r="U269" s="15">
        <f t="shared" si="83"/>
        <v>-4.5017029147438326E-3</v>
      </c>
      <c r="V269" s="63">
        <f t="shared" si="89"/>
        <v>4.4859358556364914E-2</v>
      </c>
    </row>
    <row r="270" spans="1:22" x14ac:dyDescent="0.25">
      <c r="A270" s="4" t="s">
        <v>474</v>
      </c>
      <c r="B270" s="5">
        <v>6</v>
      </c>
      <c r="C270" s="4" t="s">
        <v>284</v>
      </c>
      <c r="D270" s="4" t="s">
        <v>16</v>
      </c>
      <c r="E270" s="7">
        <v>2012</v>
      </c>
      <c r="F270" s="4">
        <v>2</v>
      </c>
      <c r="G270" s="4"/>
      <c r="H270" s="16">
        <f t="shared" si="92"/>
        <v>0.67180849823218169</v>
      </c>
      <c r="I270" t="str">
        <f t="shared" si="93"/>
        <v>D</v>
      </c>
      <c r="J270" t="str">
        <f t="shared" si="90"/>
        <v>Safe D</v>
      </c>
      <c r="K270" s="14">
        <f>'Raw Data'!P265</f>
        <v>0.66474999999999995</v>
      </c>
      <c r="L270" s="14">
        <f t="shared" si="91"/>
        <v>0.66474999999999995</v>
      </c>
      <c r="M270" s="8">
        <f>'Raw Data'!M265</f>
        <v>0.37361330976242252</v>
      </c>
      <c r="N270" s="10">
        <f t="shared" si="82"/>
        <v>0.42361330976242251</v>
      </c>
      <c r="O270" s="17"/>
      <c r="P270" s="10"/>
      <c r="Q270" s="9"/>
      <c r="R270" s="10" t="str">
        <f t="shared" si="84"/>
        <v/>
      </c>
      <c r="S270" s="10">
        <f>50%+N270/2</f>
        <v>0.7118066548812112</v>
      </c>
      <c r="T270" s="10"/>
      <c r="U270" s="15">
        <f t="shared" si="83"/>
        <v>4.7056654881211246E-2</v>
      </c>
      <c r="V270" s="63"/>
    </row>
    <row r="271" spans="1:22" x14ac:dyDescent="0.25">
      <c r="A271" s="4" t="s">
        <v>474</v>
      </c>
      <c r="B271" s="5">
        <v>7</v>
      </c>
      <c r="C271" s="4" t="s">
        <v>285</v>
      </c>
      <c r="D271" s="4" t="s">
        <v>16</v>
      </c>
      <c r="E271" s="7">
        <v>1992</v>
      </c>
      <c r="F271" s="4">
        <v>1</v>
      </c>
      <c r="G271" s="4">
        <v>1</v>
      </c>
      <c r="H271" s="16">
        <f t="shared" si="92"/>
        <v>0.93723269929964714</v>
      </c>
      <c r="I271" t="str">
        <f t="shared" si="93"/>
        <v>D</v>
      </c>
      <c r="J271" t="str">
        <f t="shared" si="90"/>
        <v>Safe D</v>
      </c>
      <c r="K271" s="14">
        <f>'Raw Data'!P266</f>
        <v>0.87125000000000008</v>
      </c>
      <c r="L271" s="14">
        <f t="shared" si="91"/>
        <v>0.87125000000000008</v>
      </c>
      <c r="M271" s="8">
        <f>'Raw Data'!M266</f>
        <v>1</v>
      </c>
      <c r="N271" s="10">
        <f t="shared" si="82"/>
        <v>0.96</v>
      </c>
      <c r="O271" s="17">
        <f>'Raw Data'!S266</f>
        <v>0.87738352529204167</v>
      </c>
      <c r="P271" s="10">
        <f>'Raw Data'!V266</f>
        <v>0.82899999999999996</v>
      </c>
      <c r="Q271" s="9">
        <f t="shared" ref="Q271:Q281" si="94">K271-P271</f>
        <v>4.2250000000000121E-2</v>
      </c>
      <c r="R271" s="10">
        <f t="shared" si="84"/>
        <v>0.99563352529204174</v>
      </c>
      <c r="S271" s="10">
        <v>1</v>
      </c>
      <c r="T271" s="10">
        <f>50%+R271/2</f>
        <v>0.99781676264602082</v>
      </c>
      <c r="U271" s="15">
        <v>4.4999999999999998E-2</v>
      </c>
      <c r="V271" s="63">
        <f t="shared" ref="V271:V281" si="95">T271-K271</f>
        <v>0.12656676264602074</v>
      </c>
    </row>
    <row r="272" spans="1:22" x14ac:dyDescent="0.25">
      <c r="A272" s="4" t="s">
        <v>474</v>
      </c>
      <c r="B272" s="5">
        <v>8</v>
      </c>
      <c r="C272" s="4" t="s">
        <v>286</v>
      </c>
      <c r="D272" s="4" t="s">
        <v>16</v>
      </c>
      <c r="E272" s="7">
        <v>1982</v>
      </c>
      <c r="F272" s="4">
        <v>1</v>
      </c>
      <c r="G272" s="4">
        <v>1</v>
      </c>
      <c r="H272" s="16">
        <f t="shared" si="92"/>
        <v>0.91523665562429923</v>
      </c>
      <c r="I272" t="str">
        <f t="shared" si="93"/>
        <v>D</v>
      </c>
      <c r="J272" t="str">
        <f t="shared" si="90"/>
        <v>Safe D</v>
      </c>
      <c r="K272" s="14">
        <f>'Raw Data'!P267</f>
        <v>0.87575000000000003</v>
      </c>
      <c r="L272" s="14">
        <f t="shared" si="91"/>
        <v>0.87575000000000003</v>
      </c>
      <c r="M272" s="8">
        <f>'Raw Data'!M267</f>
        <v>0.82497806028092757</v>
      </c>
      <c r="N272" s="10">
        <f t="shared" ref="N272:N303" si="96">IF(F272=1,M272-4%,IF(F272=2,M272+5%,IF(F272=3,M272+14%,IF(F272=4,M272+4%,IF(F272=5,M272+13%,M272+22%)))))</f>
        <v>0.78497806028092754</v>
      </c>
      <c r="O272" s="17">
        <f>'Raw Data'!S267</f>
        <v>0.85580735442742761</v>
      </c>
      <c r="P272" s="10">
        <f>'Raw Data'!V267</f>
        <v>0.874</v>
      </c>
      <c r="Q272" s="9">
        <f t="shared" si="94"/>
        <v>1.7500000000000293E-3</v>
      </c>
      <c r="R272" s="10">
        <f t="shared" si="84"/>
        <v>0.9335573544274276</v>
      </c>
      <c r="S272" s="10">
        <f>50%+N272/2</f>
        <v>0.89248903014046377</v>
      </c>
      <c r="T272" s="10">
        <f>50%+R272/2</f>
        <v>0.9667786772137138</v>
      </c>
      <c r="U272" s="15">
        <f t="shared" ref="U272:U312" si="97">S272-K272</f>
        <v>1.673903014046374E-2</v>
      </c>
      <c r="V272" s="63">
        <f t="shared" si="95"/>
        <v>9.1028677213713771E-2</v>
      </c>
    </row>
    <row r="273" spans="1:22" x14ac:dyDescent="0.25">
      <c r="A273" s="4" t="s">
        <v>474</v>
      </c>
      <c r="B273" s="5">
        <v>9</v>
      </c>
      <c r="C273" s="4" t="s">
        <v>287</v>
      </c>
      <c r="D273" s="4" t="s">
        <v>16</v>
      </c>
      <c r="E273" s="7">
        <v>2006</v>
      </c>
      <c r="F273" s="4">
        <v>1</v>
      </c>
      <c r="G273" s="4">
        <v>1</v>
      </c>
      <c r="H273" s="16">
        <f t="shared" si="92"/>
        <v>0.88140240442809037</v>
      </c>
      <c r="I273" t="str">
        <f t="shared" si="93"/>
        <v>D</v>
      </c>
      <c r="J273" t="str">
        <f t="shared" si="90"/>
        <v>Safe D</v>
      </c>
      <c r="K273" s="14">
        <f>'Raw Data'!P268</f>
        <v>0.83725000000000005</v>
      </c>
      <c r="L273" s="14">
        <f t="shared" si="91"/>
        <v>0.83725000000000005</v>
      </c>
      <c r="M273" s="8">
        <f>'Raw Data'!M268</f>
        <v>0.77020042319488358</v>
      </c>
      <c r="N273" s="10">
        <f t="shared" si="96"/>
        <v>0.73020042319488354</v>
      </c>
      <c r="O273" s="17">
        <f>'Raw Data'!S268</f>
        <v>0.81141939125526474</v>
      </c>
      <c r="P273" s="10">
        <f>'Raw Data'!V268</f>
        <v>0.874</v>
      </c>
      <c r="Q273" s="9">
        <f t="shared" si="94"/>
        <v>-3.6749999999999949E-2</v>
      </c>
      <c r="R273" s="10">
        <f t="shared" si="84"/>
        <v>0.85066939125526475</v>
      </c>
      <c r="S273" s="10">
        <f>50%+N273/2</f>
        <v>0.86510021159744177</v>
      </c>
      <c r="T273" s="10">
        <f>50%+R273/2</f>
        <v>0.92533469562763238</v>
      </c>
      <c r="U273" s="15">
        <f t="shared" si="97"/>
        <v>2.7850211597441721E-2</v>
      </c>
      <c r="V273" s="63">
        <f t="shared" si="95"/>
        <v>8.8084695627632326E-2</v>
      </c>
    </row>
    <row r="274" spans="1:22" x14ac:dyDescent="0.25">
      <c r="A274" s="4" t="s">
        <v>474</v>
      </c>
      <c r="B274" s="5">
        <v>10</v>
      </c>
      <c r="C274" s="4" t="s">
        <v>288</v>
      </c>
      <c r="D274" s="4" t="s">
        <v>16</v>
      </c>
      <c r="E274" s="7">
        <v>1992</v>
      </c>
      <c r="F274" s="4">
        <v>1</v>
      </c>
      <c r="G274" s="4">
        <v>1</v>
      </c>
      <c r="H274" s="16">
        <f t="shared" si="92"/>
        <v>0.7833065804191951</v>
      </c>
      <c r="I274" t="str">
        <f t="shared" si="93"/>
        <v>D</v>
      </c>
      <c r="J274" t="str">
        <f t="shared" si="90"/>
        <v>Safe D</v>
      </c>
      <c r="K274" s="14">
        <f>'Raw Data'!P269</f>
        <v>0.72324999999999995</v>
      </c>
      <c r="L274" s="14">
        <f t="shared" si="91"/>
        <v>0.72324999999999995</v>
      </c>
      <c r="M274" s="8">
        <f>'Raw Data'!M269</f>
        <v>0.61558573323967858</v>
      </c>
      <c r="N274" s="10">
        <f t="shared" si="96"/>
        <v>0.57558573323967854</v>
      </c>
      <c r="O274" s="17">
        <f>'Raw Data'!S269</f>
        <v>0.51089540260633615</v>
      </c>
      <c r="P274" s="10">
        <f>'Raw Data'!V269</f>
        <v>0.70399999999999996</v>
      </c>
      <c r="Q274" s="9">
        <f t="shared" si="94"/>
        <v>1.9249999999999989E-2</v>
      </c>
      <c r="R274" s="10">
        <f t="shared" si="84"/>
        <v>0.60614540260633609</v>
      </c>
      <c r="S274" s="10">
        <f>50%+N274/2</f>
        <v>0.78779286661983927</v>
      </c>
      <c r="T274" s="10">
        <f>50%+R274/2</f>
        <v>0.80307270130316799</v>
      </c>
      <c r="U274" s="15">
        <f t="shared" si="97"/>
        <v>6.4542866619839323E-2</v>
      </c>
      <c r="V274" s="63">
        <f t="shared" si="95"/>
        <v>7.9822701303168042E-2</v>
      </c>
    </row>
    <row r="275" spans="1:22" x14ac:dyDescent="0.25">
      <c r="A275" s="4" t="s">
        <v>474</v>
      </c>
      <c r="B275" s="5">
        <v>11</v>
      </c>
      <c r="C275" s="4" t="s">
        <v>289</v>
      </c>
      <c r="D275" s="4" t="s">
        <v>8</v>
      </c>
      <c r="E275" s="7">
        <v>2010</v>
      </c>
      <c r="F275" s="4">
        <v>4</v>
      </c>
      <c r="G275" s="4">
        <v>6</v>
      </c>
      <c r="H275" s="16">
        <f>IF(G275="",K275+0.15*(U275+4.5%-$B$2)+($A$2-50%),K275+0.85*(0.6*U275+0.4*V275+4.5%-$B$2)+($A$2-50%))</f>
        <v>0.46097782082542454</v>
      </c>
      <c r="I275" t="str">
        <f t="shared" si="93"/>
        <v>No projection</v>
      </c>
      <c r="J275" t="str">
        <f t="shared" si="90"/>
        <v>Lean R</v>
      </c>
      <c r="K275" s="14">
        <f>'Raw Data'!P270</f>
        <v>0.50224999999999997</v>
      </c>
      <c r="L275" s="14">
        <f t="shared" si="91"/>
        <v>0.50225000000000009</v>
      </c>
      <c r="M275" s="8">
        <f>'Raw Data'!M270</f>
        <v>5.4656657189027735E-2</v>
      </c>
      <c r="N275" s="10">
        <f t="shared" si="96"/>
        <v>9.4656657189027743E-2</v>
      </c>
      <c r="O275" s="17">
        <f>'Raw Data'!S270</f>
        <v>3.3792538772784708E-2</v>
      </c>
      <c r="P275" s="10">
        <f>'Raw Data'!V270</f>
        <v>0.45399999999999996</v>
      </c>
      <c r="Q275" s="9">
        <f t="shared" si="94"/>
        <v>4.8250000000000015E-2</v>
      </c>
      <c r="R275" s="10">
        <f t="shared" si="84"/>
        <v>8.9542538772784702E-2</v>
      </c>
      <c r="S275" s="10">
        <f>50%-N275/2</f>
        <v>0.45267167140548614</v>
      </c>
      <c r="T275" s="10">
        <f>50%-R275/2</f>
        <v>0.45522873061360764</v>
      </c>
      <c r="U275" s="15">
        <f t="shared" si="97"/>
        <v>-4.9578328594513832E-2</v>
      </c>
      <c r="V275" s="63">
        <f t="shared" si="95"/>
        <v>-4.7021269386392339E-2</v>
      </c>
    </row>
    <row r="276" spans="1:22" x14ac:dyDescent="0.25">
      <c r="A276" s="4" t="s">
        <v>474</v>
      </c>
      <c r="B276" s="5">
        <v>12</v>
      </c>
      <c r="C276" s="4" t="s">
        <v>290</v>
      </c>
      <c r="D276" s="4" t="s">
        <v>16</v>
      </c>
      <c r="E276" s="7">
        <v>1992</v>
      </c>
      <c r="F276" s="4">
        <v>1</v>
      </c>
      <c r="G276" s="4">
        <v>1</v>
      </c>
      <c r="H276" s="16">
        <f t="shared" ref="H276:H282" si="98">IF(G276="",K276+0.15*(U276-4.5%+$B$2)+($A$2-50%),K276+0.85*(0.6*U276+0.4*V276-4.5%+$B$2)+($A$2-50%))</f>
        <v>0.7906312667868477</v>
      </c>
      <c r="I276" t="str">
        <f t="shared" si="93"/>
        <v>D</v>
      </c>
      <c r="J276" t="str">
        <f t="shared" si="90"/>
        <v>Safe D</v>
      </c>
      <c r="K276" s="14">
        <f>'Raw Data'!P271</f>
        <v>0.75775000000000003</v>
      </c>
      <c r="L276" s="14">
        <f t="shared" si="91"/>
        <v>0.75775000000000015</v>
      </c>
      <c r="M276" s="8">
        <f>'Raw Data'!M271</f>
        <v>0.61165910722511085</v>
      </c>
      <c r="N276" s="10">
        <f t="shared" si="96"/>
        <v>0.57165910722511082</v>
      </c>
      <c r="O276" s="17">
        <f>'Raw Data'!S271</f>
        <v>0.53993055555555558</v>
      </c>
      <c r="P276" s="10">
        <f>'Raw Data'!V271</f>
        <v>0.749</v>
      </c>
      <c r="Q276" s="9">
        <f t="shared" si="94"/>
        <v>8.7500000000000355E-3</v>
      </c>
      <c r="R276" s="10">
        <f t="shared" si="84"/>
        <v>0.62468055555555557</v>
      </c>
      <c r="S276" s="10">
        <f t="shared" ref="S276:S282" si="99">50%+N276/2</f>
        <v>0.78582955361255546</v>
      </c>
      <c r="T276" s="10">
        <f>50%+R276/2</f>
        <v>0.81234027777777773</v>
      </c>
      <c r="U276" s="15">
        <f t="shared" si="97"/>
        <v>2.807955361255543E-2</v>
      </c>
      <c r="V276" s="63">
        <f t="shared" si="95"/>
        <v>5.4590277777777696E-2</v>
      </c>
    </row>
    <row r="277" spans="1:22" x14ac:dyDescent="0.25">
      <c r="A277" s="4" t="s">
        <v>474</v>
      </c>
      <c r="B277" s="5">
        <v>13</v>
      </c>
      <c r="C277" s="4" t="s">
        <v>291</v>
      </c>
      <c r="D277" s="4" t="s">
        <v>16</v>
      </c>
      <c r="E277" s="7">
        <v>1970</v>
      </c>
      <c r="F277" s="4">
        <v>1</v>
      </c>
      <c r="G277" s="4">
        <v>1</v>
      </c>
      <c r="H277" s="16">
        <f t="shared" si="98"/>
        <v>0.92582031580205593</v>
      </c>
      <c r="I277" t="str">
        <f t="shared" si="93"/>
        <v>D</v>
      </c>
      <c r="J277" t="str">
        <f t="shared" si="90"/>
        <v>Safe D</v>
      </c>
      <c r="K277" s="14">
        <f>'Raw Data'!P272</f>
        <v>0.93074999999999997</v>
      </c>
      <c r="L277" s="14">
        <f t="shared" si="91"/>
        <v>0.93074999999999997</v>
      </c>
      <c r="M277" s="8">
        <f>'Raw Data'!M272</f>
        <v>0.87018760653390115</v>
      </c>
      <c r="N277" s="10">
        <f t="shared" si="96"/>
        <v>0.83018760653390111</v>
      </c>
      <c r="O277" s="17">
        <f>'Raw Data'!S272</f>
        <v>0.77172044785830129</v>
      </c>
      <c r="P277" s="10">
        <f>'Raw Data'!V272</f>
        <v>0.89900000000000002</v>
      </c>
      <c r="Q277" s="9">
        <f t="shared" si="94"/>
        <v>3.1749999999999945E-2</v>
      </c>
      <c r="R277" s="10">
        <f t="shared" si="84"/>
        <v>0.8794704478583012</v>
      </c>
      <c r="S277" s="10">
        <f t="shared" si="99"/>
        <v>0.91509380326695056</v>
      </c>
      <c r="T277" s="10">
        <f>50%+R277/2</f>
        <v>0.93973522392915054</v>
      </c>
      <c r="U277" s="15">
        <f t="shared" si="97"/>
        <v>-1.565619673304941E-2</v>
      </c>
      <c r="V277" s="63">
        <f t="shared" si="95"/>
        <v>8.9852239291505764E-3</v>
      </c>
    </row>
    <row r="278" spans="1:22" x14ac:dyDescent="0.25">
      <c r="A278" s="4" t="s">
        <v>474</v>
      </c>
      <c r="B278" s="5">
        <v>14</v>
      </c>
      <c r="C278" s="4" t="s">
        <v>292</v>
      </c>
      <c r="D278" s="4" t="s">
        <v>16</v>
      </c>
      <c r="E278" s="7">
        <v>1998</v>
      </c>
      <c r="F278" s="4">
        <v>1</v>
      </c>
      <c r="G278" s="4">
        <v>1</v>
      </c>
      <c r="H278" s="16">
        <f t="shared" si="98"/>
        <v>0.83670635562092099</v>
      </c>
      <c r="I278" t="str">
        <f t="shared" si="93"/>
        <v>D</v>
      </c>
      <c r="J278" t="str">
        <f t="shared" si="90"/>
        <v>Safe D</v>
      </c>
      <c r="K278" s="14">
        <f>'Raw Data'!P273</f>
        <v>0.79275000000000007</v>
      </c>
      <c r="L278" s="14">
        <f t="shared" si="91"/>
        <v>0.79275000000000007</v>
      </c>
      <c r="M278" s="8">
        <f>'Raw Data'!M273</f>
        <v>0.69470094585871056</v>
      </c>
      <c r="N278" s="10">
        <f t="shared" si="96"/>
        <v>0.65470094585871053</v>
      </c>
      <c r="O278" s="17">
        <f>'Raw Data'!S273</f>
        <v>0.63051537898205789</v>
      </c>
      <c r="P278" s="10">
        <f>'Raw Data'!V273</f>
        <v>0.75900000000000001</v>
      </c>
      <c r="Q278" s="9">
        <f t="shared" si="94"/>
        <v>3.3750000000000058E-2</v>
      </c>
      <c r="R278" s="10">
        <f t="shared" ref="R278:R309" si="100">IF(G278=1,O278+Q278+7.6%,IF(G278=2,O278+Q278+16.6%,IF(G278=3,O278+Q278+25.6%,IF(G278=4,O278-Q278-7.6%,IF(G278=5,O278-Q278+1.4%,IF(G278=6,O278-Q278+10.4%,""))))))</f>
        <v>0.74026537898205791</v>
      </c>
      <c r="S278" s="10">
        <f t="shared" si="99"/>
        <v>0.82735047292935526</v>
      </c>
      <c r="T278" s="10">
        <f>50%+R278/2</f>
        <v>0.87013268949102895</v>
      </c>
      <c r="U278" s="15">
        <f t="shared" si="97"/>
        <v>3.4600472929355197E-2</v>
      </c>
      <c r="V278" s="63">
        <f t="shared" si="95"/>
        <v>7.7382689491028889E-2</v>
      </c>
    </row>
    <row r="279" spans="1:22" x14ac:dyDescent="0.25">
      <c r="A279" s="4" t="s">
        <v>474</v>
      </c>
      <c r="B279" s="5">
        <v>15</v>
      </c>
      <c r="C279" s="4" t="s">
        <v>293</v>
      </c>
      <c r="D279" s="4" t="s">
        <v>16</v>
      </c>
      <c r="E279" s="7">
        <v>1990</v>
      </c>
      <c r="F279" s="4">
        <v>1</v>
      </c>
      <c r="G279" s="4">
        <v>1</v>
      </c>
      <c r="H279" s="16">
        <f t="shared" si="98"/>
        <v>0.96781485536769196</v>
      </c>
      <c r="I279" t="str">
        <f t="shared" si="93"/>
        <v>D</v>
      </c>
      <c r="J279" t="str">
        <f t="shared" si="90"/>
        <v>Safe D</v>
      </c>
      <c r="K279" s="14">
        <f>'Raw Data'!P274</f>
        <v>0.94925000000000004</v>
      </c>
      <c r="L279" s="14">
        <f t="shared" si="91"/>
        <v>0.94925000000000015</v>
      </c>
      <c r="M279" s="8">
        <f>'Raw Data'!M274</f>
        <v>0.94363668771643927</v>
      </c>
      <c r="N279" s="10">
        <f t="shared" si="96"/>
        <v>0.90363668771643924</v>
      </c>
      <c r="O279" s="17">
        <f>'Raw Data'!S274</f>
        <v>0.91434782608695642</v>
      </c>
      <c r="P279" s="10">
        <f>'Raw Data'!V274</f>
        <v>0.91399999999999992</v>
      </c>
      <c r="Q279" s="9">
        <f t="shared" si="94"/>
        <v>3.5250000000000115E-2</v>
      </c>
      <c r="R279" s="10">
        <f t="shared" si="100"/>
        <v>1.0255978260869565</v>
      </c>
      <c r="S279" s="10">
        <f t="shared" si="99"/>
        <v>0.95181834385821962</v>
      </c>
      <c r="T279" s="10">
        <v>1</v>
      </c>
      <c r="U279" s="15">
        <f t="shared" si="97"/>
        <v>2.5683438582195794E-3</v>
      </c>
      <c r="V279" s="63">
        <f t="shared" si="95"/>
        <v>5.0749999999999962E-2</v>
      </c>
    </row>
    <row r="280" spans="1:22" x14ac:dyDescent="0.25">
      <c r="A280" s="4" t="s">
        <v>474</v>
      </c>
      <c r="B280" s="5">
        <v>16</v>
      </c>
      <c r="C280" s="4" t="s">
        <v>294</v>
      </c>
      <c r="D280" s="4" t="s">
        <v>16</v>
      </c>
      <c r="E280" s="7">
        <v>1988</v>
      </c>
      <c r="F280" s="4">
        <v>1</v>
      </c>
      <c r="G280" s="4">
        <v>1</v>
      </c>
      <c r="H280" s="16">
        <f t="shared" si="98"/>
        <v>0.76865074962159041</v>
      </c>
      <c r="I280" t="str">
        <f t="shared" si="93"/>
        <v>D</v>
      </c>
      <c r="J280" t="str">
        <f t="shared" si="90"/>
        <v>Safe D</v>
      </c>
      <c r="K280" s="14">
        <f>'Raw Data'!P275</f>
        <v>0.72175</v>
      </c>
      <c r="L280" s="14">
        <f t="shared" si="91"/>
        <v>0.72175000000000011</v>
      </c>
      <c r="M280" s="8">
        <f>'Raw Data'!M275</f>
        <v>0.53802206461780933</v>
      </c>
      <c r="N280" s="10">
        <f t="shared" si="96"/>
        <v>0.49802206461780935</v>
      </c>
      <c r="O280" s="17">
        <f>'Raw Data'!S275</f>
        <v>0.52385366555322932</v>
      </c>
      <c r="P280" s="10">
        <f>'Raw Data'!V275</f>
        <v>0.68399999999999994</v>
      </c>
      <c r="Q280" s="9">
        <f t="shared" si="94"/>
        <v>3.7750000000000061E-2</v>
      </c>
      <c r="R280" s="10">
        <f t="shared" si="100"/>
        <v>0.63760366555322934</v>
      </c>
      <c r="S280" s="10">
        <f t="shared" si="99"/>
        <v>0.74901103230890465</v>
      </c>
      <c r="T280" s="10">
        <f>50%+R280/2</f>
        <v>0.81880183277661467</v>
      </c>
      <c r="U280" s="15">
        <f t="shared" si="97"/>
        <v>2.7261032308904642E-2</v>
      </c>
      <c r="V280" s="63">
        <f t="shared" si="95"/>
        <v>9.7051832776614666E-2</v>
      </c>
    </row>
    <row r="281" spans="1:22" x14ac:dyDescent="0.25">
      <c r="A281" s="4" t="s">
        <v>474</v>
      </c>
      <c r="B281" s="5">
        <v>17</v>
      </c>
      <c r="C281" s="4" t="s">
        <v>295</v>
      </c>
      <c r="D281" s="4" t="s">
        <v>16</v>
      </c>
      <c r="E281" s="7">
        <v>1988</v>
      </c>
      <c r="F281" s="4">
        <v>1</v>
      </c>
      <c r="G281" s="4">
        <v>1</v>
      </c>
      <c r="H281" s="16">
        <f t="shared" si="98"/>
        <v>0.62491688108479193</v>
      </c>
      <c r="I281" t="str">
        <f t="shared" si="93"/>
        <v>D</v>
      </c>
      <c r="J281" t="str">
        <f t="shared" si="90"/>
        <v>Safe D</v>
      </c>
      <c r="K281" s="14">
        <f>'Raw Data'!P276</f>
        <v>0.55675000000000008</v>
      </c>
      <c r="L281" s="14">
        <f t="shared" si="91"/>
        <v>0.55675000000000008</v>
      </c>
      <c r="M281" s="8">
        <f>'Raw Data'!M276</f>
        <v>0.3019869662306886</v>
      </c>
      <c r="N281" s="10">
        <f t="shared" si="96"/>
        <v>0.26198696623068862</v>
      </c>
      <c r="O281" s="17">
        <f>'Raw Data'!S276</f>
        <v>0.24300120409391934</v>
      </c>
      <c r="P281" s="10">
        <f>'Raw Data'!V276</f>
        <v>0.58399999999999996</v>
      </c>
      <c r="Q281" s="9">
        <f t="shared" si="94"/>
        <v>-2.7249999999999885E-2</v>
      </c>
      <c r="R281" s="10">
        <f t="shared" si="100"/>
        <v>0.29175120409391947</v>
      </c>
      <c r="S281" s="10">
        <f t="shared" si="99"/>
        <v>0.63099348311534431</v>
      </c>
      <c r="T281" s="10">
        <f>50%+R281/2</f>
        <v>0.64587560204695971</v>
      </c>
      <c r="U281" s="15">
        <f t="shared" si="97"/>
        <v>7.4243483115344233E-2</v>
      </c>
      <c r="V281" s="63">
        <f t="shared" si="95"/>
        <v>8.9125602046959629E-2</v>
      </c>
    </row>
    <row r="282" spans="1:22" x14ac:dyDescent="0.25">
      <c r="A282" s="4" t="s">
        <v>474</v>
      </c>
      <c r="B282" s="5">
        <v>18</v>
      </c>
      <c r="C282" s="4" t="s">
        <v>296</v>
      </c>
      <c r="D282" s="4" t="s">
        <v>16</v>
      </c>
      <c r="E282" s="7">
        <v>2012</v>
      </c>
      <c r="F282" s="4">
        <v>3</v>
      </c>
      <c r="G282" s="4"/>
      <c r="H282" s="16">
        <f t="shared" si="98"/>
        <v>0.51533672371015626</v>
      </c>
      <c r="I282" t="s">
        <v>518</v>
      </c>
      <c r="J282" t="str">
        <f t="shared" si="90"/>
        <v>Toss Up</v>
      </c>
      <c r="K282" s="14">
        <f>'Raw Data'!P277</f>
        <v>0.50224999999999997</v>
      </c>
      <c r="L282" s="14">
        <f t="shared" si="91"/>
        <v>0.50225000000000009</v>
      </c>
      <c r="M282" s="8">
        <f>'Raw Data'!M277</f>
        <v>3.8989649468749776E-2</v>
      </c>
      <c r="N282" s="10">
        <f t="shared" si="96"/>
        <v>0.17898964946874979</v>
      </c>
      <c r="O282" s="17"/>
      <c r="P282" s="10"/>
      <c r="Q282" s="9"/>
      <c r="R282" s="10" t="str">
        <f t="shared" si="100"/>
        <v/>
      </c>
      <c r="S282" s="10">
        <f t="shared" si="99"/>
        <v>0.58949482473437487</v>
      </c>
      <c r="T282" s="10"/>
      <c r="U282" s="15">
        <f t="shared" si="97"/>
        <v>8.7244824734374893E-2</v>
      </c>
      <c r="V282" s="63"/>
    </row>
    <row r="283" spans="1:22" x14ac:dyDescent="0.25">
      <c r="A283" s="4" t="s">
        <v>474</v>
      </c>
      <c r="B283" s="5">
        <v>19</v>
      </c>
      <c r="C283" s="4" t="s">
        <v>297</v>
      </c>
      <c r="D283" s="4" t="s">
        <v>8</v>
      </c>
      <c r="E283" s="7">
        <v>2010</v>
      </c>
      <c r="F283" s="4">
        <v>4</v>
      </c>
      <c r="G283" s="4">
        <v>6</v>
      </c>
      <c r="H283" s="16">
        <f>IF(G283="",K283+0.15*(U283+4.5%-$B$2)+($A$2-50%),K283+0.85*(0.6*U283+0.4*V283+4.5%-$B$2)+($A$2-50%))</f>
        <v>0.44832849353441928</v>
      </c>
      <c r="I283" t="str">
        <f>IF(H283&lt;44%,"R",IF(H283&gt;56%,"D","No projection"))</f>
        <v>No projection</v>
      </c>
      <c r="J283" t="str">
        <f t="shared" si="90"/>
        <v>Lean R</v>
      </c>
      <c r="K283" s="14">
        <f>'Raw Data'!P278</f>
        <v>0.51175000000000004</v>
      </c>
      <c r="L283" s="14">
        <f t="shared" si="91"/>
        <v>0.51175000000000015</v>
      </c>
      <c r="M283" s="8">
        <f>'Raw Data'!M278</f>
        <v>5.7138322075448389E-2</v>
      </c>
      <c r="N283" s="10">
        <f t="shared" si="96"/>
        <v>9.7138322075448397E-2</v>
      </c>
      <c r="O283" s="17">
        <f>'Raw Data'!S278</f>
        <v>9.7360201978478722E-2</v>
      </c>
      <c r="P283" s="10">
        <f>'Raw Data'!V278</f>
        <v>0.47899999999999998</v>
      </c>
      <c r="Q283" s="9">
        <f>K283-P283</f>
        <v>3.2750000000000057E-2</v>
      </c>
      <c r="R283" s="10">
        <f t="shared" si="100"/>
        <v>0.16861020197847867</v>
      </c>
      <c r="S283" s="10">
        <f>50%-N283/2</f>
        <v>0.45143083896227582</v>
      </c>
      <c r="T283" s="10">
        <f>50%-R283/2</f>
        <v>0.41569489901076068</v>
      </c>
      <c r="U283" s="15">
        <f t="shared" si="97"/>
        <v>-6.0319161037724223E-2</v>
      </c>
      <c r="V283" s="63">
        <f>T283-K283</f>
        <v>-9.6055100989239361E-2</v>
      </c>
    </row>
    <row r="284" spans="1:22" x14ac:dyDescent="0.25">
      <c r="A284" s="4" t="s">
        <v>474</v>
      </c>
      <c r="B284" s="5">
        <v>20</v>
      </c>
      <c r="C284" s="4" t="s">
        <v>298</v>
      </c>
      <c r="D284" s="4" t="s">
        <v>16</v>
      </c>
      <c r="E284" s="7">
        <v>2008</v>
      </c>
      <c r="F284" s="4">
        <v>1</v>
      </c>
      <c r="G284" s="4">
        <v>1</v>
      </c>
      <c r="H284" s="16">
        <f>IF(G284="",K284+0.15*(U284-4.5%+$B$2)+($A$2-50%),K284+0.85*(0.6*U284+0.4*V284-4.5%+$B$2)+($A$2-50%))</f>
        <v>0.64566998683457499</v>
      </c>
      <c r="I284" t="str">
        <f>IF(H284&lt;44%,"R",IF(H284&gt;56%,"D","No projection"))</f>
        <v>D</v>
      </c>
      <c r="J284" t="str">
        <f t="shared" si="90"/>
        <v>Safe D</v>
      </c>
      <c r="K284" s="14">
        <f>'Raw Data'!P279</f>
        <v>0.5827500000000001</v>
      </c>
      <c r="L284" s="14">
        <f t="shared" si="91"/>
        <v>0.5827500000000001</v>
      </c>
      <c r="M284" s="8">
        <f>'Raw Data'!M279</f>
        <v>0.36887868927481415</v>
      </c>
      <c r="N284" s="10">
        <f t="shared" si="96"/>
        <v>0.32887868927481417</v>
      </c>
      <c r="O284" s="17">
        <f>'Raw Data'!S279</f>
        <v>0.18579953570292584</v>
      </c>
      <c r="P284" s="10">
        <f>'Raw Data'!V279</f>
        <v>0.55399999999999994</v>
      </c>
      <c r="Q284" s="9">
        <f>K284-P284</f>
        <v>2.8750000000000164E-2</v>
      </c>
      <c r="R284" s="10">
        <f t="shared" si="100"/>
        <v>0.29054953570292602</v>
      </c>
      <c r="S284" s="10">
        <f>50%+N284/2</f>
        <v>0.66443934463740706</v>
      </c>
      <c r="T284" s="10">
        <f>50%+R284/2</f>
        <v>0.64527476785146298</v>
      </c>
      <c r="U284" s="15">
        <f t="shared" si="97"/>
        <v>8.1689344637406958E-2</v>
      </c>
      <c r="V284" s="63">
        <f>T284-K284</f>
        <v>6.2524767851462881E-2</v>
      </c>
    </row>
    <row r="285" spans="1:22" x14ac:dyDescent="0.25">
      <c r="A285" s="4" t="s">
        <v>474</v>
      </c>
      <c r="B285" s="5">
        <v>21</v>
      </c>
      <c r="C285" s="4" t="s">
        <v>299</v>
      </c>
      <c r="D285" s="4" t="s">
        <v>16</v>
      </c>
      <c r="E285" s="7">
        <v>2008</v>
      </c>
      <c r="F285" s="4">
        <v>1</v>
      </c>
      <c r="G285" s="4">
        <v>1</v>
      </c>
      <c r="H285" s="16">
        <f>IF(G285="",K285+0.15*(U285-4.5%+$B$2)+($A$2-50%),K285+0.85*(0.6*U285+0.4*V285-4.5%+$B$2)+($A$2-50%))</f>
        <v>0.51539746209916515</v>
      </c>
      <c r="I285" t="s">
        <v>518</v>
      </c>
      <c r="J285" t="str">
        <f t="shared" si="90"/>
        <v>Toss Up</v>
      </c>
      <c r="K285" s="14">
        <f>'Raw Data'!P280</f>
        <v>0.51124999999999998</v>
      </c>
      <c r="L285" s="14">
        <f t="shared" si="91"/>
        <v>0.51124999999999998</v>
      </c>
      <c r="M285" s="8">
        <f>'Raw Data'!M280</f>
        <v>2.0078380196313028E-2</v>
      </c>
      <c r="N285" s="10">
        <f t="shared" si="96"/>
        <v>-1.9921619803686973E-2</v>
      </c>
      <c r="O285" s="17">
        <f>'Raw Data'!S280</f>
        <v>1.2279265582972709E-2</v>
      </c>
      <c r="P285" s="10">
        <f>'Raw Data'!V280</f>
        <v>0.48899999999999999</v>
      </c>
      <c r="Q285" s="9">
        <f>K285-P285</f>
        <v>2.2249999999999992E-2</v>
      </c>
      <c r="R285" s="10">
        <f t="shared" si="100"/>
        <v>0.1105292655829727</v>
      </c>
      <c r="S285" s="10">
        <f>50%+N285/2</f>
        <v>0.4900391900981565</v>
      </c>
      <c r="T285" s="10">
        <f>50%+R285/2</f>
        <v>0.5552646327914863</v>
      </c>
      <c r="U285" s="15">
        <f t="shared" si="97"/>
        <v>-2.1210809901843486E-2</v>
      </c>
      <c r="V285" s="63">
        <f>T285-K285</f>
        <v>4.4014632791486319E-2</v>
      </c>
    </row>
    <row r="286" spans="1:22" x14ac:dyDescent="0.25">
      <c r="A286" s="4" t="s">
        <v>474</v>
      </c>
      <c r="B286" s="5">
        <v>22</v>
      </c>
      <c r="C286" s="4" t="s">
        <v>300</v>
      </c>
      <c r="D286" s="4" t="s">
        <v>8</v>
      </c>
      <c r="E286" s="7">
        <v>2010</v>
      </c>
      <c r="F286" s="4">
        <v>4</v>
      </c>
      <c r="G286" s="4">
        <v>6</v>
      </c>
      <c r="H286" s="16">
        <f>IF(G286="",K286+0.15*(U286+4.5%-$B$2)+($A$2-50%),K286+0.85*(0.6*U286+0.4*V286+4.5%-$B$2)+($A$2-50%))</f>
        <v>0.40363632556636242</v>
      </c>
      <c r="I286" t="str">
        <f>IF(H286&lt;44%,"R",IF(H286&gt;56%,"D","No projection"))</f>
        <v>R</v>
      </c>
      <c r="J286" t="str">
        <f t="shared" si="90"/>
        <v>Safe R</v>
      </c>
      <c r="K286" s="14">
        <f>'Raw Data'!P281</f>
        <v>0.47874999999999995</v>
      </c>
      <c r="L286" s="14">
        <f t="shared" si="91"/>
        <v>0.47875000000000001</v>
      </c>
      <c r="M286" s="8">
        <f>'Raw Data'!M281</f>
        <v>0.21483264813226621</v>
      </c>
      <c r="N286" s="10">
        <f t="shared" si="96"/>
        <v>0.25483264813226619</v>
      </c>
      <c r="O286" s="17">
        <f>'Raw Data'!S281</f>
        <v>6.1596171528880694E-2</v>
      </c>
      <c r="P286" s="10">
        <f>'Raw Data'!V281</f>
        <v>0.47899999999999998</v>
      </c>
      <c r="Q286" s="9">
        <f>K286-P286</f>
        <v>-2.5000000000002798E-4</v>
      </c>
      <c r="R286" s="10">
        <f t="shared" si="100"/>
        <v>0.16584617152888073</v>
      </c>
      <c r="S286" s="10">
        <f>50%-N286/2</f>
        <v>0.37258367593386688</v>
      </c>
      <c r="T286" s="10">
        <f>50%-R286/2</f>
        <v>0.41707691423555965</v>
      </c>
      <c r="U286" s="15">
        <f t="shared" si="97"/>
        <v>-0.10616632406613308</v>
      </c>
      <c r="V286" s="63">
        <f>T286-K286</f>
        <v>-6.1673085764440305E-2</v>
      </c>
    </row>
    <row r="287" spans="1:22" x14ac:dyDescent="0.25">
      <c r="A287" s="4" t="s">
        <v>474</v>
      </c>
      <c r="B287" s="5">
        <v>23</v>
      </c>
      <c r="C287" s="4" t="s">
        <v>301</v>
      </c>
      <c r="D287" s="4" t="s">
        <v>8</v>
      </c>
      <c r="E287" s="7">
        <v>2010</v>
      </c>
      <c r="F287" s="4">
        <v>4</v>
      </c>
      <c r="G287" s="4">
        <v>5</v>
      </c>
      <c r="H287" s="16">
        <f>IF(G287="",K287+0.15*(U287+4.5%-$B$2)+($A$2-50%),K287+0.85*(0.6*U287+0.4*V287+4.5%-$B$2)+($A$2-50%))</f>
        <v>0.4558049383410453</v>
      </c>
      <c r="I287" t="s">
        <v>518</v>
      </c>
      <c r="J287" t="str">
        <f t="shared" si="90"/>
        <v>Lean R</v>
      </c>
      <c r="K287" s="14">
        <f>'Raw Data'!P282</f>
        <v>0.47475000000000001</v>
      </c>
      <c r="L287" s="14">
        <f t="shared" si="91"/>
        <v>0.47475000000000001</v>
      </c>
      <c r="M287" s="8">
        <f>'Raw Data'!M282</f>
        <v>3.8212093331925656E-2</v>
      </c>
      <c r="N287" s="10">
        <f t="shared" si="96"/>
        <v>7.8212093331925664E-2</v>
      </c>
      <c r="O287" s="17">
        <f>'Raw Data'!S282</f>
        <v>0.13212339917243326</v>
      </c>
      <c r="P287" s="10">
        <f>'Raw Data'!V282</f>
        <v>0.44899999999999995</v>
      </c>
      <c r="Q287" s="9">
        <f>K287-P287</f>
        <v>2.5750000000000051E-2</v>
      </c>
      <c r="R287" s="10">
        <f t="shared" si="100"/>
        <v>0.12037339917243321</v>
      </c>
      <c r="S287" s="10">
        <f>50%-N287/2</f>
        <v>0.46089395333403715</v>
      </c>
      <c r="T287" s="10">
        <f>50%-R287/2</f>
        <v>0.43981330041378341</v>
      </c>
      <c r="U287" s="15">
        <f t="shared" si="97"/>
        <v>-1.3856046665962851E-2</v>
      </c>
      <c r="V287" s="63">
        <f>T287-K287</f>
        <v>-3.4936699586216591E-2</v>
      </c>
    </row>
    <row r="288" spans="1:22" x14ac:dyDescent="0.25">
      <c r="A288" s="4" t="s">
        <v>474</v>
      </c>
      <c r="B288" s="5">
        <v>24</v>
      </c>
      <c r="C288" s="4" t="s">
        <v>302</v>
      </c>
      <c r="D288" s="4" t="s">
        <v>16</v>
      </c>
      <c r="E288" s="7">
        <v>2012</v>
      </c>
      <c r="F288" s="4">
        <v>3</v>
      </c>
      <c r="G288" s="4"/>
      <c r="H288" s="16">
        <f>IF(G288="",K288+0.15*(U288-4.5%+$B$2)+($A$2-50%),K288+0.85*(0.6*U288+0.4*V288-4.5%+$B$2)+($A$2-50%))</f>
        <v>0.56615255509111495</v>
      </c>
      <c r="I288" t="str">
        <f>IF(H288&lt;44%,"R",IF(H288&gt;56%,"D","No projection"))</f>
        <v>D</v>
      </c>
      <c r="J288" t="str">
        <f t="shared" si="90"/>
        <v>Likely D</v>
      </c>
      <c r="K288" s="14">
        <f>'Raw Data'!P283</f>
        <v>0.56024999999999991</v>
      </c>
      <c r="L288" s="14">
        <f t="shared" si="91"/>
        <v>0.56024999999999991</v>
      </c>
      <c r="M288" s="8">
        <f>'Raw Data'!M283</f>
        <v>5.9200734548201017E-2</v>
      </c>
      <c r="N288" s="10">
        <f t="shared" si="96"/>
        <v>0.19920073454820103</v>
      </c>
      <c r="O288" s="17"/>
      <c r="P288" s="10"/>
      <c r="Q288" s="9"/>
      <c r="R288" s="10" t="str">
        <f t="shared" si="100"/>
        <v/>
      </c>
      <c r="S288" s="10">
        <f>50%+N288/2</f>
        <v>0.59960036727410049</v>
      </c>
      <c r="T288" s="10"/>
      <c r="U288" s="15">
        <f t="shared" si="97"/>
        <v>3.9350367274100573E-2</v>
      </c>
      <c r="V288" s="63"/>
    </row>
    <row r="289" spans="1:22" x14ac:dyDescent="0.25">
      <c r="A289" s="4" t="s">
        <v>474</v>
      </c>
      <c r="B289" s="5">
        <v>25</v>
      </c>
      <c r="C289" s="4" t="s">
        <v>303</v>
      </c>
      <c r="D289" s="4" t="s">
        <v>16</v>
      </c>
      <c r="E289" s="7">
        <v>1986</v>
      </c>
      <c r="F289" s="4">
        <v>1</v>
      </c>
      <c r="G289" s="4">
        <v>1</v>
      </c>
      <c r="H289" s="16">
        <f>IF(G289="",K289+0.15*(U289-4.5%+$B$2)+($A$2-50%),K289+0.85*(0.6*U289+0.4*V289-4.5%+$B$2)+($A$2-50%))</f>
        <v>0.58909606400309911</v>
      </c>
      <c r="I289" t="str">
        <f>IF(H289&lt;44%,"R",IF(H289&gt;56%,"D","No projection"))</f>
        <v>D</v>
      </c>
      <c r="J289" t="str">
        <f t="shared" si="90"/>
        <v>Safe D</v>
      </c>
      <c r="K289" s="14">
        <f>'Raw Data'!P284</f>
        <v>0.57774999999999999</v>
      </c>
      <c r="L289" s="14">
        <f t="shared" si="91"/>
        <v>0.57774999999999999</v>
      </c>
      <c r="M289" s="8">
        <f>'Raw Data'!M284</f>
        <v>0.1482156711866896</v>
      </c>
      <c r="N289" s="10">
        <f t="shared" si="96"/>
        <v>0.10821567118668959</v>
      </c>
      <c r="O289" s="17">
        <f>'Raw Data'!S284</f>
        <v>0.29841804617937256</v>
      </c>
      <c r="P289" s="10">
        <f>'Raw Data'!V284</f>
        <v>0.65900000000000003</v>
      </c>
      <c r="Q289" s="9">
        <f>K289-P289</f>
        <v>-8.1250000000000044E-2</v>
      </c>
      <c r="R289" s="10">
        <f t="shared" si="100"/>
        <v>0.29316804617937253</v>
      </c>
      <c r="S289" s="10">
        <f>50%+N289/2</f>
        <v>0.55410783559334476</v>
      </c>
      <c r="T289" s="10">
        <f>50%+R289/2</f>
        <v>0.64658402308968621</v>
      </c>
      <c r="U289" s="15">
        <f t="shared" si="97"/>
        <v>-2.3642164406655231E-2</v>
      </c>
      <c r="V289" s="63">
        <f>T289-K289</f>
        <v>6.8834023089686225E-2</v>
      </c>
    </row>
    <row r="290" spans="1:22" x14ac:dyDescent="0.25">
      <c r="A290" s="4" t="s">
        <v>474</v>
      </c>
      <c r="B290" s="5">
        <v>26</v>
      </c>
      <c r="C290" s="4" t="s">
        <v>304</v>
      </c>
      <c r="D290" s="4" t="s">
        <v>16</v>
      </c>
      <c r="E290" s="7">
        <v>2004</v>
      </c>
      <c r="F290" s="4">
        <v>1</v>
      </c>
      <c r="G290" s="4">
        <v>1</v>
      </c>
      <c r="H290" s="16">
        <f>IF(G290="",K290+0.15*(U290-4.5%+$B$2)+($A$2-50%),K290+0.85*(0.6*U290+0.4*V290-4.5%+$B$2)+($A$2-50%))</f>
        <v>0.70516404826835677</v>
      </c>
      <c r="I290" t="str">
        <f>IF(H290&lt;44%,"R",IF(H290&gt;56%,"D","No projection"))</f>
        <v>D</v>
      </c>
      <c r="J290" t="str">
        <f t="shared" si="90"/>
        <v>Safe D</v>
      </c>
      <c r="K290" s="14">
        <f>'Raw Data'!P285</f>
        <v>0.62875000000000003</v>
      </c>
      <c r="L290" s="14">
        <f t="shared" si="91"/>
        <v>0.62875000000000014</v>
      </c>
      <c r="M290" s="8">
        <f>'Raw Data'!M285</f>
        <v>0.49576083362063511</v>
      </c>
      <c r="N290" s="10">
        <f t="shared" si="96"/>
        <v>0.45576083362063513</v>
      </c>
      <c r="O290" s="17">
        <f>'Raw Data'!S285</f>
        <v>0.21885315114761644</v>
      </c>
      <c r="P290" s="10">
        <f>'Raw Data'!V285</f>
        <v>0.51400000000000001</v>
      </c>
      <c r="Q290" s="9">
        <f>K290-P290</f>
        <v>0.11475000000000002</v>
      </c>
      <c r="R290" s="10">
        <f t="shared" si="100"/>
        <v>0.40960315114761647</v>
      </c>
      <c r="S290" s="10">
        <f>50%+N290/2</f>
        <v>0.72788041681031757</v>
      </c>
      <c r="T290" s="10">
        <f>50%+R290/2</f>
        <v>0.70480157557380818</v>
      </c>
      <c r="U290" s="15">
        <f t="shared" si="97"/>
        <v>9.9130416810317534E-2</v>
      </c>
      <c r="V290" s="63">
        <f>T290-K290</f>
        <v>7.605157557380815E-2</v>
      </c>
    </row>
    <row r="291" spans="1:22" x14ac:dyDescent="0.25">
      <c r="A291" s="4" t="s">
        <v>474</v>
      </c>
      <c r="B291" s="5">
        <v>27</v>
      </c>
      <c r="C291" s="4" t="s">
        <v>305</v>
      </c>
      <c r="D291" s="4" t="s">
        <v>8</v>
      </c>
      <c r="E291" s="7">
        <v>2012</v>
      </c>
      <c r="F291">
        <v>6</v>
      </c>
      <c r="G291" s="4"/>
      <c r="H291" s="16">
        <f>IF(G291="",K291+0.15*(U291+4.5%-$B$2)+($A$2-50%),K291+0.85*(0.6*U291+0.4*V291+4.5%-$B$2)+($A$2-50%))</f>
        <v>0.41325593440787051</v>
      </c>
      <c r="I291" t="s">
        <v>518</v>
      </c>
      <c r="J291" t="str">
        <f t="shared" si="90"/>
        <v>Safe R</v>
      </c>
      <c r="K291" s="14">
        <f>'Raw Data'!P286</f>
        <v>0.41875000000000001</v>
      </c>
      <c r="L291" s="14">
        <f t="shared" si="91"/>
        <v>0.41874999999999996</v>
      </c>
      <c r="M291" s="8">
        <f>'Raw Data'!M286</f>
        <v>1.5754207895060157E-2</v>
      </c>
      <c r="N291" s="10">
        <f t="shared" si="96"/>
        <v>0.23575420789506016</v>
      </c>
      <c r="O291" s="17"/>
      <c r="P291" s="10"/>
      <c r="Q291" s="9"/>
      <c r="R291" s="10" t="str">
        <f t="shared" si="100"/>
        <v/>
      </c>
      <c r="S291" s="10">
        <f>50%-N291/2</f>
        <v>0.38212289605246991</v>
      </c>
      <c r="T291" s="10"/>
      <c r="U291" s="15">
        <f t="shared" si="97"/>
        <v>-3.6627103947530104E-2</v>
      </c>
      <c r="V291" s="63"/>
    </row>
    <row r="292" spans="1:22" x14ac:dyDescent="0.25">
      <c r="A292" s="4" t="s">
        <v>475</v>
      </c>
      <c r="B292" s="5">
        <v>1</v>
      </c>
      <c r="C292" s="4" t="s">
        <v>241</v>
      </c>
      <c r="D292" s="4" t="s">
        <v>16</v>
      </c>
      <c r="E292" s="7">
        <v>2004</v>
      </c>
      <c r="F292" s="4">
        <v>1</v>
      </c>
      <c r="G292" s="4">
        <v>1</v>
      </c>
      <c r="H292" s="16">
        <f>IF(G292="",K292+0.15*(U292-4.5%+$B$2)+($A$2-50%),K292+0.85*(0.6*U292+0.4*V292-4.5%+$B$2)+($A$2-50%))</f>
        <v>0.7181323998541328</v>
      </c>
      <c r="I292" t="str">
        <f t="shared" ref="I292:I297" si="101">IF(H292&lt;44%,"R",IF(H292&gt;56%,"D","No projection"))</f>
        <v>D</v>
      </c>
      <c r="J292" t="str">
        <f t="shared" si="90"/>
        <v>Safe D</v>
      </c>
      <c r="K292" s="14">
        <f>'Raw Data'!P287</f>
        <v>0.69575000000000009</v>
      </c>
      <c r="L292" s="14">
        <f t="shared" si="91"/>
        <v>0.69575000000000009</v>
      </c>
      <c r="M292" s="8">
        <f>'Raw Data'!M287</f>
        <v>0.53431425713700387</v>
      </c>
      <c r="N292" s="10">
        <f t="shared" si="96"/>
        <v>0.49431425713700389</v>
      </c>
      <c r="O292" s="17">
        <f>'Raw Data'!S287</f>
        <v>0.18618978990703999</v>
      </c>
      <c r="P292" s="10">
        <f>'Raw Data'!V287</f>
        <v>0.58899999999999997</v>
      </c>
      <c r="Q292" s="9">
        <f t="shared" ref="Q292:Q298" si="102">K292-P292</f>
        <v>0.10675000000000012</v>
      </c>
      <c r="R292" s="10">
        <f t="shared" si="100"/>
        <v>0.36893978990704013</v>
      </c>
      <c r="S292" s="10">
        <f>50%+N292/2</f>
        <v>0.74715712856850192</v>
      </c>
      <c r="T292" s="10">
        <f>50%+R292/2</f>
        <v>0.68446989495352006</v>
      </c>
      <c r="U292" s="15">
        <f t="shared" si="97"/>
        <v>5.1407128568501825E-2</v>
      </c>
      <c r="V292" s="63">
        <f t="shared" ref="V292:V298" si="103">T292-K292</f>
        <v>-1.1280105046480027E-2</v>
      </c>
    </row>
    <row r="293" spans="1:22" x14ac:dyDescent="0.25">
      <c r="A293" s="4" t="s">
        <v>475</v>
      </c>
      <c r="B293" s="5">
        <v>2</v>
      </c>
      <c r="C293" s="4" t="s">
        <v>242</v>
      </c>
      <c r="D293" s="4" t="s">
        <v>8</v>
      </c>
      <c r="E293" s="7">
        <v>2010</v>
      </c>
      <c r="F293" s="4">
        <v>4</v>
      </c>
      <c r="G293" s="4">
        <v>6</v>
      </c>
      <c r="H293" s="16">
        <f>IF(G293="",K293+0.15*(U293+4.5%-$B$2)+($A$2-50%),K293+0.85*(0.6*U293+0.4*V293+4.5%-$B$2)+($A$2-50%))</f>
        <v>0.40357185684616736</v>
      </c>
      <c r="I293" t="str">
        <f t="shared" si="101"/>
        <v>R</v>
      </c>
      <c r="J293" t="str">
        <f t="shared" si="90"/>
        <v>Safe R</v>
      </c>
      <c r="K293" s="14">
        <f>'Raw Data'!P288</f>
        <v>0.40275000000000005</v>
      </c>
      <c r="L293" s="14">
        <f t="shared" si="91"/>
        <v>0.40275000000000005</v>
      </c>
      <c r="M293" s="8">
        <f>'Raw Data'!M288</f>
        <v>0.1488026293645372</v>
      </c>
      <c r="N293" s="10">
        <f t="shared" si="96"/>
        <v>0.18880262936453721</v>
      </c>
      <c r="O293" s="17">
        <f>'Raw Data'!S288</f>
        <v>7.9616039169158603E-3</v>
      </c>
      <c r="P293" s="10">
        <f>'Raw Data'!V288</f>
        <v>0.48899999999999999</v>
      </c>
      <c r="Q293" s="9">
        <f t="shared" si="102"/>
        <v>-8.6249999999999938E-2</v>
      </c>
      <c r="R293" s="10">
        <f t="shared" si="100"/>
        <v>0.19821160391691581</v>
      </c>
      <c r="S293" s="10">
        <f>50%-N293/2</f>
        <v>0.40559868531773141</v>
      </c>
      <c r="T293" s="10">
        <f>50%-R293/2</f>
        <v>0.40089419804154208</v>
      </c>
      <c r="U293" s="15">
        <f t="shared" si="97"/>
        <v>2.8486853177313587E-3</v>
      </c>
      <c r="V293" s="63">
        <f t="shared" si="103"/>
        <v>-1.8558019584579699E-3</v>
      </c>
    </row>
    <row r="294" spans="1:22" x14ac:dyDescent="0.25">
      <c r="A294" s="4" t="s">
        <v>475</v>
      </c>
      <c r="B294" s="5">
        <v>3</v>
      </c>
      <c r="C294" s="4" t="s">
        <v>243</v>
      </c>
      <c r="D294" s="4" t="s">
        <v>8</v>
      </c>
      <c r="E294" s="7">
        <v>1994</v>
      </c>
      <c r="F294" s="4">
        <v>4</v>
      </c>
      <c r="G294" s="4">
        <v>4</v>
      </c>
      <c r="H294" s="16">
        <f>IF(G294="",K294+0.15*(U294+4.5%-$B$2)+($A$2-50%),K294+0.85*(0.6*U294+0.4*V294+4.5%-$B$2)+($A$2-50%))</f>
        <v>0.34785120269920622</v>
      </c>
      <c r="I294" t="str">
        <f t="shared" si="101"/>
        <v>R</v>
      </c>
      <c r="J294" t="str">
        <f t="shared" si="90"/>
        <v>Safe R</v>
      </c>
      <c r="K294" s="14">
        <f>'Raw Data'!P289</f>
        <v>0.39574999999999999</v>
      </c>
      <c r="L294" s="14">
        <f t="shared" si="91"/>
        <v>0.39575000000000005</v>
      </c>
      <c r="M294" s="8">
        <f>'Raw Data'!M289</f>
        <v>0.26221662874937479</v>
      </c>
      <c r="N294" s="10">
        <f t="shared" si="96"/>
        <v>0.30221662874937477</v>
      </c>
      <c r="O294" s="17">
        <f>'Raw Data'!S289</f>
        <v>0.47243268805707767</v>
      </c>
      <c r="P294" s="10">
        <f>'Raw Data'!V289</f>
        <v>0.34899999999999998</v>
      </c>
      <c r="Q294" s="9">
        <f t="shared" si="102"/>
        <v>4.6750000000000014E-2</v>
      </c>
      <c r="R294" s="10">
        <f t="shared" si="100"/>
        <v>0.34968268805707764</v>
      </c>
      <c r="S294" s="10">
        <f>50%-N294/2</f>
        <v>0.34889168562531259</v>
      </c>
      <c r="T294" s="10">
        <f>50%-R294/2</f>
        <v>0.32515865597146121</v>
      </c>
      <c r="U294" s="15">
        <f t="shared" si="97"/>
        <v>-4.6858314374687404E-2</v>
      </c>
      <c r="V294" s="63">
        <f t="shared" si="103"/>
        <v>-7.0591344028538783E-2</v>
      </c>
    </row>
    <row r="295" spans="1:22" x14ac:dyDescent="0.25">
      <c r="A295" s="4" t="s">
        <v>475</v>
      </c>
      <c r="B295" s="5">
        <v>4</v>
      </c>
      <c r="C295" s="4" t="s">
        <v>244</v>
      </c>
      <c r="D295" s="4" t="s">
        <v>16</v>
      </c>
      <c r="E295" s="7">
        <v>1996</v>
      </c>
      <c r="F295" s="4">
        <v>1</v>
      </c>
      <c r="G295" s="4">
        <v>1</v>
      </c>
      <c r="H295" s="16">
        <f>IF(G295="",K295+0.15*(U295-4.5%+$B$2)+($A$2-50%),K295+0.85*(0.6*U295+0.4*V295-4.5%+$B$2)+($A$2-50%))</f>
        <v>0.69930224154685572</v>
      </c>
      <c r="I295" t="str">
        <f t="shared" si="101"/>
        <v>D</v>
      </c>
      <c r="J295" t="str">
        <f t="shared" si="90"/>
        <v>Safe D</v>
      </c>
      <c r="K295" s="14">
        <f>'Raw Data'!P290</f>
        <v>0.7007500000000001</v>
      </c>
      <c r="L295" s="14">
        <f t="shared" si="91"/>
        <v>0.70075000000000021</v>
      </c>
      <c r="M295" s="8">
        <f>'Raw Data'!M290</f>
        <v>0.48949883065268235</v>
      </c>
      <c r="N295" s="10">
        <f t="shared" si="96"/>
        <v>0.44949883065268237</v>
      </c>
      <c r="O295" s="17">
        <f>'Raw Data'!S290</f>
        <v>0.14323552782601023</v>
      </c>
      <c r="P295" s="10">
        <f>'Raw Data'!V290</f>
        <v>0.59899999999999998</v>
      </c>
      <c r="Q295" s="9">
        <f t="shared" si="102"/>
        <v>0.10175000000000012</v>
      </c>
      <c r="R295" s="10">
        <f t="shared" si="100"/>
        <v>0.32098552782601036</v>
      </c>
      <c r="S295" s="10">
        <f>50%+N295/2</f>
        <v>0.72474941532634118</v>
      </c>
      <c r="T295" s="10">
        <f>50%+R295/2</f>
        <v>0.66049276391300515</v>
      </c>
      <c r="U295" s="15">
        <f t="shared" si="97"/>
        <v>2.3999415326341089E-2</v>
      </c>
      <c r="V295" s="63">
        <f t="shared" si="103"/>
        <v>-4.0257236086994941E-2</v>
      </c>
    </row>
    <row r="296" spans="1:22" x14ac:dyDescent="0.25">
      <c r="A296" s="4" t="s">
        <v>475</v>
      </c>
      <c r="B296" s="5">
        <v>5</v>
      </c>
      <c r="C296" s="4" t="s">
        <v>245</v>
      </c>
      <c r="D296" s="4" t="s">
        <v>8</v>
      </c>
      <c r="E296" s="7">
        <v>2004</v>
      </c>
      <c r="F296" s="4">
        <v>4</v>
      </c>
      <c r="G296" s="4">
        <v>4</v>
      </c>
      <c r="H296" s="16">
        <f>IF(G296="",K296+0.15*(U296+4.5%-$B$2)+($A$2-50%),K296+0.85*(0.6*U296+0.4*V296+4.5%-$B$2)+($A$2-50%))</f>
        <v>0.39886073313074494</v>
      </c>
      <c r="I296" t="str">
        <f t="shared" si="101"/>
        <v>R</v>
      </c>
      <c r="J296" t="str">
        <f t="shared" si="90"/>
        <v>Safe R</v>
      </c>
      <c r="K296" s="14">
        <f>'Raw Data'!P291</f>
        <v>0.38424999999999998</v>
      </c>
      <c r="L296" s="14">
        <f t="shared" si="91"/>
        <v>0.38424999999999998</v>
      </c>
      <c r="M296" s="8">
        <f>'Raw Data'!M291</f>
        <v>0.15089763085020774</v>
      </c>
      <c r="N296" s="10">
        <f t="shared" si="96"/>
        <v>0.19089763085020775</v>
      </c>
      <c r="O296" s="17">
        <f>'Raw Data'!S291</f>
        <v>0.31770806472030649</v>
      </c>
      <c r="P296" s="10">
        <f>'Raw Data'!V291</f>
        <v>0.34899999999999998</v>
      </c>
      <c r="Q296" s="9">
        <f t="shared" si="102"/>
        <v>3.5250000000000004E-2</v>
      </c>
      <c r="R296" s="10">
        <f t="shared" si="100"/>
        <v>0.20645806472030648</v>
      </c>
      <c r="S296" s="10">
        <f>50%-N296/2</f>
        <v>0.40455118457489614</v>
      </c>
      <c r="T296" s="10">
        <f>50%-R296/2</f>
        <v>0.39677096763984676</v>
      </c>
      <c r="U296" s="15">
        <f t="shared" si="97"/>
        <v>2.0301184574896158E-2</v>
      </c>
      <c r="V296" s="63">
        <f t="shared" si="103"/>
        <v>1.2520967639846781E-2</v>
      </c>
    </row>
    <row r="297" spans="1:22" x14ac:dyDescent="0.25">
      <c r="A297" s="4" t="s">
        <v>475</v>
      </c>
      <c r="B297" s="5">
        <v>6</v>
      </c>
      <c r="C297" s="4" t="s">
        <v>246</v>
      </c>
      <c r="D297" s="4" t="s">
        <v>8</v>
      </c>
      <c r="E297" s="7">
        <v>1984</v>
      </c>
      <c r="F297" s="4">
        <v>4</v>
      </c>
      <c r="G297" s="4">
        <v>4</v>
      </c>
      <c r="H297" s="16">
        <f>IF(G297="",K297+0.15*(U297+4.5%-$B$2)+($A$2-50%),K297+0.85*(0.6*U297+0.4*V297+4.5%-$B$2)+($A$2-50%))</f>
        <v>0.35797296241372056</v>
      </c>
      <c r="I297" t="str">
        <f t="shared" si="101"/>
        <v>R</v>
      </c>
      <c r="J297" t="str">
        <f t="shared" si="90"/>
        <v>Safe R</v>
      </c>
      <c r="K297" s="14">
        <f>'Raw Data'!P292</f>
        <v>0.39874999999999994</v>
      </c>
      <c r="L297" s="14">
        <f t="shared" si="91"/>
        <v>0.39874999999999994</v>
      </c>
      <c r="M297" s="8">
        <f>'Raw Data'!M292</f>
        <v>0.21846602831179734</v>
      </c>
      <c r="N297" s="10">
        <f t="shared" si="96"/>
        <v>0.25846602831179732</v>
      </c>
      <c r="O297" s="17">
        <f>'Raw Data'!S292</f>
        <v>0.50416588451041822</v>
      </c>
      <c r="P297" s="10">
        <f>'Raw Data'!V292</f>
        <v>0.32899999999999996</v>
      </c>
      <c r="Q297" s="9">
        <f t="shared" si="102"/>
        <v>6.9749999999999979E-2</v>
      </c>
      <c r="R297" s="10">
        <f t="shared" si="100"/>
        <v>0.35841588451041823</v>
      </c>
      <c r="S297" s="10">
        <f>50%-N297/2</f>
        <v>0.37076698584410134</v>
      </c>
      <c r="T297" s="10">
        <f>50%-R297/2</f>
        <v>0.32079205774479091</v>
      </c>
      <c r="U297" s="15">
        <f t="shared" si="97"/>
        <v>-2.79830141558986E-2</v>
      </c>
      <c r="V297" s="63">
        <f t="shared" si="103"/>
        <v>-7.7957942255209023E-2</v>
      </c>
    </row>
    <row r="298" spans="1:22" x14ac:dyDescent="0.25">
      <c r="A298" s="4" t="s">
        <v>475</v>
      </c>
      <c r="B298" s="5">
        <v>7</v>
      </c>
      <c r="C298" s="4" t="s">
        <v>247</v>
      </c>
      <c r="D298" s="4" t="s">
        <v>16</v>
      </c>
      <c r="E298" s="7">
        <v>1996</v>
      </c>
      <c r="F298" s="4">
        <v>1</v>
      </c>
      <c r="G298" s="4">
        <v>1</v>
      </c>
      <c r="H298" s="16">
        <f>IF(G298="",K298+0.15*(U298-4.5%+$B$2)+($A$2-50%),K298+0.85*(0.6*U298+0.4*V298-4.5%+$B$2)+($A$2-50%))</f>
        <v>0.48906111755120629</v>
      </c>
      <c r="I298" t="s">
        <v>518</v>
      </c>
      <c r="J298" t="str">
        <f t="shared" si="90"/>
        <v>Toss Up</v>
      </c>
      <c r="K298" s="14">
        <f>'Raw Data'!P293</f>
        <v>0.38424999999999992</v>
      </c>
      <c r="L298" s="14">
        <f t="shared" si="91"/>
        <v>0.38424999999999998</v>
      </c>
      <c r="M298" s="8">
        <f>'Raw Data'!M293</f>
        <v>1.9421742848997336E-3</v>
      </c>
      <c r="N298" s="10">
        <f t="shared" si="96"/>
        <v>-3.8057825715100267E-2</v>
      </c>
      <c r="O298" s="17">
        <f>'Raw Data'!S293</f>
        <v>7.3622724167981712E-2</v>
      </c>
      <c r="P298" s="10">
        <f>'Raw Data'!V293</f>
        <v>0.43899999999999995</v>
      </c>
      <c r="Q298" s="9">
        <f t="shared" si="102"/>
        <v>-5.4750000000000021E-2</v>
      </c>
      <c r="R298" s="10">
        <f t="shared" si="100"/>
        <v>9.487272416798169E-2</v>
      </c>
      <c r="S298" s="10">
        <f>50%+N298/2</f>
        <v>0.48097108714244985</v>
      </c>
      <c r="T298" s="10">
        <f>50%+R298/2</f>
        <v>0.54743636208399082</v>
      </c>
      <c r="U298" s="15">
        <f t="shared" si="97"/>
        <v>9.6721087142449924E-2</v>
      </c>
      <c r="V298" s="63">
        <f t="shared" si="103"/>
        <v>0.1631863620839909</v>
      </c>
    </row>
    <row r="299" spans="1:22" x14ac:dyDescent="0.25">
      <c r="A299" s="4" t="s">
        <v>475</v>
      </c>
      <c r="B299" s="5">
        <v>8</v>
      </c>
      <c r="C299" s="4" t="s">
        <v>248</v>
      </c>
      <c r="D299" s="4" t="s">
        <v>8</v>
      </c>
      <c r="E299" s="7">
        <v>2012</v>
      </c>
      <c r="F299">
        <v>6</v>
      </c>
      <c r="G299" s="4"/>
      <c r="H299" s="16">
        <f>IF(G299="",K299+0.15*(U299+4.5%-$B$2)+($A$2-50%),K299+0.85*(0.6*U299+0.4*V299+4.5%-$B$2)+($A$2-50%))</f>
        <v>0.38853067220330789</v>
      </c>
      <c r="I299" t="str">
        <f t="shared" ref="I299:I342" si="104">IF(H299&lt;44%,"R",IF(H299&gt;56%,"D","No projection"))</f>
        <v>R</v>
      </c>
      <c r="J299" t="str">
        <f t="shared" si="90"/>
        <v>Safe R</v>
      </c>
      <c r="K299" s="14">
        <f>'Raw Data'!P294</f>
        <v>0.39524999999999999</v>
      </c>
      <c r="L299" s="14">
        <f t="shared" si="91"/>
        <v>0.39524999999999999</v>
      </c>
      <c r="M299" s="8">
        <f>'Raw Data'!M294</f>
        <v>7.9091037289228172E-2</v>
      </c>
      <c r="N299" s="10">
        <f t="shared" si="96"/>
        <v>0.29909103728922815</v>
      </c>
      <c r="O299" s="17"/>
      <c r="P299" s="10"/>
      <c r="Q299" s="9"/>
      <c r="R299" s="10" t="str">
        <f t="shared" si="100"/>
        <v/>
      </c>
      <c r="S299" s="10">
        <f>50%-N299/2</f>
        <v>0.35045448135538593</v>
      </c>
      <c r="T299" s="10"/>
      <c r="U299" s="15">
        <f t="shared" si="97"/>
        <v>-4.4795518644614063E-2</v>
      </c>
      <c r="V299" s="63"/>
    </row>
    <row r="300" spans="1:22" x14ac:dyDescent="0.25">
      <c r="A300" s="4" t="s">
        <v>475</v>
      </c>
      <c r="B300" s="5">
        <v>9</v>
      </c>
      <c r="C300" s="4" t="s">
        <v>249</v>
      </c>
      <c r="D300" s="4" t="s">
        <v>8</v>
      </c>
      <c r="E300" s="7">
        <v>2012</v>
      </c>
      <c r="F300" s="4">
        <v>5</v>
      </c>
      <c r="G300" s="4"/>
      <c r="H300" s="16">
        <f>IF(G300="",K300+0.15*(U300+4.5%-$B$2)+($A$2-50%),K300+0.85*(0.6*U300+0.4*V300+4.5%-$B$2)+($A$2-50%))</f>
        <v>0.41221793383236799</v>
      </c>
      <c r="I300" t="str">
        <f t="shared" si="104"/>
        <v>R</v>
      </c>
      <c r="J300" t="str">
        <f t="shared" si="90"/>
        <v>Safe R</v>
      </c>
      <c r="K300" s="14">
        <f>'Raw Data'!P295</f>
        <v>0.41374999999999995</v>
      </c>
      <c r="L300" s="14">
        <f t="shared" si="91"/>
        <v>0.41374999999999995</v>
      </c>
      <c r="M300" s="8">
        <f>'Raw Data'!M295</f>
        <v>6.2927548901759334E-2</v>
      </c>
      <c r="N300" s="10">
        <f t="shared" si="96"/>
        <v>0.19292754890175934</v>
      </c>
      <c r="O300" s="17"/>
      <c r="P300" s="10"/>
      <c r="Q300" s="9"/>
      <c r="R300" s="10" t="str">
        <f t="shared" si="100"/>
        <v/>
      </c>
      <c r="S300" s="10">
        <f>50%-N300/2</f>
        <v>0.40353622554912033</v>
      </c>
      <c r="T300" s="10"/>
      <c r="U300" s="15">
        <f t="shared" si="97"/>
        <v>-1.021377445087962E-2</v>
      </c>
      <c r="V300" s="63"/>
    </row>
    <row r="301" spans="1:22" x14ac:dyDescent="0.25">
      <c r="A301" s="4" t="s">
        <v>475</v>
      </c>
      <c r="B301" s="5">
        <v>10</v>
      </c>
      <c r="C301" s="4" t="s">
        <v>250</v>
      </c>
      <c r="D301" s="4" t="s">
        <v>8</v>
      </c>
      <c r="E301" s="7">
        <v>2004</v>
      </c>
      <c r="F301" s="4">
        <v>4</v>
      </c>
      <c r="G301" s="4">
        <v>4</v>
      </c>
      <c r="H301" s="16">
        <f>IF(G301="",K301+0.15*(U301+4.5%-$B$2)+($A$2-50%),K301+0.85*(0.6*U301+0.4*V301+4.5%-$B$2)+($A$2-50%))</f>
        <v>0.39062532170560665</v>
      </c>
      <c r="I301" t="str">
        <f t="shared" si="104"/>
        <v>R</v>
      </c>
      <c r="J301" t="str">
        <f t="shared" si="90"/>
        <v>Safe R</v>
      </c>
      <c r="K301" s="14">
        <f>'Raw Data'!P296</f>
        <v>0.39524999999999999</v>
      </c>
      <c r="L301" s="14">
        <f t="shared" si="91"/>
        <v>0.39524999999999999</v>
      </c>
      <c r="M301" s="8">
        <f>'Raw Data'!M296</f>
        <v>0.13977345012229397</v>
      </c>
      <c r="N301" s="10">
        <f t="shared" si="96"/>
        <v>0.17977345012229398</v>
      </c>
      <c r="O301" s="17">
        <f>'Raw Data'!S296</f>
        <v>0.42354381478357861</v>
      </c>
      <c r="P301" s="10">
        <f>'Raw Data'!V296</f>
        <v>0.32899999999999996</v>
      </c>
      <c r="Q301" s="9">
        <f>K301-P301</f>
        <v>6.6250000000000031E-2</v>
      </c>
      <c r="R301" s="10">
        <f t="shared" si="100"/>
        <v>0.28129381478357857</v>
      </c>
      <c r="S301" s="10">
        <f>50%-N301/2</f>
        <v>0.41011327493885302</v>
      </c>
      <c r="T301" s="10">
        <f>50%-R301/2</f>
        <v>0.35935309260821069</v>
      </c>
      <c r="U301" s="15">
        <f t="shared" si="97"/>
        <v>1.4863274938853033E-2</v>
      </c>
      <c r="V301" s="63">
        <f>T301-K301</f>
        <v>-3.5896907391789301E-2</v>
      </c>
    </row>
    <row r="302" spans="1:22" x14ac:dyDescent="0.25">
      <c r="A302" s="4" t="s">
        <v>475</v>
      </c>
      <c r="B302" s="5">
        <v>11</v>
      </c>
      <c r="C302" s="4" t="s">
        <v>251</v>
      </c>
      <c r="D302" s="4" t="s">
        <v>8</v>
      </c>
      <c r="E302" s="7">
        <v>2012</v>
      </c>
      <c r="F302" s="4">
        <v>5</v>
      </c>
      <c r="G302" s="4"/>
      <c r="H302" s="16">
        <f>IF(G302="",K302+0.15*(U302+4.5%-$B$2)+($A$2-50%),K302+0.85*(0.6*U302+0.4*V302+4.5%-$B$2)+($A$2-50%))</f>
        <v>0.36457607738982456</v>
      </c>
      <c r="I302" t="str">
        <f t="shared" si="104"/>
        <v>R</v>
      </c>
      <c r="J302" t="str">
        <f t="shared" si="90"/>
        <v>Safe R</v>
      </c>
      <c r="K302" s="14">
        <f>'Raw Data'!P297</f>
        <v>0.36524999999999996</v>
      </c>
      <c r="L302" s="14">
        <f t="shared" si="91"/>
        <v>0.36524999999999996</v>
      </c>
      <c r="M302" s="8">
        <f>'Raw Data'!M297</f>
        <v>0.14848563480233895</v>
      </c>
      <c r="N302" s="10">
        <f t="shared" si="96"/>
        <v>0.27848563480233895</v>
      </c>
      <c r="O302" s="17"/>
      <c r="P302" s="10"/>
      <c r="Q302" s="9"/>
      <c r="R302" s="10" t="str">
        <f t="shared" si="100"/>
        <v/>
      </c>
      <c r="S302" s="10">
        <f>50%-N302/2</f>
        <v>0.36075718259883049</v>
      </c>
      <c r="T302" s="10"/>
      <c r="U302" s="15">
        <f t="shared" si="97"/>
        <v>-4.4928174011694688E-3</v>
      </c>
      <c r="V302" s="63"/>
    </row>
    <row r="303" spans="1:22" x14ac:dyDescent="0.25">
      <c r="A303" s="4" t="s">
        <v>475</v>
      </c>
      <c r="B303" s="5">
        <v>12</v>
      </c>
      <c r="C303" s="4" t="s">
        <v>252</v>
      </c>
      <c r="D303" s="4" t="s">
        <v>16</v>
      </c>
      <c r="E303" s="7">
        <v>1992</v>
      </c>
      <c r="F303" s="4">
        <v>1</v>
      </c>
      <c r="G303" s="4">
        <v>1</v>
      </c>
      <c r="H303" s="16">
        <f>IF(G303="",K303+0.15*(U303-4.5%+$B$2)+($A$2-50%),K303+0.85*(0.6*U303+0.4*V303-4.5%+$B$2)+($A$2-50%))</f>
        <v>0.76286237693564263</v>
      </c>
      <c r="I303" t="str">
        <f t="shared" si="104"/>
        <v>D</v>
      </c>
      <c r="J303" t="str">
        <f t="shared" si="90"/>
        <v>Safe D</v>
      </c>
      <c r="K303" s="14">
        <f>'Raw Data'!P298</f>
        <v>0.76924999999999999</v>
      </c>
      <c r="L303" s="14">
        <f t="shared" si="91"/>
        <v>0.76924999999999999</v>
      </c>
      <c r="M303" s="8">
        <f>'Raw Data'!M298</f>
        <v>0.59269623168268426</v>
      </c>
      <c r="N303" s="10">
        <f t="shared" si="96"/>
        <v>0.55269623168268422</v>
      </c>
      <c r="O303" s="17">
        <f>'Raw Data'!S298</f>
        <v>0.30338139915622442</v>
      </c>
      <c r="P303" s="10">
        <f>'Raw Data'!V298</f>
        <v>0.66900000000000004</v>
      </c>
      <c r="Q303" s="9">
        <f>K303-P303</f>
        <v>0.10024999999999995</v>
      </c>
      <c r="R303" s="10">
        <f t="shared" si="100"/>
        <v>0.47963139915622438</v>
      </c>
      <c r="S303" s="10">
        <f>50%+N303/2</f>
        <v>0.77634811584134211</v>
      </c>
      <c r="T303" s="10">
        <f>50%+R303/2</f>
        <v>0.73981569957811222</v>
      </c>
      <c r="U303" s="15">
        <f t="shared" si="97"/>
        <v>7.098115841342123E-3</v>
      </c>
      <c r="V303" s="63">
        <f>T303-K303</f>
        <v>-2.9434300421887771E-2</v>
      </c>
    </row>
    <row r="304" spans="1:22" x14ac:dyDescent="0.25">
      <c r="A304" s="4" t="s">
        <v>475</v>
      </c>
      <c r="B304" s="5">
        <v>13</v>
      </c>
      <c r="C304" s="4" t="s">
        <v>253</v>
      </c>
      <c r="D304" s="4" t="s">
        <v>8</v>
      </c>
      <c r="E304" s="7">
        <v>2012</v>
      </c>
      <c r="F304" s="4">
        <v>5</v>
      </c>
      <c r="G304" s="4"/>
      <c r="H304" s="16">
        <f>IF(G304="",K304+0.15*(U304+4.5%-$B$2)+($A$2-50%),K304+0.85*(0.6*U304+0.4*V304+4.5%-$B$2)+($A$2-50%))</f>
        <v>0.4143921463937833</v>
      </c>
      <c r="I304" t="str">
        <f t="shared" si="104"/>
        <v>R</v>
      </c>
      <c r="J304" t="str">
        <f t="shared" si="90"/>
        <v>Safe R</v>
      </c>
      <c r="K304" s="14">
        <f>'Raw Data'!P299</f>
        <v>0.42275000000000007</v>
      </c>
      <c r="L304" s="14">
        <f t="shared" si="91"/>
        <v>0.42275000000000007</v>
      </c>
      <c r="M304" s="8">
        <f>'Raw Data'!M299</f>
        <v>0.13593804808289039</v>
      </c>
      <c r="N304" s="10">
        <f t="shared" ref="N304:N335" si="105">IF(F304=1,M304-4%,IF(F304=2,M304+5%,IF(F304=3,M304+14%,IF(F304=4,M304+4%,IF(F304=5,M304+13%,M304+22%)))))</f>
        <v>0.2659380480828904</v>
      </c>
      <c r="O304" s="17"/>
      <c r="P304" s="10"/>
      <c r="Q304" s="9"/>
      <c r="R304" s="10" t="str">
        <f t="shared" si="100"/>
        <v/>
      </c>
      <c r="S304" s="10">
        <f>50%-N304/2</f>
        <v>0.36703097595855483</v>
      </c>
      <c r="T304" s="10"/>
      <c r="U304" s="15">
        <f t="shared" si="97"/>
        <v>-5.5719024041445242E-2</v>
      </c>
      <c r="V304" s="63"/>
    </row>
    <row r="305" spans="1:22" x14ac:dyDescent="0.25">
      <c r="A305" s="4" t="s">
        <v>476</v>
      </c>
      <c r="B305" s="5" t="s">
        <v>493</v>
      </c>
      <c r="C305" s="4" t="s">
        <v>254</v>
      </c>
      <c r="D305" s="4" t="s">
        <v>8</v>
      </c>
      <c r="E305" s="7">
        <v>2012</v>
      </c>
      <c r="F305" s="4">
        <v>5</v>
      </c>
      <c r="G305" s="4"/>
      <c r="H305" s="16">
        <f>IF(G305="",K305+0.15*(U305+4.5%-$B$2)+($A$2-50%),K305+0.85*(0.6*U305+0.4*V305+4.5%-$B$2)+($A$2-50%))</f>
        <v>0.3794949929203974</v>
      </c>
      <c r="I305" t="str">
        <f t="shared" si="104"/>
        <v>R</v>
      </c>
      <c r="J305" t="str">
        <f t="shared" si="90"/>
        <v>Safe R</v>
      </c>
      <c r="K305" s="14">
        <f>'Raw Data'!P300</f>
        <v>0.38174999999999998</v>
      </c>
      <c r="L305" s="14">
        <f t="shared" si="91"/>
        <v>0.38175000000000003</v>
      </c>
      <c r="M305" s="8">
        <f>'Raw Data'!M300</f>
        <v>0.13656676106136745</v>
      </c>
      <c r="N305" s="10">
        <f t="shared" si="105"/>
        <v>0.26656676106136745</v>
      </c>
      <c r="O305" s="17"/>
      <c r="P305" s="10"/>
      <c r="Q305" s="9"/>
      <c r="R305" s="10" t="str">
        <f t="shared" si="100"/>
        <v/>
      </c>
      <c r="S305" s="10">
        <f>50%-N305/2</f>
        <v>0.36671661946931627</v>
      </c>
      <c r="T305" s="10"/>
      <c r="U305" s="15">
        <f t="shared" si="97"/>
        <v>-1.5033380530683704E-2</v>
      </c>
      <c r="V305" s="63"/>
    </row>
    <row r="306" spans="1:22" x14ac:dyDescent="0.25">
      <c r="A306" s="4" t="s">
        <v>477</v>
      </c>
      <c r="B306" s="5">
        <v>1</v>
      </c>
      <c r="C306" s="4" t="s">
        <v>306</v>
      </c>
      <c r="D306" s="4" t="s">
        <v>8</v>
      </c>
      <c r="E306" s="7">
        <v>2010</v>
      </c>
      <c r="F306" s="4">
        <v>4</v>
      </c>
      <c r="G306" s="4">
        <v>6</v>
      </c>
      <c r="H306" s="16">
        <f>IF(G306="",K306+0.15*(U306+4.5%-$B$2)+($A$2-50%),K306+0.85*(0.6*U306+0.4*V306+4.5%-$B$2)+($A$2-50%))</f>
        <v>0.38950712404484361</v>
      </c>
      <c r="I306" t="str">
        <f t="shared" si="104"/>
        <v>R</v>
      </c>
      <c r="J306" t="str">
        <f t="shared" si="90"/>
        <v>Safe R</v>
      </c>
      <c r="K306" s="14">
        <f>'Raw Data'!P301</f>
        <v>0.45024999999999998</v>
      </c>
      <c r="L306" s="14">
        <f t="shared" si="91"/>
        <v>0.45025000000000004</v>
      </c>
      <c r="M306" s="8">
        <f>'Raw Data'!M301</f>
        <v>0.211210658764176</v>
      </c>
      <c r="N306" s="10">
        <f t="shared" si="105"/>
        <v>0.25121065876417598</v>
      </c>
      <c r="O306" s="17">
        <f>'Raw Data'!S301</f>
        <v>5.6495046884067535E-2</v>
      </c>
      <c r="P306" s="10">
        <f>'Raw Data'!V301</f>
        <v>0.51900000000000002</v>
      </c>
      <c r="Q306" s="9">
        <f>K306-P306</f>
        <v>-6.8750000000000033E-2</v>
      </c>
      <c r="R306" s="10">
        <f t="shared" si="100"/>
        <v>0.22924504688406758</v>
      </c>
      <c r="S306" s="10">
        <f>50%-N306/2</f>
        <v>0.37439467061791198</v>
      </c>
      <c r="T306" s="10">
        <f>50%-R306/2</f>
        <v>0.38537747655796623</v>
      </c>
      <c r="U306" s="15">
        <f t="shared" si="97"/>
        <v>-7.5855329382087999E-2</v>
      </c>
      <c r="V306" s="63">
        <f>T306-K306</f>
        <v>-6.4872523442033758E-2</v>
      </c>
    </row>
    <row r="307" spans="1:22" x14ac:dyDescent="0.25">
      <c r="A307" s="4" t="s">
        <v>477</v>
      </c>
      <c r="B307" s="5">
        <v>2</v>
      </c>
      <c r="C307" s="4" t="s">
        <v>307</v>
      </c>
      <c r="D307" s="4" t="s">
        <v>8</v>
      </c>
      <c r="E307" s="7">
        <v>2012</v>
      </c>
      <c r="F307" s="4">
        <v>5</v>
      </c>
      <c r="G307" s="4"/>
      <c r="H307" s="16">
        <f>IF(G307="",K307+0.15*(U307+4.5%-$B$2)+($A$2-50%),K307+0.85*(0.6*U307+0.4*V307+4.5%-$B$2)+($A$2-50%))</f>
        <v>0.41418782877563892</v>
      </c>
      <c r="I307" t="str">
        <f t="shared" si="104"/>
        <v>R</v>
      </c>
      <c r="J307" t="str">
        <f t="shared" si="90"/>
        <v>Safe R</v>
      </c>
      <c r="K307" s="14">
        <f>'Raw Data'!P302</f>
        <v>0.42575000000000002</v>
      </c>
      <c r="L307" s="14">
        <f t="shared" si="91"/>
        <v>0.42575000000000007</v>
      </c>
      <c r="M307" s="8">
        <f>'Raw Data'!M302</f>
        <v>0.17266228299148106</v>
      </c>
      <c r="N307" s="10">
        <f t="shared" si="105"/>
        <v>0.30266228299148107</v>
      </c>
      <c r="O307" s="17"/>
      <c r="P307" s="10"/>
      <c r="Q307" s="9"/>
      <c r="R307" s="10" t="str">
        <f t="shared" si="100"/>
        <v/>
      </c>
      <c r="S307" s="10">
        <f>50%-N307/2</f>
        <v>0.34866885850425944</v>
      </c>
      <c r="T307" s="10"/>
      <c r="U307" s="15">
        <f t="shared" si="97"/>
        <v>-7.7081141495740579E-2</v>
      </c>
      <c r="V307" s="63"/>
    </row>
    <row r="308" spans="1:22" x14ac:dyDescent="0.25">
      <c r="A308" s="4" t="s">
        <v>477</v>
      </c>
      <c r="B308" s="5">
        <v>3</v>
      </c>
      <c r="C308" s="4" t="s">
        <v>308</v>
      </c>
      <c r="D308" s="4" t="s">
        <v>16</v>
      </c>
      <c r="E308" s="7">
        <v>2012</v>
      </c>
      <c r="F308" s="4">
        <v>2</v>
      </c>
      <c r="G308" s="4"/>
      <c r="H308" s="16">
        <f>IF(G308="",K308+0.15*(U308-4.5%+$B$2)+($A$2-50%),K308+0.85*(0.6*U308+0.4*V308-4.5%+$B$2)+($A$2-50%))</f>
        <v>0.69402750085768206</v>
      </c>
      <c r="I308" t="str">
        <f t="shared" si="104"/>
        <v>D</v>
      </c>
      <c r="J308" t="str">
        <f t="shared" si="90"/>
        <v>Safe D</v>
      </c>
      <c r="K308" s="14">
        <f>'Raw Data'!P303</f>
        <v>0.68475000000000008</v>
      </c>
      <c r="L308" s="14">
        <f t="shared" si="91"/>
        <v>0.68475000000000019</v>
      </c>
      <c r="M308" s="8">
        <f>'Raw Data'!M303</f>
        <v>0.4432000114357596</v>
      </c>
      <c r="N308" s="10">
        <f t="shared" si="105"/>
        <v>0.49320001143575959</v>
      </c>
      <c r="O308" s="17"/>
      <c r="P308" s="10"/>
      <c r="Q308" s="9"/>
      <c r="R308" s="10" t="str">
        <f t="shared" si="100"/>
        <v/>
      </c>
      <c r="S308" s="10">
        <f>50%+N308/2</f>
        <v>0.74660000571787977</v>
      </c>
      <c r="T308" s="10"/>
      <c r="U308" s="15">
        <f t="shared" si="97"/>
        <v>6.1850005717879686E-2</v>
      </c>
      <c r="V308" s="63"/>
    </row>
    <row r="309" spans="1:22" x14ac:dyDescent="0.25">
      <c r="A309" s="4" t="s">
        <v>477</v>
      </c>
      <c r="B309" s="5">
        <v>4</v>
      </c>
      <c r="C309" s="4" t="s">
        <v>309</v>
      </c>
      <c r="D309" s="4" t="s">
        <v>8</v>
      </c>
      <c r="E309" s="7">
        <v>2006</v>
      </c>
      <c r="F309" s="4">
        <v>4</v>
      </c>
      <c r="G309" s="4">
        <v>4</v>
      </c>
      <c r="H309" s="16">
        <f>IF(G309="",K309+0.15*(U309+4.5%-$B$2)+($A$2-50%),K309+0.85*(0.6*U309+0.4*V309+4.5%-$B$2)+($A$2-50%))</f>
        <v>0.35760818134899308</v>
      </c>
      <c r="I309" t="str">
        <f t="shared" si="104"/>
        <v>R</v>
      </c>
      <c r="J309" t="str">
        <f t="shared" si="90"/>
        <v>Safe R</v>
      </c>
      <c r="K309" s="14">
        <f>'Raw Data'!P304</f>
        <v>0.41074999999999995</v>
      </c>
      <c r="L309" s="14">
        <f t="shared" si="91"/>
        <v>0.41074999999999995</v>
      </c>
      <c r="M309" s="8">
        <f>'Raw Data'!M304</f>
        <v>0.23051166049646793</v>
      </c>
      <c r="N309" s="10">
        <f t="shared" si="105"/>
        <v>0.27051166049646791</v>
      </c>
      <c r="O309" s="17">
        <f>'Raw Data'!S304</f>
        <v>0.48583144249651511</v>
      </c>
      <c r="P309" s="10">
        <f>'Raw Data'!V304</f>
        <v>0.35399999999999998</v>
      </c>
      <c r="Q309" s="9">
        <f t="shared" ref="Q309:Q318" si="106">K309-P309</f>
        <v>5.6749999999999967E-2</v>
      </c>
      <c r="R309" s="10">
        <f t="shared" si="100"/>
        <v>0.35308144249651513</v>
      </c>
      <c r="S309" s="10">
        <f>50%-N309/2</f>
        <v>0.36474416975176605</v>
      </c>
      <c r="T309" s="10">
        <f>50%-R309/2</f>
        <v>0.32345927875174241</v>
      </c>
      <c r="U309" s="15">
        <f t="shared" si="97"/>
        <v>-4.6005830248233903E-2</v>
      </c>
      <c r="V309" s="63">
        <f t="shared" ref="V309:V318" si="107">T309-K309</f>
        <v>-8.7290721248257541E-2</v>
      </c>
    </row>
    <row r="310" spans="1:22" x14ac:dyDescent="0.25">
      <c r="A310" s="4" t="s">
        <v>477</v>
      </c>
      <c r="B310" s="5">
        <v>5</v>
      </c>
      <c r="C310" s="4" t="s">
        <v>310</v>
      </c>
      <c r="D310" s="4" t="s">
        <v>8</v>
      </c>
      <c r="E310" s="7">
        <v>2007</v>
      </c>
      <c r="F310" s="4">
        <v>4</v>
      </c>
      <c r="G310" s="4">
        <v>4</v>
      </c>
      <c r="H310" s="16">
        <f>IF(G310="",K310+0.15*(U310+4.5%-$B$2)+($A$2-50%),K310+0.85*(0.6*U310+0.4*V310+4.5%-$B$2)+($A$2-50%))</f>
        <v>0.371374985049999</v>
      </c>
      <c r="I310" t="str">
        <f t="shared" si="104"/>
        <v>R</v>
      </c>
      <c r="J310" t="str">
        <f t="shared" si="90"/>
        <v>Safe R</v>
      </c>
      <c r="K310" s="14">
        <f>'Raw Data'!P305</f>
        <v>0.43174999999999997</v>
      </c>
      <c r="L310" s="14">
        <f t="shared" si="91"/>
        <v>0.43174999999999997</v>
      </c>
      <c r="M310" s="8">
        <f>'Raw Data'!M305</f>
        <v>0.18775197453730991</v>
      </c>
      <c r="N310" s="10">
        <f t="shared" si="105"/>
        <v>0.22775197453730991</v>
      </c>
      <c r="O310" s="17">
        <f>'Raw Data'!S305</f>
        <v>0.43851918495874692</v>
      </c>
      <c r="P310" s="10">
        <f>'Raw Data'!V305</f>
        <v>0.42399999999999999</v>
      </c>
      <c r="Q310" s="9">
        <f t="shared" si="106"/>
        <v>7.7499999999999791E-3</v>
      </c>
      <c r="R310" s="10">
        <f t="shared" ref="R310:R341" si="108">IF(G310=1,O310+Q310+7.6%,IF(G310=2,O310+Q310+16.6%,IF(G310=3,O310+Q310+25.6%,IF(G310=4,O310-Q310-7.6%,IF(G310=5,O310-Q310+1.4%,IF(G310=6,O310-Q310+10.4%,""))))))</f>
        <v>0.35476918495874693</v>
      </c>
      <c r="S310" s="10">
        <f>50%-N310/2</f>
        <v>0.38612401273134506</v>
      </c>
      <c r="T310" s="10">
        <f>50%-R310/2</f>
        <v>0.32261540752062656</v>
      </c>
      <c r="U310" s="15">
        <f t="shared" si="97"/>
        <v>-4.5625987268654911E-2</v>
      </c>
      <c r="V310" s="63">
        <f t="shared" si="107"/>
        <v>-0.1091345924793734</v>
      </c>
    </row>
    <row r="311" spans="1:22" x14ac:dyDescent="0.25">
      <c r="A311" s="4" t="s">
        <v>477</v>
      </c>
      <c r="B311" s="5">
        <v>6</v>
      </c>
      <c r="C311" s="4" t="s">
        <v>311</v>
      </c>
      <c r="D311" s="4" t="s">
        <v>8</v>
      </c>
      <c r="E311" s="7">
        <v>2010</v>
      </c>
      <c r="F311" s="4">
        <v>4</v>
      </c>
      <c r="G311" s="4">
        <v>6</v>
      </c>
      <c r="H311" s="16">
        <f>IF(G311="",K311+0.15*(U311+4.5%-$B$2)+($A$2-50%),K311+0.85*(0.6*U311+0.4*V311+4.5%-$B$2)+($A$2-50%))</f>
        <v>0.42822339073944576</v>
      </c>
      <c r="I311" t="str">
        <f t="shared" si="104"/>
        <v>R</v>
      </c>
      <c r="J311" t="str">
        <f t="shared" si="90"/>
        <v>Likely R</v>
      </c>
      <c r="K311" s="14">
        <f>'Raw Data'!P306</f>
        <v>0.41825000000000001</v>
      </c>
      <c r="L311" s="14">
        <f t="shared" si="91"/>
        <v>0.41825000000000001</v>
      </c>
      <c r="M311" s="8">
        <f>'Raw Data'!M306</f>
        <v>6.5026862580102263E-2</v>
      </c>
      <c r="N311" s="10">
        <f t="shared" si="105"/>
        <v>0.10502686258010227</v>
      </c>
      <c r="O311" s="17">
        <f>'Raw Data'!S306</f>
        <v>5.2792701780165652E-2</v>
      </c>
      <c r="P311" s="10">
        <f>'Raw Data'!V306</f>
        <v>0.45399999999999996</v>
      </c>
      <c r="Q311" s="9">
        <f t="shared" si="106"/>
        <v>-3.5749999999999948E-2</v>
      </c>
      <c r="R311" s="10">
        <f t="shared" si="108"/>
        <v>0.19254270178016561</v>
      </c>
      <c r="S311" s="10">
        <f>50%-N311/2</f>
        <v>0.44748656870994885</v>
      </c>
      <c r="T311" s="10">
        <f>50%-R311/2</f>
        <v>0.40372864910991718</v>
      </c>
      <c r="U311" s="15">
        <f t="shared" si="97"/>
        <v>2.923656870994884E-2</v>
      </c>
      <c r="V311" s="63">
        <f t="shared" si="107"/>
        <v>-1.4521350890082829E-2</v>
      </c>
    </row>
    <row r="312" spans="1:22" x14ac:dyDescent="0.25">
      <c r="A312" s="4" t="s">
        <v>477</v>
      </c>
      <c r="B312" s="5">
        <v>7</v>
      </c>
      <c r="C312" s="4" t="s">
        <v>312</v>
      </c>
      <c r="D312" s="4" t="s">
        <v>8</v>
      </c>
      <c r="E312" s="7">
        <v>2010</v>
      </c>
      <c r="F312" s="4">
        <v>4</v>
      </c>
      <c r="G312" s="4">
        <v>6</v>
      </c>
      <c r="H312" s="16">
        <f>IF(G312="",K312+0.15*(U312+4.5%-$B$2)+($A$2-50%),K312+0.85*(0.6*U312+0.4*V312+4.5%-$B$2)+($A$2-50%))</f>
        <v>0.4061193915835779</v>
      </c>
      <c r="I312" t="str">
        <f t="shared" si="104"/>
        <v>R</v>
      </c>
      <c r="J312" t="str">
        <f t="shared" si="90"/>
        <v>Safe R</v>
      </c>
      <c r="K312" s="14">
        <f>'Raw Data'!P307</f>
        <v>0.43324999999999997</v>
      </c>
      <c r="L312" s="14">
        <f t="shared" si="91"/>
        <v>0.43324999999999991</v>
      </c>
      <c r="M312" s="8">
        <f>'Raw Data'!M307</f>
        <v>0.12791154230998192</v>
      </c>
      <c r="N312" s="10">
        <f t="shared" si="105"/>
        <v>0.16791154230998193</v>
      </c>
      <c r="O312" s="17">
        <f>'Raw Data'!S307</f>
        <v>0.14172450074927467</v>
      </c>
      <c r="P312" s="10">
        <f>'Raw Data'!V307</f>
        <v>0.42899999999999999</v>
      </c>
      <c r="Q312" s="9">
        <f t="shared" si="106"/>
        <v>4.249999999999976E-3</v>
      </c>
      <c r="R312" s="10">
        <f t="shared" si="108"/>
        <v>0.24147450074927471</v>
      </c>
      <c r="S312" s="10">
        <f>50%-N312/2</f>
        <v>0.41604422884500902</v>
      </c>
      <c r="T312" s="10">
        <f>50%-R312/2</f>
        <v>0.37926274962536266</v>
      </c>
      <c r="U312" s="15">
        <f t="shared" si="97"/>
        <v>-1.7205771154990945E-2</v>
      </c>
      <c r="V312" s="63">
        <f t="shared" si="107"/>
        <v>-5.3987250374637308E-2</v>
      </c>
    </row>
    <row r="313" spans="1:22" x14ac:dyDescent="0.25">
      <c r="A313" s="4" t="s">
        <v>477</v>
      </c>
      <c r="B313" s="5">
        <v>8</v>
      </c>
      <c r="C313" s="4" t="s">
        <v>313</v>
      </c>
      <c r="D313" s="4" t="s">
        <v>8</v>
      </c>
      <c r="E313" s="7">
        <v>1990</v>
      </c>
      <c r="F313" s="4">
        <v>4</v>
      </c>
      <c r="G313" s="4">
        <v>4</v>
      </c>
      <c r="H313" s="16">
        <f>IF(G313="",K313+0.15*(U313+4.5%-$B$2)+($A$2-50%),K313+0.85*(0.6*U313+0.4*V313+4.5%-$B$2)+($A$2-50%))</f>
        <v>0.33036389851591941</v>
      </c>
      <c r="I313" t="str">
        <f t="shared" si="104"/>
        <v>R</v>
      </c>
      <c r="J313" t="str">
        <f t="shared" si="90"/>
        <v>Safe R</v>
      </c>
      <c r="K313" s="14">
        <f>'Raw Data'!P308</f>
        <v>0.35325000000000001</v>
      </c>
      <c r="L313" s="14">
        <f t="shared" si="91"/>
        <v>0.35325000000000006</v>
      </c>
      <c r="M313" s="8">
        <f>'Raw Data'!M308</f>
        <v>1</v>
      </c>
      <c r="N313" s="10">
        <f t="shared" si="105"/>
        <v>1.04</v>
      </c>
      <c r="O313" s="17">
        <f>'Raw Data'!S308</f>
        <v>0.36837412637694494</v>
      </c>
      <c r="P313" s="10">
        <f>'Raw Data'!V308</f>
        <v>0.35399999999999998</v>
      </c>
      <c r="Q313" s="9">
        <f t="shared" si="106"/>
        <v>-7.4999999999997291E-4</v>
      </c>
      <c r="R313" s="10">
        <f t="shared" si="108"/>
        <v>0.2931241263769449</v>
      </c>
      <c r="S313" s="10">
        <v>0</v>
      </c>
      <c r="T313" s="10">
        <f>50%-R313/2</f>
        <v>0.35343793681152758</v>
      </c>
      <c r="U313" s="15">
        <v>-4.4999999999999998E-2</v>
      </c>
      <c r="V313" s="63">
        <f t="shared" si="107"/>
        <v>1.8793681152756703E-4</v>
      </c>
    </row>
    <row r="314" spans="1:22" x14ac:dyDescent="0.25">
      <c r="A314" s="4" t="s">
        <v>477</v>
      </c>
      <c r="B314" s="5">
        <v>9</v>
      </c>
      <c r="C314" s="4" t="s">
        <v>314</v>
      </c>
      <c r="D314" s="4" t="s">
        <v>16</v>
      </c>
      <c r="E314" s="7">
        <v>1982</v>
      </c>
      <c r="F314" s="4">
        <v>1</v>
      </c>
      <c r="G314" s="4">
        <v>1</v>
      </c>
      <c r="H314" s="16">
        <f>IF(G314="",K314+0.15*(U314-4.5%+$B$2)+($A$2-50%),K314+0.85*(0.6*U314+0.4*V314-4.5%+$B$2)+($A$2-50%))</f>
        <v>0.70384519509657106</v>
      </c>
      <c r="I314" t="str">
        <f t="shared" si="104"/>
        <v>D</v>
      </c>
      <c r="J314" t="str">
        <f t="shared" si="90"/>
        <v>Safe D</v>
      </c>
      <c r="K314" s="14">
        <f>'Raw Data'!P309</f>
        <v>0.66425000000000001</v>
      </c>
      <c r="L314" s="14">
        <f t="shared" si="91"/>
        <v>0.66425000000000001</v>
      </c>
      <c r="M314" s="8">
        <f>'Raw Data'!M309</f>
        <v>0.52055746209516096</v>
      </c>
      <c r="N314" s="10">
        <f t="shared" si="105"/>
        <v>0.48055746209516098</v>
      </c>
      <c r="O314" s="17">
        <f>'Raw Data'!S309</f>
        <v>0.18707671919002933</v>
      </c>
      <c r="P314" s="10">
        <f>'Raw Data'!V309</f>
        <v>0.59399999999999997</v>
      </c>
      <c r="Q314" s="9">
        <f t="shared" si="106"/>
        <v>7.0250000000000035E-2</v>
      </c>
      <c r="R314" s="10">
        <f t="shared" si="108"/>
        <v>0.33332671919002937</v>
      </c>
      <c r="S314" s="10">
        <f>50%+N314/2</f>
        <v>0.74027873104758046</v>
      </c>
      <c r="T314" s="10">
        <f>50%+R314/2</f>
        <v>0.66666335959501466</v>
      </c>
      <c r="U314" s="15">
        <f>S314-K314</f>
        <v>7.6028731047580456E-2</v>
      </c>
      <c r="V314" s="63">
        <f t="shared" si="107"/>
        <v>2.4133595950146525E-3</v>
      </c>
    </row>
    <row r="315" spans="1:22" x14ac:dyDescent="0.25">
      <c r="A315" s="4" t="s">
        <v>477</v>
      </c>
      <c r="B315" s="5">
        <v>10</v>
      </c>
      <c r="C315" s="4" t="s">
        <v>315</v>
      </c>
      <c r="D315" s="4" t="s">
        <v>8</v>
      </c>
      <c r="E315" s="7">
        <v>2002</v>
      </c>
      <c r="F315" s="4">
        <v>4</v>
      </c>
      <c r="G315" s="4">
        <v>4</v>
      </c>
      <c r="H315" s="16">
        <f>IF(G315="",K315+0.15*(U315+4.5%-$B$2)+($A$2-50%),K315+0.85*(0.6*U315+0.4*V315+4.5%-$B$2)+($A$2-50%))</f>
        <v>0.38351018061513409</v>
      </c>
      <c r="I315" t="str">
        <f t="shared" si="104"/>
        <v>R</v>
      </c>
      <c r="J315" t="str">
        <f t="shared" si="90"/>
        <v>Safe R</v>
      </c>
      <c r="K315" s="14">
        <f>'Raw Data'!P310</f>
        <v>0.47125</v>
      </c>
      <c r="L315" s="14">
        <f t="shared" si="91"/>
        <v>0.47124999999999995</v>
      </c>
      <c r="M315" s="8">
        <f>'Raw Data'!M310</f>
        <v>0.2272456660516714</v>
      </c>
      <c r="N315" s="10">
        <f t="shared" si="105"/>
        <v>0.26724566605167138</v>
      </c>
      <c r="O315" s="17">
        <f>'Raw Data'!S310</f>
        <v>0.36224808553935128</v>
      </c>
      <c r="P315" s="10">
        <f>'Raw Data'!V310</f>
        <v>0.44399999999999995</v>
      </c>
      <c r="Q315" s="9">
        <f t="shared" si="106"/>
        <v>2.7250000000000052E-2</v>
      </c>
      <c r="R315" s="10">
        <f t="shared" si="108"/>
        <v>0.25899808553935122</v>
      </c>
      <c r="S315" s="10">
        <f>50%-N315/2</f>
        <v>0.36637716697416434</v>
      </c>
      <c r="T315" s="10">
        <f>50%-R315/2</f>
        <v>0.37050095723032439</v>
      </c>
      <c r="U315" s="15">
        <f>S315-K315</f>
        <v>-0.10487283302583567</v>
      </c>
      <c r="V315" s="63">
        <f t="shared" si="107"/>
        <v>-0.10074904276967561</v>
      </c>
    </row>
    <row r="316" spans="1:22" x14ac:dyDescent="0.25">
      <c r="A316" s="4" t="s">
        <v>477</v>
      </c>
      <c r="B316" s="5">
        <v>11</v>
      </c>
      <c r="C316" s="4" t="s">
        <v>316</v>
      </c>
      <c r="D316" s="4" t="s">
        <v>16</v>
      </c>
      <c r="E316" s="7">
        <v>2008</v>
      </c>
      <c r="F316" s="4">
        <v>1</v>
      </c>
      <c r="G316" s="4">
        <v>1</v>
      </c>
      <c r="H316" s="16">
        <f>IF(G316="",K316+0.15*(U316-4.5%+$B$2)+($A$2-50%),K316+0.85*(0.6*U316+0.4*V316-4.5%+$B$2)+($A$2-50%))</f>
        <v>0.85276930400956963</v>
      </c>
      <c r="I316" t="str">
        <f t="shared" si="104"/>
        <v>D</v>
      </c>
      <c r="J316" t="str">
        <f t="shared" si="90"/>
        <v>Safe D</v>
      </c>
      <c r="K316" s="14">
        <f>'Raw Data'!P311</f>
        <v>0.81224999999999992</v>
      </c>
      <c r="L316" s="14">
        <f t="shared" si="91"/>
        <v>0.81224999999999992</v>
      </c>
      <c r="M316" s="8">
        <f>'Raw Data'!M311</f>
        <v>1</v>
      </c>
      <c r="N316" s="10">
        <f t="shared" si="105"/>
        <v>0.96</v>
      </c>
      <c r="O316" s="17">
        <f>'Raw Data'!S311</f>
        <v>0.65859884711511629</v>
      </c>
      <c r="P316" s="10">
        <f>'Raw Data'!V311</f>
        <v>0.81899999999999995</v>
      </c>
      <c r="Q316" s="9">
        <f t="shared" si="106"/>
        <v>-6.7500000000000338E-3</v>
      </c>
      <c r="R316" s="10">
        <f t="shared" si="108"/>
        <v>0.72784884711511622</v>
      </c>
      <c r="S316" s="10">
        <v>1</v>
      </c>
      <c r="T316" s="10">
        <f>50%+R316/2</f>
        <v>0.86392442355755805</v>
      </c>
      <c r="U316" s="15">
        <v>4.4999999999999998E-2</v>
      </c>
      <c r="V316" s="63">
        <f t="shared" si="107"/>
        <v>5.1674423557558136E-2</v>
      </c>
    </row>
    <row r="317" spans="1:22" x14ac:dyDescent="0.25">
      <c r="A317" s="4" t="s">
        <v>477</v>
      </c>
      <c r="B317" s="5">
        <v>12</v>
      </c>
      <c r="C317" s="4" t="s">
        <v>317</v>
      </c>
      <c r="D317" s="4" t="s">
        <v>8</v>
      </c>
      <c r="E317" s="7">
        <v>2000</v>
      </c>
      <c r="F317" s="4">
        <v>4</v>
      </c>
      <c r="G317" s="4">
        <v>4</v>
      </c>
      <c r="H317" s="16">
        <f>IF(G317="",K317+0.15*(U317+4.5%-$B$2)+($A$2-50%),K317+0.85*(0.6*U317+0.4*V317+4.5%-$B$2)+($A$2-50%))</f>
        <v>0.38522771247958598</v>
      </c>
      <c r="I317" t="str">
        <f t="shared" si="104"/>
        <v>R</v>
      </c>
      <c r="J317" t="str">
        <f t="shared" si="90"/>
        <v>Safe R</v>
      </c>
      <c r="K317" s="14">
        <f>'Raw Data'!P312</f>
        <v>0.42824999999999996</v>
      </c>
      <c r="L317" s="14">
        <f t="shared" si="91"/>
        <v>0.42825000000000002</v>
      </c>
      <c r="M317" s="8">
        <f>'Raw Data'!M312</f>
        <v>0.26937105143179702</v>
      </c>
      <c r="N317" s="10">
        <f t="shared" si="105"/>
        <v>0.309371051431797</v>
      </c>
      <c r="O317" s="17">
        <f>'Raw Data'!S312</f>
        <v>0.15301570238415169</v>
      </c>
      <c r="P317" s="10">
        <f>'Raw Data'!V312</f>
        <v>0.499</v>
      </c>
      <c r="Q317" s="9">
        <f t="shared" si="106"/>
        <v>-7.0750000000000035E-2</v>
      </c>
      <c r="R317" s="10">
        <f t="shared" si="108"/>
        <v>0.14776570238415171</v>
      </c>
      <c r="S317" s="10">
        <f>50%-N317/2</f>
        <v>0.3453144742841015</v>
      </c>
      <c r="T317" s="10">
        <f>50%-R317/2</f>
        <v>0.42611714880792417</v>
      </c>
      <c r="U317" s="15">
        <f t="shared" ref="U317:U351" si="109">S317-K317</f>
        <v>-8.2935525715898462E-2</v>
      </c>
      <c r="V317" s="63">
        <f t="shared" si="107"/>
        <v>-2.1328511920757909E-3</v>
      </c>
    </row>
    <row r="318" spans="1:22" x14ac:dyDescent="0.25">
      <c r="A318" s="4" t="s">
        <v>477</v>
      </c>
      <c r="B318" s="5">
        <v>13</v>
      </c>
      <c r="C318" s="4" t="s">
        <v>318</v>
      </c>
      <c r="D318" s="4" t="s">
        <v>16</v>
      </c>
      <c r="E318" s="7">
        <v>2002</v>
      </c>
      <c r="F318" s="4">
        <v>1</v>
      </c>
      <c r="G318" s="4">
        <v>1</v>
      </c>
      <c r="H318" s="16">
        <f>IF(G318="",K318+0.15*(U318-4.5%+$B$2)+($A$2-50%),K318+0.85*(0.6*U318+0.4*V318-4.5%+$B$2)+($A$2-50%))</f>
        <v>0.68891701715813181</v>
      </c>
      <c r="I318" t="str">
        <f t="shared" si="104"/>
        <v>D</v>
      </c>
      <c r="J318" t="str">
        <f t="shared" si="90"/>
        <v>Safe D</v>
      </c>
      <c r="K318" s="14">
        <f>'Raw Data'!P313</f>
        <v>0.61824999999999997</v>
      </c>
      <c r="L318" s="14">
        <f t="shared" si="91"/>
        <v>0.61824999999999997</v>
      </c>
      <c r="M318" s="8">
        <f>'Raw Data'!M313</f>
        <v>0.45539720405918199</v>
      </c>
      <c r="N318" s="10">
        <f t="shared" si="105"/>
        <v>0.41539720405918201</v>
      </c>
      <c r="O318" s="17">
        <f>'Raw Data'!S313</f>
        <v>0.28359253013553182</v>
      </c>
      <c r="P318" s="10">
        <f>'Raw Data'!V313</f>
        <v>0.59399999999999997</v>
      </c>
      <c r="Q318" s="9">
        <f t="shared" si="106"/>
        <v>2.4249999999999994E-2</v>
      </c>
      <c r="R318" s="10">
        <f t="shared" si="108"/>
        <v>0.38384253013553182</v>
      </c>
      <c r="S318" s="10">
        <f>50%+N318/2</f>
        <v>0.70769860202959101</v>
      </c>
      <c r="T318" s="10">
        <f>50%+R318/2</f>
        <v>0.69192126506776597</v>
      </c>
      <c r="U318" s="15">
        <f t="shared" si="109"/>
        <v>8.944860202959104E-2</v>
      </c>
      <c r="V318" s="63">
        <f t="shared" si="107"/>
        <v>7.3671265067766001E-2</v>
      </c>
    </row>
    <row r="319" spans="1:22" x14ac:dyDescent="0.25">
      <c r="A319" s="4" t="s">
        <v>477</v>
      </c>
      <c r="B319" s="5">
        <v>14</v>
      </c>
      <c r="C319" s="4" t="s">
        <v>319</v>
      </c>
      <c r="D319" s="4" t="s">
        <v>8</v>
      </c>
      <c r="E319" s="7">
        <v>2012</v>
      </c>
      <c r="F319" s="4">
        <v>5</v>
      </c>
      <c r="G319" s="4"/>
      <c r="H319" s="16">
        <f t="shared" ref="H319:H326" si="110">IF(G319="",K319+0.15*(U319+4.5%-$B$2)+($A$2-50%),K319+0.85*(0.6*U319+0.4*V319+4.5%-$B$2)+($A$2-50%))</f>
        <v>0.44748801617834555</v>
      </c>
      <c r="I319" t="str">
        <f t="shared" si="104"/>
        <v>No projection</v>
      </c>
      <c r="J319" t="str">
        <f t="shared" si="90"/>
        <v>Lean R</v>
      </c>
      <c r="K319" s="14">
        <f>'Raw Data'!P314</f>
        <v>0.46425</v>
      </c>
      <c r="L319" s="14">
        <f t="shared" si="91"/>
        <v>0.46425000000000005</v>
      </c>
      <c r="M319" s="8">
        <f>'Raw Data'!M314</f>
        <v>0.16499311762205915</v>
      </c>
      <c r="N319" s="10">
        <f t="shared" si="105"/>
        <v>0.29499311762205915</v>
      </c>
      <c r="O319" s="17"/>
      <c r="P319" s="10"/>
      <c r="Q319" s="9"/>
      <c r="R319" s="10" t="str">
        <f t="shared" si="108"/>
        <v/>
      </c>
      <c r="S319" s="10">
        <f t="shared" ref="S319:S326" si="111">50%-N319/2</f>
        <v>0.35250344118897042</v>
      </c>
      <c r="T319" s="10"/>
      <c r="U319" s="15">
        <f t="shared" si="109"/>
        <v>-0.11174655881102957</v>
      </c>
      <c r="V319" s="63"/>
    </row>
    <row r="320" spans="1:22" x14ac:dyDescent="0.25">
      <c r="A320" s="4" t="s">
        <v>477</v>
      </c>
      <c r="B320" s="5">
        <v>15</v>
      </c>
      <c r="C320" s="4" t="s">
        <v>320</v>
      </c>
      <c r="D320" s="4" t="s">
        <v>8</v>
      </c>
      <c r="E320" s="7">
        <v>2010</v>
      </c>
      <c r="F320" s="4">
        <v>4</v>
      </c>
      <c r="G320" s="4">
        <v>6</v>
      </c>
      <c r="H320" s="16">
        <f t="shared" si="110"/>
        <v>0.37359440652767772</v>
      </c>
      <c r="I320" t="str">
        <f t="shared" si="104"/>
        <v>R</v>
      </c>
      <c r="J320" t="str">
        <f t="shared" si="90"/>
        <v>Safe R</v>
      </c>
      <c r="K320" s="14">
        <f>'Raw Data'!P315</f>
        <v>0.45274999999999999</v>
      </c>
      <c r="L320" s="14">
        <f t="shared" si="91"/>
        <v>0.45274999999999999</v>
      </c>
      <c r="M320" s="8">
        <f>'Raw Data'!M315</f>
        <v>0.23117568560418639</v>
      </c>
      <c r="N320" s="10">
        <f t="shared" si="105"/>
        <v>0.27117568560418637</v>
      </c>
      <c r="O320" s="17">
        <f>'Raw Data'!S315</f>
        <v>0.13485760966620441</v>
      </c>
      <c r="P320" s="10">
        <f>'Raw Data'!V315</f>
        <v>0.50900000000000001</v>
      </c>
      <c r="Q320" s="9">
        <f>K320-P320</f>
        <v>-5.6250000000000022E-2</v>
      </c>
      <c r="R320" s="10">
        <f t="shared" si="108"/>
        <v>0.29510760966620442</v>
      </c>
      <c r="S320" s="10">
        <f t="shared" si="111"/>
        <v>0.36441215719790682</v>
      </c>
      <c r="T320" s="10">
        <f>50%-R320/2</f>
        <v>0.35244619516689779</v>
      </c>
      <c r="U320" s="15">
        <f t="shared" si="109"/>
        <v>-8.8337842802093169E-2</v>
      </c>
      <c r="V320" s="63">
        <f>T320-K320</f>
        <v>-0.10030380483310219</v>
      </c>
    </row>
    <row r="321" spans="1:22" x14ac:dyDescent="0.25">
      <c r="A321" s="4" t="s">
        <v>477</v>
      </c>
      <c r="B321" s="5">
        <v>16</v>
      </c>
      <c r="C321" s="4" t="s">
        <v>321</v>
      </c>
      <c r="D321" s="4" t="s">
        <v>8</v>
      </c>
      <c r="E321" s="7">
        <v>2010</v>
      </c>
      <c r="F321" s="4">
        <v>5</v>
      </c>
      <c r="G321" s="4">
        <v>6</v>
      </c>
      <c r="H321" s="16">
        <f t="shared" si="110"/>
        <v>0.39333244757555608</v>
      </c>
      <c r="I321" t="str">
        <f t="shared" si="104"/>
        <v>R</v>
      </c>
      <c r="J321" t="str">
        <f t="shared" si="90"/>
        <v>Safe R</v>
      </c>
      <c r="K321" s="14">
        <f>'Raw Data'!P316</f>
        <v>0.43974999999999997</v>
      </c>
      <c r="L321" s="14">
        <f t="shared" si="91"/>
        <v>0.43974999999999997</v>
      </c>
      <c r="M321" s="8">
        <f>'Raw Data'!M316</f>
        <v>4.0933634275980901E-2</v>
      </c>
      <c r="N321" s="10">
        <f t="shared" si="105"/>
        <v>0.17093363427598091</v>
      </c>
      <c r="O321" s="17">
        <f>'Raw Data'!S316</f>
        <v>0.11464397461216946</v>
      </c>
      <c r="P321" s="10">
        <f>'Raw Data'!V316</f>
        <v>0.53899999999999992</v>
      </c>
      <c r="Q321" s="9">
        <f>K321-P321</f>
        <v>-9.9249999999999949E-2</v>
      </c>
      <c r="R321" s="10">
        <f t="shared" si="108"/>
        <v>0.31789397461216939</v>
      </c>
      <c r="S321" s="10">
        <f t="shared" si="111"/>
        <v>0.41453318286200957</v>
      </c>
      <c r="T321" s="10">
        <f>50%-R321/2</f>
        <v>0.3410530126939153</v>
      </c>
      <c r="U321" s="15">
        <f t="shared" si="109"/>
        <v>-2.5216817137990399E-2</v>
      </c>
      <c r="V321" s="63">
        <f>T321-K321</f>
        <v>-9.8696987306084671E-2</v>
      </c>
    </row>
    <row r="322" spans="1:22" x14ac:dyDescent="0.25">
      <c r="A322" s="4" t="s">
        <v>478</v>
      </c>
      <c r="B322" s="5">
        <v>1</v>
      </c>
      <c r="C322" s="4" t="s">
        <v>322</v>
      </c>
      <c r="D322" s="4" t="s">
        <v>8</v>
      </c>
      <c r="E322" s="7">
        <v>2012</v>
      </c>
      <c r="F322" s="4">
        <v>5</v>
      </c>
      <c r="G322" s="4"/>
      <c r="H322" s="16">
        <f t="shared" si="110"/>
        <v>0.31491006288875439</v>
      </c>
      <c r="I322" t="str">
        <f t="shared" si="104"/>
        <v>R</v>
      </c>
      <c r="J322" t="str">
        <f t="shared" si="90"/>
        <v>Safe R</v>
      </c>
      <c r="K322" s="14">
        <f>'Raw Data'!P317</f>
        <v>0.32275000000000009</v>
      </c>
      <c r="L322" s="14">
        <f t="shared" si="91"/>
        <v>0.32275000000000009</v>
      </c>
      <c r="M322" s="8">
        <f>'Raw Data'!M317</f>
        <v>0.32903249481660896</v>
      </c>
      <c r="N322" s="10">
        <f t="shared" si="105"/>
        <v>0.45903249481660896</v>
      </c>
      <c r="O322" s="17"/>
      <c r="P322" s="10"/>
      <c r="Q322" s="9"/>
      <c r="R322" s="10" t="str">
        <f t="shared" si="108"/>
        <v/>
      </c>
      <c r="S322" s="10">
        <f t="shared" si="111"/>
        <v>0.27048375259169555</v>
      </c>
      <c r="T322" s="10"/>
      <c r="U322" s="15">
        <f t="shared" si="109"/>
        <v>-5.2266247408304545E-2</v>
      </c>
      <c r="V322" s="63"/>
    </row>
    <row r="323" spans="1:22" x14ac:dyDescent="0.25">
      <c r="A323" s="4" t="s">
        <v>478</v>
      </c>
      <c r="B323" s="5">
        <v>2</v>
      </c>
      <c r="C323" s="4" t="s">
        <v>323</v>
      </c>
      <c r="D323" s="4" t="s">
        <v>8</v>
      </c>
      <c r="E323" s="7">
        <v>2012</v>
      </c>
      <c r="F323" s="4">
        <v>5</v>
      </c>
      <c r="G323" s="4"/>
      <c r="H323" s="16">
        <f t="shared" si="110"/>
        <v>0.30769272057535602</v>
      </c>
      <c r="I323" t="str">
        <f t="shared" si="104"/>
        <v>R</v>
      </c>
      <c r="J323" t="str">
        <f t="shared" si="90"/>
        <v>Safe R</v>
      </c>
      <c r="K323" s="14">
        <f>'Raw Data'!P318</f>
        <v>0.30275000000000007</v>
      </c>
      <c r="L323" s="14">
        <f t="shared" si="91"/>
        <v>0.30275000000000007</v>
      </c>
      <c r="M323" s="8">
        <f>'Raw Data'!M318</f>
        <v>0.19859705899525398</v>
      </c>
      <c r="N323" s="10">
        <f t="shared" si="105"/>
        <v>0.32859705899525399</v>
      </c>
      <c r="O323" s="17"/>
      <c r="P323" s="10"/>
      <c r="Q323" s="9"/>
      <c r="R323" s="10" t="str">
        <f t="shared" si="108"/>
        <v/>
      </c>
      <c r="S323" s="10">
        <f t="shared" si="111"/>
        <v>0.33570147050237298</v>
      </c>
      <c r="T323" s="10"/>
      <c r="U323" s="15">
        <f t="shared" si="109"/>
        <v>3.2951470502372904E-2</v>
      </c>
      <c r="V323" s="63"/>
    </row>
    <row r="324" spans="1:22" x14ac:dyDescent="0.25">
      <c r="A324" s="4" t="s">
        <v>478</v>
      </c>
      <c r="B324" s="5">
        <v>3</v>
      </c>
      <c r="C324" s="4" t="s">
        <v>324</v>
      </c>
      <c r="D324" s="4" t="s">
        <v>8</v>
      </c>
      <c r="E324" s="7">
        <v>1994</v>
      </c>
      <c r="F324" s="4">
        <v>4</v>
      </c>
      <c r="G324" s="4">
        <v>4</v>
      </c>
      <c r="H324" s="16">
        <f t="shared" si="110"/>
        <v>0.22197556417939268</v>
      </c>
      <c r="I324" t="str">
        <f t="shared" si="104"/>
        <v>R</v>
      </c>
      <c r="J324" t="str">
        <f t="shared" si="90"/>
        <v>Safe R</v>
      </c>
      <c r="K324" s="14">
        <f>'Raw Data'!P319</f>
        <v>0.24174999999999996</v>
      </c>
      <c r="L324" s="14">
        <f t="shared" si="91"/>
        <v>0.24174999999999991</v>
      </c>
      <c r="M324" s="8">
        <f>'Raw Data'!M319</f>
        <v>0.58096671055106275</v>
      </c>
      <c r="N324" s="10">
        <f t="shared" si="105"/>
        <v>0.62096671055106278</v>
      </c>
      <c r="O324" s="17">
        <f>'Raw Data'!S319</f>
        <v>0.55987014488286069</v>
      </c>
      <c r="P324" s="10">
        <f>'Raw Data'!V319</f>
        <v>0.23399999999999999</v>
      </c>
      <c r="Q324" s="9">
        <f>K324-P324</f>
        <v>7.7499999999999791E-3</v>
      </c>
      <c r="R324" s="10">
        <f t="shared" si="108"/>
        <v>0.47612014488286075</v>
      </c>
      <c r="S324" s="10">
        <f t="shared" si="111"/>
        <v>0.18951664472446861</v>
      </c>
      <c r="T324" s="10">
        <f>50%-R324/2</f>
        <v>0.26193992755856965</v>
      </c>
      <c r="U324" s="15">
        <f t="shared" si="109"/>
        <v>-5.2233355275531357E-2</v>
      </c>
      <c r="V324" s="63">
        <f>T324-K324</f>
        <v>2.0189927558569687E-2</v>
      </c>
    </row>
    <row r="325" spans="1:22" x14ac:dyDescent="0.25">
      <c r="A325" s="4" t="s">
        <v>478</v>
      </c>
      <c r="B325" s="5">
        <v>4</v>
      </c>
      <c r="C325" s="4" t="s">
        <v>325</v>
      </c>
      <c r="D325" s="4" t="s">
        <v>8</v>
      </c>
      <c r="E325" s="7">
        <v>2002</v>
      </c>
      <c r="F325" s="4">
        <v>4</v>
      </c>
      <c r="G325" s="4">
        <v>4</v>
      </c>
      <c r="H325" s="16">
        <f t="shared" si="110"/>
        <v>0.27367703175158703</v>
      </c>
      <c r="I325" t="str">
        <f t="shared" si="104"/>
        <v>R</v>
      </c>
      <c r="J325" t="str">
        <f t="shared" si="90"/>
        <v>Safe R</v>
      </c>
      <c r="K325" s="14">
        <f>'Raw Data'!P320</f>
        <v>0.30975000000000003</v>
      </c>
      <c r="L325" s="14">
        <f t="shared" si="91"/>
        <v>0.30974999999999997</v>
      </c>
      <c r="M325" s="8">
        <f>'Raw Data'!M320</f>
        <v>0.42196262058201178</v>
      </c>
      <c r="N325" s="10">
        <f t="shared" si="105"/>
        <v>0.46196262058201176</v>
      </c>
      <c r="O325" s="17">
        <f>'Raw Data'!S320</f>
        <v>1</v>
      </c>
      <c r="P325" s="10">
        <f>'Raw Data'!V320</f>
        <v>0.30399999999999999</v>
      </c>
      <c r="Q325" s="9">
        <f>K325-P325</f>
        <v>5.7500000000000329E-3</v>
      </c>
      <c r="R325" s="10">
        <f t="shared" si="108"/>
        <v>0.91825000000000001</v>
      </c>
      <c r="S325" s="10">
        <f t="shared" si="111"/>
        <v>0.26901868970899412</v>
      </c>
      <c r="T325" s="12">
        <v>0</v>
      </c>
      <c r="U325" s="15">
        <f t="shared" si="109"/>
        <v>-4.0731310291005907E-2</v>
      </c>
      <c r="V325" s="63">
        <v>-4.4999999999999998E-2</v>
      </c>
    </row>
    <row r="326" spans="1:22" x14ac:dyDescent="0.25">
      <c r="A326" s="4" t="s">
        <v>478</v>
      </c>
      <c r="B326" s="5">
        <v>5</v>
      </c>
      <c r="C326" s="4" t="s">
        <v>326</v>
      </c>
      <c r="D326" s="4" t="s">
        <v>8</v>
      </c>
      <c r="E326" s="7">
        <v>2010</v>
      </c>
      <c r="F326" s="4">
        <v>4</v>
      </c>
      <c r="G326" s="4">
        <v>5</v>
      </c>
      <c r="H326" s="16">
        <f t="shared" si="110"/>
        <v>0.36725376665694531</v>
      </c>
      <c r="I326" t="str">
        <f t="shared" si="104"/>
        <v>R</v>
      </c>
      <c r="J326" t="str">
        <f t="shared" si="90"/>
        <v>Safe R</v>
      </c>
      <c r="K326" s="14">
        <f>'Raw Data'!P321</f>
        <v>0.38874999999999993</v>
      </c>
      <c r="L326" s="14">
        <f t="shared" si="91"/>
        <v>0.38874999999999993</v>
      </c>
      <c r="M326" s="8">
        <f>'Raw Data'!M321</f>
        <v>0.22340675488934991</v>
      </c>
      <c r="N326" s="10">
        <f t="shared" si="105"/>
        <v>0.26340675488934989</v>
      </c>
      <c r="O326" s="17">
        <f>'Raw Data'!S321</f>
        <v>0.28833829909570857</v>
      </c>
      <c r="P326" s="10">
        <f>'Raw Data'!V321</f>
        <v>0.374</v>
      </c>
      <c r="Q326" s="9">
        <f>K326-P326</f>
        <v>1.474999999999993E-2</v>
      </c>
      <c r="R326" s="10">
        <f t="shared" si="108"/>
        <v>0.28758829909570865</v>
      </c>
      <c r="S326" s="10">
        <f t="shared" si="111"/>
        <v>0.36829662255532503</v>
      </c>
      <c r="T326" s="10">
        <f>50%-R326/2</f>
        <v>0.3562058504521457</v>
      </c>
      <c r="U326" s="15">
        <f t="shared" si="109"/>
        <v>-2.0453377444674903E-2</v>
      </c>
      <c r="V326" s="63">
        <f>T326-K326</f>
        <v>-3.2544149547854229E-2</v>
      </c>
    </row>
    <row r="327" spans="1:22" x14ac:dyDescent="0.25">
      <c r="A327" s="4" t="s">
        <v>479</v>
      </c>
      <c r="B327" s="5">
        <v>1</v>
      </c>
      <c r="C327" s="4" t="s">
        <v>327</v>
      </c>
      <c r="D327" s="4" t="s">
        <v>16</v>
      </c>
      <c r="E327" s="7">
        <v>2012</v>
      </c>
      <c r="F327" s="4">
        <v>1</v>
      </c>
      <c r="G327" s="4"/>
      <c r="H327" s="16">
        <f>IF(G327="",K327+0.15*(U327-4.5%+$B$2)+($A$2-50%),K327+0.85*(0.6*U327+0.4*V327-4.5%+$B$2)+($A$2-50%))</f>
        <v>0.57565844854719972</v>
      </c>
      <c r="I327" t="str">
        <f t="shared" si="104"/>
        <v>D</v>
      </c>
      <c r="J327" t="str">
        <f t="shared" si="90"/>
        <v>Likely D</v>
      </c>
      <c r="K327" s="14">
        <f>'Raw Data'!P322</f>
        <v>0.56724999999999992</v>
      </c>
      <c r="L327" s="14">
        <f t="shared" si="91"/>
        <v>0.56725000000000003</v>
      </c>
      <c r="M327" s="8">
        <f>'Raw Data'!M322</f>
        <v>0.28661264729599667</v>
      </c>
      <c r="N327" s="10">
        <f t="shared" si="105"/>
        <v>0.24661264729599666</v>
      </c>
      <c r="O327" s="17"/>
      <c r="P327" s="10"/>
      <c r="Q327" s="9"/>
      <c r="R327" s="10" t="str">
        <f t="shared" si="108"/>
        <v/>
      </c>
      <c r="S327" s="10">
        <f>50%+N327/2</f>
        <v>0.62330632364799832</v>
      </c>
      <c r="T327" s="10"/>
      <c r="U327" s="15">
        <f t="shared" si="109"/>
        <v>5.6056323647998396E-2</v>
      </c>
      <c r="V327" s="63"/>
    </row>
    <row r="328" spans="1:22" x14ac:dyDescent="0.25">
      <c r="A328" s="4" t="s">
        <v>479</v>
      </c>
      <c r="B328" s="5">
        <v>2</v>
      </c>
      <c r="C328" s="4" t="s">
        <v>328</v>
      </c>
      <c r="D328" s="4" t="s">
        <v>8</v>
      </c>
      <c r="E328" s="7">
        <v>1998</v>
      </c>
      <c r="F328" s="4">
        <v>4</v>
      </c>
      <c r="G328" s="4">
        <v>4</v>
      </c>
      <c r="H328" s="16">
        <f>IF(G328="",K328+0.15*(U328+4.5%-$B$2)+($A$2-50%),K328+0.85*(0.6*U328+0.4*V328+4.5%-$B$2)+($A$2-50%))</f>
        <v>0.30099653024344897</v>
      </c>
      <c r="I328" t="str">
        <f t="shared" si="104"/>
        <v>R</v>
      </c>
      <c r="J328" t="str">
        <f t="shared" ref="J328:J391" si="112">IF(H328&lt;42%,"Safe R",IF(AND(H328&gt;42%,H328&lt;44%),"Likely R",IF(AND(H328&gt;44%,H328&lt;47%),"Lean R",IF(AND(H328&gt;47%,H328&lt;53%),"Toss Up",IF(AND(H328&gt;53%,H328&lt;56%),"Lean D",IF(AND(H328&gt;56%,H328&lt;58%),"Likely D","Safe D"))))))</f>
        <v>Safe R</v>
      </c>
      <c r="K328" s="14">
        <f>'Raw Data'!P323</f>
        <v>0.39925000000000005</v>
      </c>
      <c r="L328" s="14">
        <f t="shared" ref="L328:L391" si="113">K328+$A$2-50%</f>
        <v>0.3992500000000001</v>
      </c>
      <c r="M328" s="8">
        <f>'Raw Data'!M323</f>
        <v>0.40427484112517859</v>
      </c>
      <c r="N328" s="10">
        <f t="shared" si="105"/>
        <v>0.44427484112517857</v>
      </c>
      <c r="O328" s="17">
        <f>'Raw Data'!S323</f>
        <v>0.48154932511547388</v>
      </c>
      <c r="P328" s="10">
        <f>'Raw Data'!V323</f>
        <v>0.40899999999999997</v>
      </c>
      <c r="Q328" s="9">
        <f t="shared" ref="Q328:Q334" si="114">K328-P328</f>
        <v>-9.7499999999999254E-3</v>
      </c>
      <c r="R328" s="10">
        <f t="shared" si="108"/>
        <v>0.41529932511547379</v>
      </c>
      <c r="S328" s="10">
        <f>50%-N328/2</f>
        <v>0.27786257943741072</v>
      </c>
      <c r="T328" s="10">
        <f>50%-R328/2</f>
        <v>0.29235033744226313</v>
      </c>
      <c r="U328" s="15">
        <f t="shared" si="109"/>
        <v>-0.12138742056258933</v>
      </c>
      <c r="V328" s="63">
        <f>T328-K328</f>
        <v>-0.10689966255773692</v>
      </c>
    </row>
    <row r="329" spans="1:22" x14ac:dyDescent="0.25">
      <c r="A329" s="4" t="s">
        <v>479</v>
      </c>
      <c r="B329" s="5">
        <v>3</v>
      </c>
      <c r="C329" s="4" t="s">
        <v>329</v>
      </c>
      <c r="D329" s="4" t="s">
        <v>16</v>
      </c>
      <c r="E329" s="7">
        <v>1996</v>
      </c>
      <c r="F329" s="4">
        <v>1</v>
      </c>
      <c r="G329" s="4">
        <v>1</v>
      </c>
      <c r="H329" s="16">
        <f>IF(G329="",K329+0.15*(U329-4.5%+$B$2)+($A$2-50%),K329+0.85*(0.6*U329+0.4*V329-4.5%+$B$2)+($A$2-50%))</f>
        <v>0.76987376469396795</v>
      </c>
      <c r="I329" t="str">
        <f t="shared" si="104"/>
        <v>D</v>
      </c>
      <c r="J329" t="str">
        <f t="shared" si="112"/>
        <v>Safe D</v>
      </c>
      <c r="K329" s="14">
        <f>'Raw Data'!P324</f>
        <v>0.71724999999999994</v>
      </c>
      <c r="L329" s="14">
        <f t="shared" si="113"/>
        <v>0.71724999999999994</v>
      </c>
      <c r="M329" s="8">
        <f>'Raw Data'!M324</f>
        <v>0.58052990718870046</v>
      </c>
      <c r="N329" s="10">
        <f t="shared" si="105"/>
        <v>0.54052990718870042</v>
      </c>
      <c r="O329" s="17">
        <f>'Raw Data'!S324</f>
        <v>0.48075669624029022</v>
      </c>
      <c r="P329" s="10">
        <f>'Raw Data'!V324</f>
        <v>0.68899999999999995</v>
      </c>
      <c r="Q329" s="9">
        <f t="shared" si="114"/>
        <v>2.8249999999999997E-2</v>
      </c>
      <c r="R329" s="10">
        <f t="shared" si="108"/>
        <v>0.58500669624029011</v>
      </c>
      <c r="S329" s="10">
        <f>50%+N329/2</f>
        <v>0.77026495359435021</v>
      </c>
      <c r="T329" s="10">
        <f>50%+R329/2</f>
        <v>0.79250334812014511</v>
      </c>
      <c r="U329" s="15">
        <f t="shared" si="109"/>
        <v>5.3014953594350267E-2</v>
      </c>
      <c r="V329" s="63">
        <f>T329-K329</f>
        <v>7.5253348120145169E-2</v>
      </c>
    </row>
    <row r="330" spans="1:22" x14ac:dyDescent="0.25">
      <c r="A330" s="4" t="s">
        <v>479</v>
      </c>
      <c r="B330" s="5">
        <v>4</v>
      </c>
      <c r="C330" s="4" t="s">
        <v>330</v>
      </c>
      <c r="D330" s="4" t="s">
        <v>16</v>
      </c>
      <c r="E330" s="7">
        <v>1986</v>
      </c>
      <c r="F330" s="4">
        <v>1</v>
      </c>
      <c r="G330" s="4">
        <v>1</v>
      </c>
      <c r="H330" s="16">
        <f>IF(G330="",K330+0.15*(U330-4.5%+$B$2)+($A$2-50%),K330+0.85*(0.6*U330+0.4*V330-4.5%+$B$2)+($A$2-50%))</f>
        <v>0.57515393081247501</v>
      </c>
      <c r="I330" t="str">
        <f t="shared" si="104"/>
        <v>D</v>
      </c>
      <c r="J330" t="str">
        <f t="shared" si="112"/>
        <v>Likely D</v>
      </c>
      <c r="K330" s="14">
        <f>'Raw Data'!P325</f>
        <v>0.51424999999999998</v>
      </c>
      <c r="L330" s="14">
        <f t="shared" si="113"/>
        <v>0.5142500000000001</v>
      </c>
      <c r="M330" s="8">
        <f>'Raw Data'!M325</f>
        <v>0.20462345967205686</v>
      </c>
      <c r="N330" s="10">
        <f t="shared" si="105"/>
        <v>0.16462345967205685</v>
      </c>
      <c r="O330" s="17">
        <f>'Raw Data'!S325</f>
        <v>0.11132322703588526</v>
      </c>
      <c r="P330" s="10">
        <f>'Raw Data'!V325</f>
        <v>0.51900000000000002</v>
      </c>
      <c r="Q330" s="9">
        <f t="shared" si="114"/>
        <v>-4.750000000000032E-3</v>
      </c>
      <c r="R330" s="10">
        <f t="shared" si="108"/>
        <v>0.18257322703588524</v>
      </c>
      <c r="S330" s="10">
        <f>50%+N330/2</f>
        <v>0.58231172983602841</v>
      </c>
      <c r="T330" s="10">
        <f>50%+R330/2</f>
        <v>0.59128661351794265</v>
      </c>
      <c r="U330" s="15">
        <f t="shared" si="109"/>
        <v>6.8061729836028428E-2</v>
      </c>
      <c r="V330" s="63">
        <f>T330-K330</f>
        <v>7.7036613517942665E-2</v>
      </c>
    </row>
    <row r="331" spans="1:22" x14ac:dyDescent="0.25">
      <c r="A331" s="4" t="s">
        <v>479</v>
      </c>
      <c r="B331" s="5">
        <v>5</v>
      </c>
      <c r="C331" s="4" t="s">
        <v>331</v>
      </c>
      <c r="D331" s="4" t="s">
        <v>16</v>
      </c>
      <c r="E331" s="7">
        <v>2008</v>
      </c>
      <c r="F331" s="4">
        <v>1</v>
      </c>
      <c r="G331" s="4">
        <v>1</v>
      </c>
      <c r="H331" s="16">
        <f>IF(G331="",K331+0.15*(U331-4.5%+$B$2)+($A$2-50%),K331+0.85*(0.6*U331+0.4*V331-4.5%+$B$2)+($A$2-50%))</f>
        <v>0.53865075881562197</v>
      </c>
      <c r="I331" t="str">
        <f t="shared" si="104"/>
        <v>No projection</v>
      </c>
      <c r="J331" t="str">
        <f t="shared" si="112"/>
        <v>Lean D</v>
      </c>
      <c r="K331" s="14">
        <f>'Raw Data'!P326</f>
        <v>0.49774999999999997</v>
      </c>
      <c r="L331" s="14">
        <f t="shared" si="113"/>
        <v>0.49774999999999991</v>
      </c>
      <c r="M331" s="8">
        <f>'Raw Data'!M326</f>
        <v>0.12010036277223718</v>
      </c>
      <c r="N331" s="10">
        <f t="shared" si="105"/>
        <v>8.0100362772237171E-2</v>
      </c>
      <c r="O331" s="17">
        <f>'Raw Data'!S326</f>
        <v>5.4442154757067429E-2</v>
      </c>
      <c r="P331" s="10">
        <f>'Raw Data'!V326</f>
        <v>0.51900000000000002</v>
      </c>
      <c r="Q331" s="9">
        <f t="shared" si="114"/>
        <v>-2.1250000000000047E-2</v>
      </c>
      <c r="R331" s="10">
        <f t="shared" si="108"/>
        <v>0.10919215475706738</v>
      </c>
      <c r="S331" s="10">
        <f>50%+N331/2</f>
        <v>0.5400501813861186</v>
      </c>
      <c r="T331" s="10">
        <f>50%+R331/2</f>
        <v>0.55459607737853367</v>
      </c>
      <c r="U331" s="15">
        <f t="shared" si="109"/>
        <v>4.2300181386118629E-2</v>
      </c>
      <c r="V331" s="63">
        <f>T331-K331</f>
        <v>5.6846077378533699E-2</v>
      </c>
    </row>
    <row r="332" spans="1:22" x14ac:dyDescent="0.25">
      <c r="A332" s="4" t="s">
        <v>480</v>
      </c>
      <c r="B332" s="5">
        <v>1</v>
      </c>
      <c r="C332" s="4" t="s">
        <v>332</v>
      </c>
      <c r="D332" s="4" t="s">
        <v>16</v>
      </c>
      <c r="E332" s="7">
        <v>1998</v>
      </c>
      <c r="F332" s="4">
        <v>1</v>
      </c>
      <c r="G332" s="4">
        <v>1</v>
      </c>
      <c r="H332" s="16">
        <f>IF(G332="",K332+0.15*(U332-4.5%+$B$2)+($A$2-50%),K332+0.85*(0.6*U332+0.4*V332-4.5%+$B$2)+($A$2-50%))</f>
        <v>0.83413486385879565</v>
      </c>
      <c r="I332" t="str">
        <f t="shared" si="104"/>
        <v>D</v>
      </c>
      <c r="J332" t="str">
        <f t="shared" si="112"/>
        <v>Safe D</v>
      </c>
      <c r="K332" s="14">
        <f>'Raw Data'!P327</f>
        <v>0.80774999999999997</v>
      </c>
      <c r="L332" s="14">
        <f t="shared" si="113"/>
        <v>0.80774999999999997</v>
      </c>
      <c r="M332" s="8">
        <f>'Raw Data'!M327</f>
        <v>0.69897005434821824</v>
      </c>
      <c r="N332" s="10">
        <f t="shared" si="105"/>
        <v>0.6589700543482182</v>
      </c>
      <c r="O332" s="17">
        <f>'Raw Data'!S327</f>
        <v>1</v>
      </c>
      <c r="P332" s="10">
        <f>'Raw Data'!V327</f>
        <v>0.84399999999999997</v>
      </c>
      <c r="Q332" s="9">
        <f t="shared" si="114"/>
        <v>-3.6250000000000004E-2</v>
      </c>
      <c r="R332" s="10">
        <f t="shared" si="108"/>
        <v>1.03975</v>
      </c>
      <c r="S332" s="10">
        <f>50%+N332/2</f>
        <v>0.8294850271741091</v>
      </c>
      <c r="T332" s="17">
        <v>1</v>
      </c>
      <c r="U332" s="15">
        <f t="shared" si="109"/>
        <v>2.1735027174109134E-2</v>
      </c>
      <c r="V332" s="63">
        <v>4.4999999999999998E-2</v>
      </c>
    </row>
    <row r="333" spans="1:22" x14ac:dyDescent="0.25">
      <c r="A333" s="4" t="s">
        <v>480</v>
      </c>
      <c r="B333" s="5">
        <v>2</v>
      </c>
      <c r="C333" s="4" t="s">
        <v>333</v>
      </c>
      <c r="D333" s="4" t="s">
        <v>16</v>
      </c>
      <c r="E333" s="7">
        <v>1994</v>
      </c>
      <c r="F333" s="4">
        <v>1</v>
      </c>
      <c r="G333" s="4">
        <v>1</v>
      </c>
      <c r="H333" s="16">
        <f>IF(G333="",K333+0.15*(U333-4.5%+$B$2)+($A$2-50%),K333+0.85*(0.6*U333+0.4*V333-4.5%+$B$2)+($A$2-50%))</f>
        <v>0.9051089726995647</v>
      </c>
      <c r="I333" t="str">
        <f t="shared" si="104"/>
        <v>D</v>
      </c>
      <c r="J333" t="str">
        <f t="shared" si="112"/>
        <v>Safe D</v>
      </c>
      <c r="K333" s="14">
        <f>'Raw Data'!P328</f>
        <v>0.88775000000000004</v>
      </c>
      <c r="L333" s="14">
        <f t="shared" si="113"/>
        <v>0.88775000000000004</v>
      </c>
      <c r="M333" s="8">
        <f>'Raw Data'!M328</f>
        <v>0.81009622906100587</v>
      </c>
      <c r="N333" s="10">
        <f t="shared" si="105"/>
        <v>0.77009622906100583</v>
      </c>
      <c r="O333" s="17">
        <f>'Raw Data'!S328</f>
        <v>0.78596726052357768</v>
      </c>
      <c r="P333" s="10">
        <f>'Raw Data'!V328</f>
        <v>0.86399999999999999</v>
      </c>
      <c r="Q333" s="9">
        <f t="shared" si="114"/>
        <v>2.3750000000000049E-2</v>
      </c>
      <c r="R333" s="10">
        <f t="shared" si="108"/>
        <v>0.88571726052357769</v>
      </c>
      <c r="S333" s="10">
        <f>50%+N333/2</f>
        <v>0.88504811453050292</v>
      </c>
      <c r="T333" s="10">
        <f>50%+R333/2</f>
        <v>0.94285863026178884</v>
      </c>
      <c r="U333" s="15">
        <f t="shared" si="109"/>
        <v>-2.7018854694971228E-3</v>
      </c>
      <c r="V333" s="63">
        <f>T333-K333</f>
        <v>5.5108630261788805E-2</v>
      </c>
    </row>
    <row r="334" spans="1:22" x14ac:dyDescent="0.25">
      <c r="A334" s="4" t="s">
        <v>480</v>
      </c>
      <c r="B334" s="5">
        <v>3</v>
      </c>
      <c r="C334" s="4" t="s">
        <v>334</v>
      </c>
      <c r="D334" s="4" t="s">
        <v>8</v>
      </c>
      <c r="E334" s="7">
        <v>2010</v>
      </c>
      <c r="F334" s="4">
        <v>4</v>
      </c>
      <c r="G334" s="4">
        <v>6</v>
      </c>
      <c r="H334" s="16">
        <f t="shared" ref="H334:H343" si="115">IF(G334="",K334+0.15*(U334+4.5%-$B$2)+($A$2-50%),K334+0.85*(0.6*U334+0.4*V334+4.5%-$B$2)+($A$2-50%))</f>
        <v>0.39559619862336382</v>
      </c>
      <c r="I334" t="str">
        <f t="shared" si="104"/>
        <v>R</v>
      </c>
      <c r="J334" t="str">
        <f t="shared" si="112"/>
        <v>Safe R</v>
      </c>
      <c r="K334" s="14">
        <f>'Raw Data'!P329</f>
        <v>0.41774999999999995</v>
      </c>
      <c r="L334" s="14">
        <f t="shared" si="113"/>
        <v>0.41774999999999995</v>
      </c>
      <c r="M334" s="8">
        <f>'Raw Data'!M329</f>
        <v>0.14457877063352648</v>
      </c>
      <c r="N334" s="10">
        <f t="shared" si="105"/>
        <v>0.18457877063352648</v>
      </c>
      <c r="O334" s="17">
        <f>'Raw Data'!S329</f>
        <v>0.11444832273580535</v>
      </c>
      <c r="P334" s="10">
        <f>'Raw Data'!V329</f>
        <v>0.46399999999999997</v>
      </c>
      <c r="Q334" s="9">
        <f t="shared" si="114"/>
        <v>-4.6250000000000013E-2</v>
      </c>
      <c r="R334" s="10">
        <f t="shared" si="108"/>
        <v>0.2646983227358054</v>
      </c>
      <c r="S334" s="10">
        <f t="shared" ref="S334:S343" si="116">50%-N334/2</f>
        <v>0.40771061468323677</v>
      </c>
      <c r="T334" s="10">
        <f>50%-R334/2</f>
        <v>0.3676508386320973</v>
      </c>
      <c r="U334" s="15">
        <f t="shared" si="109"/>
        <v>-1.0039385316763183E-2</v>
      </c>
      <c r="V334" s="63">
        <f>T334-K334</f>
        <v>-5.0099161367902656E-2</v>
      </c>
    </row>
    <row r="335" spans="1:22" x14ac:dyDescent="0.25">
      <c r="A335" s="4" t="s">
        <v>480</v>
      </c>
      <c r="B335" s="5">
        <v>4</v>
      </c>
      <c r="C335" s="4" t="s">
        <v>335</v>
      </c>
      <c r="D335" s="4" t="s">
        <v>8</v>
      </c>
      <c r="E335" s="7">
        <v>2012</v>
      </c>
      <c r="F335" s="4">
        <v>5</v>
      </c>
      <c r="G335" s="4"/>
      <c r="H335" s="16">
        <f t="shared" si="115"/>
        <v>0.38742302608595397</v>
      </c>
      <c r="I335" t="str">
        <f t="shared" si="104"/>
        <v>R</v>
      </c>
      <c r="J335" t="str">
        <f t="shared" si="112"/>
        <v>Safe R</v>
      </c>
      <c r="K335" s="14">
        <f>'Raw Data'!P330</f>
        <v>0.40274999999999994</v>
      </c>
      <c r="L335" s="14">
        <f t="shared" si="113"/>
        <v>0.40274999999999994</v>
      </c>
      <c r="M335" s="8">
        <f>'Raw Data'!M330</f>
        <v>0.26885965218727947</v>
      </c>
      <c r="N335" s="10">
        <f t="shared" si="105"/>
        <v>0.39885965218727948</v>
      </c>
      <c r="O335" s="17"/>
      <c r="P335" s="10"/>
      <c r="Q335" s="9"/>
      <c r="R335" s="10" t="str">
        <f t="shared" si="108"/>
        <v/>
      </c>
      <c r="S335" s="10">
        <f t="shared" si="116"/>
        <v>0.30057017390636026</v>
      </c>
      <c r="T335" s="10"/>
      <c r="U335" s="15">
        <f t="shared" si="109"/>
        <v>-0.10217982609363968</v>
      </c>
      <c r="V335" s="63"/>
    </row>
    <row r="336" spans="1:22" x14ac:dyDescent="0.25">
      <c r="A336" s="4" t="s">
        <v>480</v>
      </c>
      <c r="B336" s="5">
        <v>5</v>
      </c>
      <c r="C336" s="4" t="s">
        <v>336</v>
      </c>
      <c r="D336" s="4" t="s">
        <v>8</v>
      </c>
      <c r="E336" s="7">
        <v>2008</v>
      </c>
      <c r="F336" s="4">
        <v>4</v>
      </c>
      <c r="G336" s="4">
        <v>4</v>
      </c>
      <c r="H336" s="16">
        <f t="shared" si="115"/>
        <v>0.35019398734814905</v>
      </c>
      <c r="I336" t="str">
        <f t="shared" si="104"/>
        <v>R</v>
      </c>
      <c r="J336" t="str">
        <f t="shared" si="112"/>
        <v>Safe R</v>
      </c>
      <c r="K336" s="14">
        <f>'Raw Data'!P331</f>
        <v>0.40274999999999994</v>
      </c>
      <c r="L336" s="14">
        <f t="shared" si="113"/>
        <v>0.40274999999999994</v>
      </c>
      <c r="M336" s="8">
        <f>'Raw Data'!M331</f>
        <v>0.25849220257377015</v>
      </c>
      <c r="N336" s="10">
        <f t="shared" ref="N336:N351" si="117">IF(F336=1,M336-4%,IF(F336=2,M336+5%,IF(F336=3,M336+14%,IF(F336=4,M336+4%,IF(F336=5,M336+13%,M336+22%)))))</f>
        <v>0.29849220257377013</v>
      </c>
      <c r="O336" s="17">
        <f>'Raw Data'!S331</f>
        <v>0.41741471173846789</v>
      </c>
      <c r="P336" s="10">
        <f>'Raw Data'!V331</f>
        <v>0.40899999999999997</v>
      </c>
      <c r="Q336" s="9">
        <f t="shared" ref="Q336:Q342" si="118">K336-P336</f>
        <v>-6.2500000000000333E-3</v>
      </c>
      <c r="R336" s="10">
        <f t="shared" si="108"/>
        <v>0.34766471173846791</v>
      </c>
      <c r="S336" s="10">
        <f t="shared" si="116"/>
        <v>0.35075389871311491</v>
      </c>
      <c r="T336" s="10">
        <f t="shared" ref="T336:T342" si="119">50%-R336/2</f>
        <v>0.32616764413076604</v>
      </c>
      <c r="U336" s="15">
        <f t="shared" si="109"/>
        <v>-5.1996101286885033E-2</v>
      </c>
      <c r="V336" s="63">
        <f t="shared" ref="V336:V342" si="120">T336-K336</f>
        <v>-7.6582355869233898E-2</v>
      </c>
    </row>
    <row r="337" spans="1:22" x14ac:dyDescent="0.25">
      <c r="A337" s="4" t="s">
        <v>480</v>
      </c>
      <c r="B337" s="5">
        <v>6</v>
      </c>
      <c r="C337" s="4" t="s">
        <v>337</v>
      </c>
      <c r="D337" s="4" t="s">
        <v>8</v>
      </c>
      <c r="E337" s="7">
        <v>2002</v>
      </c>
      <c r="F337" s="4">
        <v>4</v>
      </c>
      <c r="G337" s="4">
        <v>4</v>
      </c>
      <c r="H337" s="16">
        <f t="shared" si="115"/>
        <v>0.42366100574079268</v>
      </c>
      <c r="I337" t="str">
        <f t="shared" si="104"/>
        <v>R</v>
      </c>
      <c r="J337" t="str">
        <f t="shared" si="112"/>
        <v>Likely R</v>
      </c>
      <c r="K337" s="14">
        <f>'Raw Data'!P332</f>
        <v>0.46825</v>
      </c>
      <c r="L337" s="14">
        <f t="shared" si="113"/>
        <v>0.46825000000000006</v>
      </c>
      <c r="M337" s="8">
        <f>'Raw Data'!M332</f>
        <v>0.14282563601249376</v>
      </c>
      <c r="N337" s="10">
        <f t="shared" si="117"/>
        <v>0.18282563601249377</v>
      </c>
      <c r="O337" s="17">
        <f>'Raw Data'!S332</f>
        <v>0.14204974750600824</v>
      </c>
      <c r="P337" s="10">
        <f>'Raw Data'!V332</f>
        <v>0.54899999999999993</v>
      </c>
      <c r="Q337" s="9">
        <f t="shared" si="118"/>
        <v>-8.0749999999999933E-2</v>
      </c>
      <c r="R337" s="10">
        <f t="shared" si="108"/>
        <v>0.14679974750600816</v>
      </c>
      <c r="S337" s="10">
        <f t="shared" si="116"/>
        <v>0.4085871819937531</v>
      </c>
      <c r="T337" s="10">
        <f t="shared" si="119"/>
        <v>0.42660012624699595</v>
      </c>
      <c r="U337" s="15">
        <f t="shared" si="109"/>
        <v>-5.9662818006246898E-2</v>
      </c>
      <c r="V337" s="63">
        <f t="shared" si="120"/>
        <v>-4.1649873753004052E-2</v>
      </c>
    </row>
    <row r="338" spans="1:22" x14ac:dyDescent="0.25">
      <c r="A338" s="4" t="s">
        <v>480</v>
      </c>
      <c r="B338" s="5">
        <v>7</v>
      </c>
      <c r="C338" s="4" t="s">
        <v>338</v>
      </c>
      <c r="D338" s="4" t="s">
        <v>8</v>
      </c>
      <c r="E338" s="7">
        <v>2010</v>
      </c>
      <c r="F338" s="4">
        <v>4</v>
      </c>
      <c r="G338" s="4">
        <v>5</v>
      </c>
      <c r="H338" s="16">
        <f t="shared" si="115"/>
        <v>0.40651360748072407</v>
      </c>
      <c r="I338" t="str">
        <f t="shared" si="104"/>
        <v>R</v>
      </c>
      <c r="J338" t="str">
        <f t="shared" si="112"/>
        <v>Safe R</v>
      </c>
      <c r="K338" s="14">
        <f>'Raw Data'!P333</f>
        <v>0.47125</v>
      </c>
      <c r="L338" s="14">
        <f t="shared" si="113"/>
        <v>0.47124999999999995</v>
      </c>
      <c r="M338" s="8">
        <f>'Raw Data'!M333</f>
        <v>0.18795533185646662</v>
      </c>
      <c r="N338" s="10">
        <f t="shared" si="117"/>
        <v>0.22795533185646663</v>
      </c>
      <c r="O338" s="17">
        <f>'Raw Data'!S333</f>
        <v>0.11086931115221715</v>
      </c>
      <c r="P338" s="10">
        <f>'Raw Data'!V333</f>
        <v>0.52900000000000003</v>
      </c>
      <c r="Q338" s="9">
        <f t="shared" si="118"/>
        <v>-5.7750000000000024E-2</v>
      </c>
      <c r="R338" s="10">
        <f t="shared" si="108"/>
        <v>0.18261931115221719</v>
      </c>
      <c r="S338" s="10">
        <f t="shared" si="116"/>
        <v>0.38602233407176667</v>
      </c>
      <c r="T338" s="10">
        <f t="shared" si="119"/>
        <v>0.40869034442389141</v>
      </c>
      <c r="U338" s="15">
        <f t="shared" si="109"/>
        <v>-8.5227665928233332E-2</v>
      </c>
      <c r="V338" s="63">
        <f t="shared" si="120"/>
        <v>-6.2559655576108597E-2</v>
      </c>
    </row>
    <row r="339" spans="1:22" x14ac:dyDescent="0.25">
      <c r="A339" s="4" t="s">
        <v>480</v>
      </c>
      <c r="B339" s="5">
        <v>8</v>
      </c>
      <c r="C339" s="4" t="s">
        <v>339</v>
      </c>
      <c r="D339" s="4" t="s">
        <v>8</v>
      </c>
      <c r="E339" s="7">
        <v>2010</v>
      </c>
      <c r="F339" s="4">
        <v>4</v>
      </c>
      <c r="G339" s="4">
        <v>6</v>
      </c>
      <c r="H339" s="16">
        <f t="shared" si="115"/>
        <v>0.4186152556580629</v>
      </c>
      <c r="I339" t="str">
        <f t="shared" si="104"/>
        <v>R</v>
      </c>
      <c r="J339" t="str">
        <f t="shared" si="112"/>
        <v>Safe R</v>
      </c>
      <c r="K339" s="14">
        <f>'Raw Data'!P334</f>
        <v>0.48025000000000001</v>
      </c>
      <c r="L339" s="14">
        <f t="shared" si="113"/>
        <v>0.48025000000000007</v>
      </c>
      <c r="M339" s="8">
        <f>'Raw Data'!M334</f>
        <v>0.13206979371901956</v>
      </c>
      <c r="N339" s="10">
        <f t="shared" si="117"/>
        <v>0.17206979371901956</v>
      </c>
      <c r="O339" s="17">
        <f>'Raw Data'!S334</f>
        <v>7.0452629079924334E-2</v>
      </c>
      <c r="P339" s="10">
        <f>'Raw Data'!V334</f>
        <v>0.50900000000000001</v>
      </c>
      <c r="Q339" s="9">
        <f t="shared" si="118"/>
        <v>-2.8749999999999998E-2</v>
      </c>
      <c r="R339" s="10">
        <f t="shared" si="108"/>
        <v>0.20320262907992434</v>
      </c>
      <c r="S339" s="10">
        <f t="shared" si="116"/>
        <v>0.41396510314049023</v>
      </c>
      <c r="T339" s="10">
        <f t="shared" si="119"/>
        <v>0.39839868546003782</v>
      </c>
      <c r="U339" s="15">
        <f t="shared" si="109"/>
        <v>-6.6284896859509779E-2</v>
      </c>
      <c r="V339" s="63">
        <f t="shared" si="120"/>
        <v>-8.1851314539962194E-2</v>
      </c>
    </row>
    <row r="340" spans="1:22" x14ac:dyDescent="0.25">
      <c r="A340" s="4" t="s">
        <v>480</v>
      </c>
      <c r="B340" s="5">
        <v>9</v>
      </c>
      <c r="C340" s="4" t="s">
        <v>340</v>
      </c>
      <c r="D340" s="4" t="s">
        <v>8</v>
      </c>
      <c r="E340" s="7">
        <v>2001</v>
      </c>
      <c r="F340" s="4">
        <v>4</v>
      </c>
      <c r="G340" s="4">
        <v>4</v>
      </c>
      <c r="H340" s="16">
        <f t="shared" si="115"/>
        <v>0.34549028277826133</v>
      </c>
      <c r="I340" t="str">
        <f t="shared" si="104"/>
        <v>R</v>
      </c>
      <c r="J340" t="str">
        <f t="shared" si="112"/>
        <v>Safe R</v>
      </c>
      <c r="K340" s="14">
        <f>'Raw Data'!P335</f>
        <v>0.34625</v>
      </c>
      <c r="L340" s="14">
        <f t="shared" si="113"/>
        <v>0.34624999999999995</v>
      </c>
      <c r="M340" s="8">
        <f>'Raw Data'!M335</f>
        <v>0.23349556150999801</v>
      </c>
      <c r="N340" s="10">
        <f t="shared" si="117"/>
        <v>0.27349556150999799</v>
      </c>
      <c r="O340" s="17">
        <f>'Raw Data'!S335</f>
        <v>0.46122558256876012</v>
      </c>
      <c r="P340" s="10">
        <f>'Raw Data'!V335</f>
        <v>0.32399999999999995</v>
      </c>
      <c r="Q340" s="9">
        <f t="shared" si="118"/>
        <v>2.2250000000000048E-2</v>
      </c>
      <c r="R340" s="10">
        <f t="shared" si="108"/>
        <v>0.36297558256876006</v>
      </c>
      <c r="S340" s="10">
        <f t="shared" si="116"/>
        <v>0.36325221924500101</v>
      </c>
      <c r="T340" s="10">
        <f t="shared" si="119"/>
        <v>0.31851220871561997</v>
      </c>
      <c r="U340" s="15">
        <f t="shared" si="109"/>
        <v>1.7002219245001005E-2</v>
      </c>
      <c r="V340" s="63">
        <f t="shared" si="120"/>
        <v>-2.7737791284380031E-2</v>
      </c>
    </row>
    <row r="341" spans="1:22" x14ac:dyDescent="0.25">
      <c r="A341" s="4" t="s">
        <v>480</v>
      </c>
      <c r="B341" s="5">
        <v>10</v>
      </c>
      <c r="C341" s="4" t="s">
        <v>341</v>
      </c>
      <c r="D341" s="4" t="s">
        <v>8</v>
      </c>
      <c r="E341" s="7">
        <v>2010</v>
      </c>
      <c r="F341" s="4">
        <v>4</v>
      </c>
      <c r="G341" s="4">
        <v>6</v>
      </c>
      <c r="H341" s="16">
        <f t="shared" si="115"/>
        <v>0.34792965691905836</v>
      </c>
      <c r="I341" t="str">
        <f t="shared" si="104"/>
        <v>R</v>
      </c>
      <c r="J341" t="str">
        <f t="shared" si="112"/>
        <v>Safe R</v>
      </c>
      <c r="K341" s="14">
        <f>'Raw Data'!P336</f>
        <v>0.37225000000000003</v>
      </c>
      <c r="L341" s="14">
        <f t="shared" si="113"/>
        <v>0.37224999999999997</v>
      </c>
      <c r="M341" s="8">
        <f>'Raw Data'!M336</f>
        <v>0.31168413747762885</v>
      </c>
      <c r="N341" s="10">
        <f t="shared" si="117"/>
        <v>0.35168413747762883</v>
      </c>
      <c r="O341" s="17">
        <f>'Raw Data'!S336</f>
        <v>0.1035346354361546</v>
      </c>
      <c r="P341" s="10">
        <f>'Raw Data'!V336</f>
        <v>0.41899999999999998</v>
      </c>
      <c r="Q341" s="9">
        <f t="shared" si="118"/>
        <v>-4.6749999999999958E-2</v>
      </c>
      <c r="R341" s="10">
        <f t="shared" si="108"/>
        <v>0.25428463543615454</v>
      </c>
      <c r="S341" s="10">
        <f t="shared" si="116"/>
        <v>0.32415793126118558</v>
      </c>
      <c r="T341" s="10">
        <f t="shared" si="119"/>
        <v>0.37285768228192273</v>
      </c>
      <c r="U341" s="15">
        <f t="shared" si="109"/>
        <v>-4.8092068738814442E-2</v>
      </c>
      <c r="V341" s="63">
        <f t="shared" si="120"/>
        <v>6.0768228192270568E-4</v>
      </c>
    </row>
    <row r="342" spans="1:22" x14ac:dyDescent="0.25">
      <c r="A342" s="4" t="s">
        <v>480</v>
      </c>
      <c r="B342" s="5">
        <v>11</v>
      </c>
      <c r="C342" s="4" t="s">
        <v>342</v>
      </c>
      <c r="D342" s="4" t="s">
        <v>8</v>
      </c>
      <c r="E342" s="7">
        <v>2010</v>
      </c>
      <c r="F342" s="4">
        <v>4</v>
      </c>
      <c r="G342" s="4">
        <v>6</v>
      </c>
      <c r="H342" s="16">
        <f t="shared" si="115"/>
        <v>0.38473248406840915</v>
      </c>
      <c r="I342" t="str">
        <f t="shared" si="104"/>
        <v>R</v>
      </c>
      <c r="J342" t="str">
        <f t="shared" si="112"/>
        <v>Safe R</v>
      </c>
      <c r="K342" s="14">
        <f>'Raw Data'!P337</f>
        <v>0.43374999999999997</v>
      </c>
      <c r="L342" s="14">
        <f t="shared" si="113"/>
        <v>0.43374999999999997</v>
      </c>
      <c r="M342" s="8">
        <f>'Raw Data'!M337</f>
        <v>0.17088478881338576</v>
      </c>
      <c r="N342" s="10">
        <f t="shared" si="117"/>
        <v>0.21088478881338577</v>
      </c>
      <c r="O342" s="17">
        <f>'Raw Data'!S337</f>
        <v>9.4011145789279216E-2</v>
      </c>
      <c r="P342" s="10">
        <f>'Raw Data'!V337</f>
        <v>0.53899999999999992</v>
      </c>
      <c r="Q342" s="9">
        <f t="shared" si="118"/>
        <v>-0.10524999999999995</v>
      </c>
      <c r="R342" s="10">
        <f t="shared" ref="R342:R373" si="121">IF(G342=1,O342+Q342+7.6%,IF(G342=2,O342+Q342+16.6%,IF(G342=3,O342+Q342+25.6%,IF(G342=4,O342-Q342-7.6%,IF(G342=5,O342-Q342+1.4%,IF(G342=6,O342-Q342+10.4%,""))))))</f>
        <v>0.30326114578927921</v>
      </c>
      <c r="S342" s="10">
        <f t="shared" si="116"/>
        <v>0.3945576055933071</v>
      </c>
      <c r="T342" s="10">
        <f t="shared" si="119"/>
        <v>0.3483694271053604</v>
      </c>
      <c r="U342" s="15">
        <f t="shared" si="109"/>
        <v>-3.9192394406692865E-2</v>
      </c>
      <c r="V342" s="63">
        <f t="shared" si="120"/>
        <v>-8.5380572894639573E-2</v>
      </c>
    </row>
    <row r="343" spans="1:22" x14ac:dyDescent="0.25">
      <c r="A343" s="4" t="s">
        <v>480</v>
      </c>
      <c r="B343" s="5">
        <v>12</v>
      </c>
      <c r="C343" s="4" t="s">
        <v>343</v>
      </c>
      <c r="D343" s="4" t="s">
        <v>8</v>
      </c>
      <c r="E343" s="7">
        <v>2012</v>
      </c>
      <c r="F343">
        <v>6</v>
      </c>
      <c r="G343" s="4"/>
      <c r="H343" s="16">
        <f t="shared" si="115"/>
        <v>0.39270961336191251</v>
      </c>
      <c r="I343" t="s">
        <v>518</v>
      </c>
      <c r="J343" t="str">
        <f t="shared" si="112"/>
        <v>Safe R</v>
      </c>
      <c r="K343" s="14">
        <f>'Raw Data'!P338</f>
        <v>0.39624999999999999</v>
      </c>
      <c r="L343" s="14">
        <f t="shared" si="113"/>
        <v>0.39624999999999999</v>
      </c>
      <c r="M343" s="8">
        <f>'Raw Data'!M338</f>
        <v>3.4705155174499402E-2</v>
      </c>
      <c r="N343" s="10">
        <f t="shared" si="117"/>
        <v>0.25470515517449943</v>
      </c>
      <c r="O343" s="17"/>
      <c r="P343" s="10"/>
      <c r="Q343" s="9"/>
      <c r="R343" s="10" t="str">
        <f t="shared" si="121"/>
        <v/>
      </c>
      <c r="S343" s="10">
        <f t="shared" si="116"/>
        <v>0.37264742241275028</v>
      </c>
      <c r="T343" s="10"/>
      <c r="U343" s="15">
        <f t="shared" si="109"/>
        <v>-2.3602577587249707E-2</v>
      </c>
      <c r="V343" s="63"/>
    </row>
    <row r="344" spans="1:22" x14ac:dyDescent="0.25">
      <c r="A344" s="4" t="s">
        <v>480</v>
      </c>
      <c r="B344" s="5">
        <v>13</v>
      </c>
      <c r="C344" s="4" t="s">
        <v>344</v>
      </c>
      <c r="D344" s="4" t="s">
        <v>16</v>
      </c>
      <c r="E344" s="7">
        <v>2004</v>
      </c>
      <c r="F344" s="4">
        <v>1</v>
      </c>
      <c r="G344" s="4">
        <v>1</v>
      </c>
      <c r="H344" s="16">
        <f>IF(G344="",K344+0.15*(U344-4.5%+$B$2)+($A$2-50%),K344+0.85*(0.6*U344+0.4*V344-4.5%+$B$2)+($A$2-50%))</f>
        <v>0.65956767284603945</v>
      </c>
      <c r="I344" t="str">
        <f t="shared" ref="I344:I375" si="122">IF(H344&lt;44%,"R",IF(H344&gt;56%,"D","No projection"))</f>
        <v>D</v>
      </c>
      <c r="J344" t="str">
        <f t="shared" si="112"/>
        <v>Safe D</v>
      </c>
      <c r="K344" s="14">
        <f>'Raw Data'!P339</f>
        <v>0.6472500000000001</v>
      </c>
      <c r="L344" s="14">
        <f t="shared" si="113"/>
        <v>0.6472500000000001</v>
      </c>
      <c r="M344" s="8">
        <f>'Raw Data'!M339</f>
        <v>0.38175031844618013</v>
      </c>
      <c r="N344" s="10">
        <f t="shared" si="117"/>
        <v>0.34175031844618015</v>
      </c>
      <c r="O344" s="17">
        <f>'Raw Data'!S339</f>
        <v>0.12683142142507964</v>
      </c>
      <c r="P344" s="10">
        <f>'Raw Data'!V339</f>
        <v>0.55400000000000005</v>
      </c>
      <c r="Q344" s="9">
        <f>K344-P344</f>
        <v>9.3250000000000055E-2</v>
      </c>
      <c r="R344" s="10">
        <f t="shared" si="121"/>
        <v>0.2960814214250797</v>
      </c>
      <c r="S344" s="10">
        <f>50%+N344/2</f>
        <v>0.67087515922309005</v>
      </c>
      <c r="T344" s="10">
        <f>50%+R344/2</f>
        <v>0.64804071071253988</v>
      </c>
      <c r="U344" s="15">
        <f t="shared" si="109"/>
        <v>2.3625159223089942E-2</v>
      </c>
      <c r="V344" s="63">
        <f>T344-K344</f>
        <v>7.9071071253977721E-4</v>
      </c>
    </row>
    <row r="345" spans="1:22" x14ac:dyDescent="0.25">
      <c r="A345" s="4" t="s">
        <v>480</v>
      </c>
      <c r="B345" s="5">
        <v>14</v>
      </c>
      <c r="C345" s="4" t="s">
        <v>345</v>
      </c>
      <c r="D345" s="4" t="s">
        <v>16</v>
      </c>
      <c r="E345" s="7">
        <v>1994</v>
      </c>
      <c r="F345" s="4">
        <v>1</v>
      </c>
      <c r="G345" s="4">
        <v>1</v>
      </c>
      <c r="H345" s="16">
        <f>IF(G345="",K345+0.15*(U345-4.5%+$B$2)+($A$2-50%),K345+0.85*(0.6*U345+0.4*V345-4.5%+$B$2)+($A$2-50%))</f>
        <v>0.73604005761778801</v>
      </c>
      <c r="I345" t="str">
        <f t="shared" si="122"/>
        <v>D</v>
      </c>
      <c r="J345" t="str">
        <f t="shared" si="112"/>
        <v>Safe D</v>
      </c>
      <c r="K345" s="14">
        <f>'Raw Data'!P340</f>
        <v>0.66775000000000007</v>
      </c>
      <c r="L345" s="14">
        <f t="shared" si="113"/>
        <v>0.66775000000000007</v>
      </c>
      <c r="M345" s="8">
        <f>'Raw Data'!M340</f>
        <v>0.53788678830646397</v>
      </c>
      <c r="N345" s="10">
        <f t="shared" si="117"/>
        <v>0.49788678830646399</v>
      </c>
      <c r="O345" s="17">
        <f>'Raw Data'!S340</f>
        <v>0.41887603882140989</v>
      </c>
      <c r="P345" s="10">
        <f>'Raw Data'!V340</f>
        <v>0.66900000000000004</v>
      </c>
      <c r="Q345" s="9">
        <f>K345-P345</f>
        <v>-1.2499999999999734E-3</v>
      </c>
      <c r="R345" s="10">
        <f t="shared" si="121"/>
        <v>0.49362603882140993</v>
      </c>
      <c r="S345" s="10">
        <f>50%+N345/2</f>
        <v>0.74894339415323197</v>
      </c>
      <c r="T345" s="10">
        <f>50%+R345/2</f>
        <v>0.74681301941070499</v>
      </c>
      <c r="U345" s="15">
        <f t="shared" si="109"/>
        <v>8.1193394153231901E-2</v>
      </c>
      <c r="V345" s="63">
        <f>T345-K345</f>
        <v>7.9063019410704927E-2</v>
      </c>
    </row>
    <row r="346" spans="1:22" x14ac:dyDescent="0.25">
      <c r="A346" s="4" t="s">
        <v>480</v>
      </c>
      <c r="B346" s="5">
        <v>15</v>
      </c>
      <c r="C346" s="4" t="s">
        <v>346</v>
      </c>
      <c r="D346" s="4" t="s">
        <v>8</v>
      </c>
      <c r="E346" s="7">
        <v>2004</v>
      </c>
      <c r="F346" s="4">
        <v>4</v>
      </c>
      <c r="G346" s="4">
        <v>4</v>
      </c>
      <c r="H346" s="16">
        <f>IF(G346="",K346+0.15*(U346+4.5%-$B$2)+($A$2-50%),K346+0.85*(0.6*U346+0.4*V346+4.5%-$B$2)+($A$2-50%))</f>
        <v>0.42582919144051301</v>
      </c>
      <c r="I346" t="str">
        <f t="shared" si="122"/>
        <v>R</v>
      </c>
      <c r="J346" t="str">
        <f t="shared" si="112"/>
        <v>Likely R</v>
      </c>
      <c r="K346" s="14">
        <f>'Raw Data'!P341</f>
        <v>0.46625</v>
      </c>
      <c r="L346" s="14">
        <f t="shared" si="113"/>
        <v>0.46625000000000005</v>
      </c>
      <c r="M346" s="8">
        <f>'Raw Data'!M341</f>
        <v>0.13501094973868416</v>
      </c>
      <c r="N346" s="10">
        <f t="shared" si="117"/>
        <v>0.17501094973868417</v>
      </c>
      <c r="O346" s="17">
        <f>'Raw Data'!S341</f>
        <v>0.15725303750660324</v>
      </c>
      <c r="P346" s="10">
        <f>'Raw Data'!V341</f>
        <v>0.52900000000000003</v>
      </c>
      <c r="Q346" s="9">
        <f>K346-P346</f>
        <v>-6.2750000000000028E-2</v>
      </c>
      <c r="R346" s="10">
        <f t="shared" si="121"/>
        <v>0.14400303750660326</v>
      </c>
      <c r="S346" s="10">
        <f>50%-N346/2</f>
        <v>0.41249452513065793</v>
      </c>
      <c r="T346" s="10">
        <f>50%-R346/2</f>
        <v>0.42799848124669837</v>
      </c>
      <c r="U346" s="15">
        <f t="shared" si="109"/>
        <v>-5.3755474869342068E-2</v>
      </c>
      <c r="V346" s="63">
        <f>T346-K346</f>
        <v>-3.8251518753301628E-2</v>
      </c>
    </row>
    <row r="347" spans="1:22" x14ac:dyDescent="0.25">
      <c r="A347" s="4" t="s">
        <v>480</v>
      </c>
      <c r="B347" s="5">
        <v>16</v>
      </c>
      <c r="C347" s="4" t="s">
        <v>347</v>
      </c>
      <c r="D347" s="4" t="s">
        <v>8</v>
      </c>
      <c r="E347" s="7">
        <v>1996</v>
      </c>
      <c r="F347" s="4">
        <v>4</v>
      </c>
      <c r="G347" s="4">
        <v>4</v>
      </c>
      <c r="H347" s="16">
        <f>IF(G347="",K347+0.15*(U347+4.5%-$B$2)+($A$2-50%),K347+0.85*(0.6*U347+0.4*V347+4.5%-$B$2)+($A$2-50%))</f>
        <v>0.40023111466346595</v>
      </c>
      <c r="I347" t="str">
        <f t="shared" si="122"/>
        <v>R</v>
      </c>
      <c r="J347" t="str">
        <f t="shared" si="112"/>
        <v>Safe R</v>
      </c>
      <c r="K347" s="14">
        <f>'Raw Data'!P342</f>
        <v>0.45024999999999998</v>
      </c>
      <c r="L347" s="14">
        <f t="shared" si="113"/>
        <v>0.45025000000000004</v>
      </c>
      <c r="M347" s="8">
        <f>'Raw Data'!M342</f>
        <v>0.16832786664522381</v>
      </c>
      <c r="N347" s="10">
        <f t="shared" si="117"/>
        <v>0.20832786664522382</v>
      </c>
      <c r="O347" s="17">
        <f>'Raw Data'!S342</f>
        <v>0.30773693730589402</v>
      </c>
      <c r="P347" s="10">
        <f>'Raw Data'!V342</f>
        <v>0.44899999999999995</v>
      </c>
      <c r="Q347" s="9">
        <f>K347-P347</f>
        <v>1.2500000000000289E-3</v>
      </c>
      <c r="R347" s="10">
        <f t="shared" si="121"/>
        <v>0.23048693730589398</v>
      </c>
      <c r="S347" s="10">
        <f>50%-N347/2</f>
        <v>0.39583606667738808</v>
      </c>
      <c r="T347" s="10">
        <f>50%-R347/2</f>
        <v>0.38475653134705301</v>
      </c>
      <c r="U347" s="15">
        <f t="shared" si="109"/>
        <v>-5.4413933322611907E-2</v>
      </c>
      <c r="V347" s="63">
        <f>T347-K347</f>
        <v>-6.5493468652946973E-2</v>
      </c>
    </row>
    <row r="348" spans="1:22" x14ac:dyDescent="0.25">
      <c r="A348" s="4" t="s">
        <v>480</v>
      </c>
      <c r="B348" s="5">
        <v>17</v>
      </c>
      <c r="C348" s="4" t="s">
        <v>348</v>
      </c>
      <c r="D348" s="4" t="s">
        <v>16</v>
      </c>
      <c r="E348" s="7">
        <v>2012</v>
      </c>
      <c r="F348" s="4">
        <v>2</v>
      </c>
      <c r="G348" s="4"/>
      <c r="H348" s="16">
        <f>IF(G348="",K348+0.15*(U348-4.5%+$B$2)+($A$2-50%),K348+0.85*(0.6*U348+0.4*V348-4.5%+$B$2)+($A$2-50%))</f>
        <v>0.55427909018464061</v>
      </c>
      <c r="I348" t="str">
        <f t="shared" si="122"/>
        <v>No projection</v>
      </c>
      <c r="J348" t="str">
        <f t="shared" si="112"/>
        <v>Lean D</v>
      </c>
      <c r="K348" s="14">
        <f>'Raw Data'!P343</f>
        <v>0.54125000000000001</v>
      </c>
      <c r="L348" s="14">
        <f t="shared" si="113"/>
        <v>0.54125000000000001</v>
      </c>
      <c r="M348" s="8">
        <f>'Raw Data'!M343</f>
        <v>0.2062212024618742</v>
      </c>
      <c r="N348" s="10">
        <f t="shared" si="117"/>
        <v>0.25622120246187419</v>
      </c>
      <c r="O348" s="17"/>
      <c r="P348" s="10"/>
      <c r="Q348" s="9"/>
      <c r="R348" s="10" t="str">
        <f t="shared" si="121"/>
        <v/>
      </c>
      <c r="S348" s="10">
        <f>50%+N348/2</f>
        <v>0.62811060123093709</v>
      </c>
      <c r="T348" s="10"/>
      <c r="U348" s="15">
        <f t="shared" si="109"/>
        <v>8.6860601230937085E-2</v>
      </c>
      <c r="V348" s="63"/>
    </row>
    <row r="349" spans="1:22" x14ac:dyDescent="0.25">
      <c r="A349" s="4" t="s">
        <v>480</v>
      </c>
      <c r="B349" s="5">
        <v>18</v>
      </c>
      <c r="C349" s="4" t="s">
        <v>349</v>
      </c>
      <c r="D349" s="4" t="s">
        <v>8</v>
      </c>
      <c r="E349" s="7">
        <v>2002</v>
      </c>
      <c r="F349" s="4">
        <v>4</v>
      </c>
      <c r="G349" s="4">
        <v>4</v>
      </c>
      <c r="H349" s="16">
        <f>IF(G349="",K349+0.15*(U349+4.5%-$B$2)+($A$2-50%),K349+0.85*(0.6*U349+0.4*V349+4.5%-$B$2)+($A$2-50%))</f>
        <v>0.35490240564176306</v>
      </c>
      <c r="I349" t="str">
        <f t="shared" si="122"/>
        <v>R</v>
      </c>
      <c r="J349" t="str">
        <f t="shared" si="112"/>
        <v>Safe R</v>
      </c>
      <c r="K349" s="14">
        <f>'Raw Data'!P344</f>
        <v>0.39624999999999999</v>
      </c>
      <c r="L349" s="14">
        <f t="shared" si="113"/>
        <v>0.39624999999999999</v>
      </c>
      <c r="M349" s="8">
        <f>'Raw Data'!M344</f>
        <v>0.27910456129582473</v>
      </c>
      <c r="N349" s="10">
        <f t="shared" si="117"/>
        <v>0.31910456129582471</v>
      </c>
      <c r="O349" s="17">
        <f>'Raw Data'!S344</f>
        <v>0.34656430134000976</v>
      </c>
      <c r="P349" s="10">
        <f>'Raw Data'!V344</f>
        <v>0.40899999999999997</v>
      </c>
      <c r="Q349" s="9">
        <f>K349-P349</f>
        <v>-1.2749999999999984E-2</v>
      </c>
      <c r="R349" s="10">
        <f t="shared" si="121"/>
        <v>0.28331430134000973</v>
      </c>
      <c r="S349" s="10">
        <f>50%-N349/2</f>
        <v>0.34044771935208762</v>
      </c>
      <c r="T349" s="10">
        <f>50%-R349/2</f>
        <v>0.35834284932999516</v>
      </c>
      <c r="U349" s="15">
        <f t="shared" si="109"/>
        <v>-5.5802280647912372E-2</v>
      </c>
      <c r="V349" s="63">
        <f>T349-K349</f>
        <v>-3.790715067000483E-2</v>
      </c>
    </row>
    <row r="350" spans="1:22" x14ac:dyDescent="0.25">
      <c r="A350" s="4" t="s">
        <v>481</v>
      </c>
      <c r="B350" s="5">
        <v>1</v>
      </c>
      <c r="C350" s="4" t="s">
        <v>350</v>
      </c>
      <c r="D350" s="4" t="s">
        <v>16</v>
      </c>
      <c r="E350" s="7">
        <v>2010</v>
      </c>
      <c r="F350" s="4">
        <v>1</v>
      </c>
      <c r="G350" s="4">
        <v>2</v>
      </c>
      <c r="H350" s="16">
        <f>IF(G350="",K350+0.15*(U350-4.5%+$B$2)+($A$2-50%),K350+0.85*(0.6*U350+0.4*V350-4.5%+$B$2)+($A$2-50%))</f>
        <v>0.58897831157926961</v>
      </c>
      <c r="I350" t="str">
        <f t="shared" si="122"/>
        <v>D</v>
      </c>
      <c r="J350" t="str">
        <f t="shared" si="112"/>
        <v>Safe D</v>
      </c>
      <c r="K350" s="14">
        <f>'Raw Data'!P345</f>
        <v>0.65075000000000005</v>
      </c>
      <c r="L350" s="14">
        <f t="shared" si="113"/>
        <v>0.65074999999999994</v>
      </c>
      <c r="M350" s="8">
        <f>'Raw Data'!M345</f>
        <v>0.12932222158680318</v>
      </c>
      <c r="N350" s="10">
        <f t="shared" si="117"/>
        <v>8.9322221586803169E-2</v>
      </c>
      <c r="O350" s="17">
        <f>'Raw Data'!S345</f>
        <v>6.3653794556674637E-2</v>
      </c>
      <c r="P350" s="10">
        <f>'Raw Data'!V345</f>
        <v>0.624</v>
      </c>
      <c r="Q350" s="9">
        <f>K350-P350</f>
        <v>2.6750000000000052E-2</v>
      </c>
      <c r="R350" s="10">
        <f t="shared" si="121"/>
        <v>0.25640379455667472</v>
      </c>
      <c r="S350" s="10">
        <f>50%+N350/2</f>
        <v>0.54466111079340163</v>
      </c>
      <c r="T350" s="10">
        <f>50%+R350/2</f>
        <v>0.62820189727833742</v>
      </c>
      <c r="U350" s="15">
        <f t="shared" si="109"/>
        <v>-0.10608888920659842</v>
      </c>
      <c r="V350" s="63">
        <f>T350-K350</f>
        <v>-2.2548102721662633E-2</v>
      </c>
    </row>
    <row r="351" spans="1:22" x14ac:dyDescent="0.25">
      <c r="A351" s="4" t="s">
        <v>481</v>
      </c>
      <c r="B351" s="5">
        <v>2</v>
      </c>
      <c r="C351" s="4" t="s">
        <v>351</v>
      </c>
      <c r="D351" s="4" t="s">
        <v>16</v>
      </c>
      <c r="E351" s="7">
        <v>2000</v>
      </c>
      <c r="F351" s="4">
        <v>1</v>
      </c>
      <c r="G351" s="4">
        <v>1</v>
      </c>
      <c r="H351" s="16">
        <f>IF(G351="",K351+0.15*(U351-4.5%+$B$2)+($A$2-50%),K351+0.85*(0.6*U351+0.4*V351-4.5%+$B$2)+($A$2-50%))</f>
        <v>0.62666811590413807</v>
      </c>
      <c r="I351" t="str">
        <f t="shared" si="122"/>
        <v>D</v>
      </c>
      <c r="J351" t="str">
        <f t="shared" si="112"/>
        <v>Safe D</v>
      </c>
      <c r="K351" s="14">
        <f>'Raw Data'!P346</f>
        <v>0.58825000000000005</v>
      </c>
      <c r="L351" s="14">
        <f t="shared" si="113"/>
        <v>0.58824999999999994</v>
      </c>
      <c r="M351" s="8">
        <f>'Raw Data'!M346</f>
        <v>0.22683134245708403</v>
      </c>
      <c r="N351" s="10">
        <f t="shared" si="117"/>
        <v>0.18683134245708402</v>
      </c>
      <c r="O351" s="17">
        <f>'Raw Data'!S346</f>
        <v>0.30674190339753893</v>
      </c>
      <c r="P351" s="10">
        <f>'Raw Data'!V346</f>
        <v>0.58399999999999996</v>
      </c>
      <c r="Q351" s="9">
        <f>K351-P351</f>
        <v>4.250000000000087E-3</v>
      </c>
      <c r="R351" s="10">
        <f t="shared" si="121"/>
        <v>0.38699190339753903</v>
      </c>
      <c r="S351" s="10">
        <f>50%+N351/2</f>
        <v>0.593415671228542</v>
      </c>
      <c r="T351" s="10">
        <f>50%+R351/2</f>
        <v>0.69349595169876954</v>
      </c>
      <c r="U351" s="15">
        <f t="shared" si="109"/>
        <v>5.1656712285419459E-3</v>
      </c>
      <c r="V351" s="63">
        <f>T351-K351</f>
        <v>0.10524595169876949</v>
      </c>
    </row>
    <row r="352" spans="1:22" x14ac:dyDescent="0.25">
      <c r="A352" s="4" t="s">
        <v>482</v>
      </c>
      <c r="B352" s="5">
        <v>1</v>
      </c>
      <c r="C352" s="4" t="s">
        <v>146</v>
      </c>
      <c r="D352" s="4"/>
      <c r="E352" s="7"/>
      <c r="F352" s="4"/>
      <c r="G352" s="4"/>
      <c r="H352" s="16">
        <f>IF(G352="",K352+0.15*U352+($A$2-50%),K352+0.85*(0.6*U352+0.15*V352)+($A$2-50%)-4.5%+$B$2)</f>
        <v>0.39025000000000004</v>
      </c>
      <c r="I352" t="str">
        <f t="shared" si="122"/>
        <v>R</v>
      </c>
      <c r="J352" t="str">
        <f t="shared" si="112"/>
        <v>Safe R</v>
      </c>
      <c r="K352" s="14">
        <f>'Raw Data'!P347</f>
        <v>0.39025000000000004</v>
      </c>
      <c r="L352" s="14">
        <f t="shared" si="113"/>
        <v>0.39024999999999999</v>
      </c>
      <c r="M352" s="8"/>
      <c r="N352" s="10"/>
      <c r="O352" s="17"/>
      <c r="P352" s="10"/>
      <c r="Q352" s="9"/>
      <c r="R352" s="10" t="str">
        <f t="shared" si="121"/>
        <v/>
      </c>
      <c r="S352" s="10"/>
      <c r="T352" s="10"/>
      <c r="U352" s="15"/>
      <c r="V352" s="63"/>
    </row>
    <row r="353" spans="1:22" x14ac:dyDescent="0.25">
      <c r="A353" s="4" t="s">
        <v>482</v>
      </c>
      <c r="B353" s="5">
        <v>2</v>
      </c>
      <c r="C353" s="4" t="s">
        <v>352</v>
      </c>
      <c r="D353" s="4" t="s">
        <v>8</v>
      </c>
      <c r="E353" s="7">
        <v>2001</v>
      </c>
      <c r="F353" s="4">
        <v>4</v>
      </c>
      <c r="G353" s="4">
        <v>4</v>
      </c>
      <c r="H353" s="16">
        <f>IF(G353="",K353+0.15*(U353+4.5%-$B$2)+($A$2-50%),K353+0.85*(0.6*U353+0.4*V353+4.5%-$B$2)+($A$2-50%))</f>
        <v>0.38901598363869677</v>
      </c>
      <c r="I353" t="str">
        <f t="shared" si="122"/>
        <v>R</v>
      </c>
      <c r="J353" t="str">
        <f t="shared" si="112"/>
        <v>Safe R</v>
      </c>
      <c r="K353" s="14">
        <f>'Raw Data'!P348</f>
        <v>0.38224999999999998</v>
      </c>
      <c r="L353" s="14">
        <f t="shared" si="113"/>
        <v>0.38224999999999998</v>
      </c>
      <c r="M353" s="8">
        <f>'Raw Data'!M348</f>
        <v>1</v>
      </c>
      <c r="N353" s="10">
        <f t="shared" ref="N353:N384" si="123">IF(F353=1,M353-4%,IF(F353=2,M353+5%,IF(F353=3,M353+14%,IF(F353=4,M353+4%,IF(F353=5,M353+13%,M353+22%)))))</f>
        <v>1.04</v>
      </c>
      <c r="O353" s="17">
        <f>'Raw Data'!S348</f>
        <v>9.9950096242960029E-2</v>
      </c>
      <c r="P353" s="10">
        <f>'Raw Data'!V348</f>
        <v>0.41899999999999998</v>
      </c>
      <c r="Q353" s="9">
        <f>K353-P353</f>
        <v>-3.6750000000000005E-2</v>
      </c>
      <c r="R353" s="10">
        <f t="shared" si="121"/>
        <v>6.0700096242960036E-2</v>
      </c>
      <c r="S353" s="10">
        <v>0</v>
      </c>
      <c r="T353" s="10">
        <f>50%-R353/2</f>
        <v>0.46964995187851999</v>
      </c>
      <c r="U353" s="15">
        <v>-4.4999999999999998E-2</v>
      </c>
      <c r="V353" s="63">
        <f>T353-K353</f>
        <v>8.739995187852001E-2</v>
      </c>
    </row>
    <row r="354" spans="1:22" x14ac:dyDescent="0.25">
      <c r="A354" s="4" t="s">
        <v>482</v>
      </c>
      <c r="B354" s="5">
        <v>3</v>
      </c>
      <c r="C354" s="4" t="s">
        <v>353</v>
      </c>
      <c r="D354" s="4" t="s">
        <v>8</v>
      </c>
      <c r="E354" s="7">
        <v>2010</v>
      </c>
      <c r="F354" s="4">
        <v>4</v>
      </c>
      <c r="G354" s="4">
        <v>5</v>
      </c>
      <c r="H354" s="16">
        <f>IF(G354="",K354+0.15*(U354+4.5%-$B$2)+($A$2-50%),K354+0.85*(0.6*U354+0.4*V354+4.5%-$B$2)+($A$2-50%))</f>
        <v>0.33272109230981195</v>
      </c>
      <c r="I354" t="str">
        <f t="shared" si="122"/>
        <v>R</v>
      </c>
      <c r="J354" t="str">
        <f t="shared" si="112"/>
        <v>Safe R</v>
      </c>
      <c r="K354" s="14">
        <f>'Raw Data'!P349</f>
        <v>0.32774999999999999</v>
      </c>
      <c r="L354" s="14">
        <f t="shared" si="113"/>
        <v>0.32774999999999999</v>
      </c>
      <c r="M354" s="8">
        <f>'Raw Data'!M349</f>
        <v>0.33344346245973405</v>
      </c>
      <c r="N354" s="10">
        <f t="shared" si="123"/>
        <v>0.37344346245973403</v>
      </c>
      <c r="O354" s="17">
        <f>'Raw Data'!S349</f>
        <v>0.26659308684091704</v>
      </c>
      <c r="P354" s="10">
        <f>'Raw Data'!V349</f>
        <v>0.31899999999999995</v>
      </c>
      <c r="Q354" s="9">
        <f>K354-P354</f>
        <v>8.7500000000000355E-3</v>
      </c>
      <c r="R354" s="10">
        <f t="shared" si="121"/>
        <v>0.27184308684091701</v>
      </c>
      <c r="S354" s="10">
        <f>50%-N354/2</f>
        <v>0.31327826877013298</v>
      </c>
      <c r="T354" s="10">
        <f>50%-R354/2</f>
        <v>0.36407845657954152</v>
      </c>
      <c r="U354" s="15">
        <f>S354-K354</f>
        <v>-1.4471731229867002E-2</v>
      </c>
      <c r="V354" s="63">
        <f>T354-K354</f>
        <v>3.6328456579541535E-2</v>
      </c>
    </row>
    <row r="355" spans="1:22" x14ac:dyDescent="0.25">
      <c r="A355" s="4" t="s">
        <v>482</v>
      </c>
      <c r="B355" s="5">
        <v>4</v>
      </c>
      <c r="C355" s="4" t="s">
        <v>354</v>
      </c>
      <c r="D355" s="4" t="s">
        <v>8</v>
      </c>
      <c r="E355" s="7">
        <v>2010</v>
      </c>
      <c r="F355" s="4">
        <v>4</v>
      </c>
      <c r="G355" s="4">
        <v>5</v>
      </c>
      <c r="H355" s="16">
        <f>IF(G355="",K355+0.15*(U355+4.5%-$B$2)+($A$2-50%),K355+0.85*(0.6*U355+0.4*V355+4.5%-$B$2)+($A$2-50%))</f>
        <v>0.31995738884713276</v>
      </c>
      <c r="I355" t="str">
        <f t="shared" si="122"/>
        <v>R</v>
      </c>
      <c r="J355" t="str">
        <f t="shared" si="112"/>
        <v>Safe R</v>
      </c>
      <c r="K355" s="14">
        <f>'Raw Data'!P350</f>
        <v>0.35075000000000001</v>
      </c>
      <c r="L355" s="14">
        <f t="shared" si="113"/>
        <v>0.35075000000000001</v>
      </c>
      <c r="M355" s="8">
        <f>'Raw Data'!M350</f>
        <v>0.31629206011437683</v>
      </c>
      <c r="N355" s="10">
        <f t="shared" si="123"/>
        <v>0.35629206011437681</v>
      </c>
      <c r="O355" s="17">
        <f>'Raw Data'!S350</f>
        <v>0.37569491661000676</v>
      </c>
      <c r="P355" s="10">
        <f>'Raw Data'!V350</f>
        <v>0.35399999999999998</v>
      </c>
      <c r="Q355" s="9">
        <f>K355-P355</f>
        <v>-3.2499999999999751E-3</v>
      </c>
      <c r="R355" s="10">
        <f t="shared" si="121"/>
        <v>0.39294491661000674</v>
      </c>
      <c r="S355" s="10">
        <f>50%-N355/2</f>
        <v>0.32185396994281157</v>
      </c>
      <c r="T355" s="10">
        <f>50%-R355/2</f>
        <v>0.30352754169499663</v>
      </c>
      <c r="U355" s="15">
        <f>S355-K355</f>
        <v>-2.8896030057188438E-2</v>
      </c>
      <c r="V355" s="63">
        <f>T355-K355</f>
        <v>-4.7222458305003379E-2</v>
      </c>
    </row>
    <row r="356" spans="1:22" x14ac:dyDescent="0.25">
      <c r="A356" s="4" t="s">
        <v>482</v>
      </c>
      <c r="B356" s="5">
        <v>5</v>
      </c>
      <c r="C356" s="4" t="s">
        <v>355</v>
      </c>
      <c r="D356" s="4" t="s">
        <v>8</v>
      </c>
      <c r="E356" s="7">
        <v>2010</v>
      </c>
      <c r="F356" s="4">
        <v>4</v>
      </c>
      <c r="G356" s="4">
        <v>6</v>
      </c>
      <c r="H356" s="16">
        <f>IF(G356="",K356+0.15*(U356+4.5%-$B$2)+($A$2-50%),K356+0.85*(0.6*U356+0.4*V356+4.5%-$B$2)+($A$2-50%))</f>
        <v>0.41373987989426964</v>
      </c>
      <c r="I356" t="str">
        <f t="shared" si="122"/>
        <v>R</v>
      </c>
      <c r="J356" t="str">
        <f t="shared" si="112"/>
        <v>Safe R</v>
      </c>
      <c r="K356" s="14">
        <f>'Raw Data'!P351</f>
        <v>0.42324999999999996</v>
      </c>
      <c r="L356" s="14">
        <f t="shared" si="113"/>
        <v>0.4232499999999999</v>
      </c>
      <c r="M356" s="8">
        <f>'Raw Data'!M351</f>
        <v>0.11117591362544871</v>
      </c>
      <c r="N356" s="10">
        <f t="shared" si="123"/>
        <v>0.15117591362544872</v>
      </c>
      <c r="O356" s="17">
        <f>'Raw Data'!S351</f>
        <v>0.10317801253671149</v>
      </c>
      <c r="P356" s="10">
        <f>'Raw Data'!V351</f>
        <v>0.42899999999999999</v>
      </c>
      <c r="Q356" s="9">
        <f>K356-P356</f>
        <v>-5.7500000000000329E-3</v>
      </c>
      <c r="R356" s="10">
        <f t="shared" si="121"/>
        <v>0.21292801253671154</v>
      </c>
      <c r="S356" s="10">
        <f>50%-N356/2</f>
        <v>0.42441204318727566</v>
      </c>
      <c r="T356" s="10">
        <f>50%-R356/2</f>
        <v>0.39353599373164422</v>
      </c>
      <c r="U356" s="15">
        <f>S356-K356</f>
        <v>1.1620431872756964E-3</v>
      </c>
      <c r="V356" s="63">
        <f>T356-K356</f>
        <v>-2.9714006268355742E-2</v>
      </c>
    </row>
    <row r="357" spans="1:22" x14ac:dyDescent="0.25">
      <c r="A357" s="4" t="s">
        <v>482</v>
      </c>
      <c r="B357" s="5">
        <v>6</v>
      </c>
      <c r="C357" s="4" t="s">
        <v>356</v>
      </c>
      <c r="D357" s="4" t="s">
        <v>16</v>
      </c>
      <c r="E357" s="7">
        <v>1992</v>
      </c>
      <c r="F357" s="4">
        <v>1</v>
      </c>
      <c r="G357" s="4">
        <v>1</v>
      </c>
      <c r="H357" s="16">
        <f>IF(G357="",K357+0.15*(U357-4.5%+$B$2)+($A$2-50%),K357+0.85*(0.6*U357+0.4*V357-4.5%+$B$2)+($A$2-50%))</f>
        <v>0.72428665909549772</v>
      </c>
      <c r="I357" t="str">
        <f t="shared" si="122"/>
        <v>D</v>
      </c>
      <c r="J357" t="str">
        <f t="shared" si="112"/>
        <v>Safe D</v>
      </c>
      <c r="K357" s="14">
        <f>'Raw Data'!P352</f>
        <v>0.69474999999999998</v>
      </c>
      <c r="L357" s="14">
        <f t="shared" si="113"/>
        <v>0.69474999999999998</v>
      </c>
      <c r="M357" s="8">
        <f>'Raw Data'!M352</f>
        <v>1</v>
      </c>
      <c r="N357" s="10">
        <f t="shared" si="123"/>
        <v>0.96</v>
      </c>
      <c r="O357" s="17">
        <f>'Raw Data'!S352</f>
        <v>0.26649505350292757</v>
      </c>
      <c r="P357" s="10">
        <f>'Raw Data'!V352</f>
        <v>0.60899999999999999</v>
      </c>
      <c r="Q357" s="9">
        <f>K357-P357</f>
        <v>8.5749999999999993E-2</v>
      </c>
      <c r="R357" s="10">
        <f t="shared" si="121"/>
        <v>0.42824505350292758</v>
      </c>
      <c r="S357" s="10">
        <v>1</v>
      </c>
      <c r="T357" s="10">
        <f>50%+R357/2</f>
        <v>0.71412252675146382</v>
      </c>
      <c r="U357" s="15">
        <v>4.4999999999999998E-2</v>
      </c>
      <c r="V357" s="63">
        <f>T357-K357</f>
        <v>1.9372526751463837E-2</v>
      </c>
    </row>
    <row r="358" spans="1:22" x14ac:dyDescent="0.25">
      <c r="A358" s="4" t="s">
        <v>482</v>
      </c>
      <c r="B358" s="5">
        <v>7</v>
      </c>
      <c r="C358" s="4" t="s">
        <v>357</v>
      </c>
      <c r="D358" s="4" t="s">
        <v>8</v>
      </c>
      <c r="E358" s="7">
        <v>2012</v>
      </c>
      <c r="F358" s="4">
        <v>5</v>
      </c>
      <c r="G358" s="4"/>
      <c r="H358" s="16">
        <f t="shared" ref="H358:H363" si="124">IF(G358="",K358+0.15*(U358+4.5%-$B$2)+($A$2-50%),K358+0.85*(0.6*U358+0.4*V358+4.5%-$B$2)+($A$2-50%))</f>
        <v>0.42260938136442344</v>
      </c>
      <c r="I358" t="str">
        <f t="shared" si="122"/>
        <v>R</v>
      </c>
      <c r="J358" t="str">
        <f t="shared" si="112"/>
        <v>Likely R</v>
      </c>
      <c r="K358" s="14">
        <f>'Raw Data'!P353</f>
        <v>0.43024999999999997</v>
      </c>
      <c r="L358" s="14">
        <f t="shared" si="113"/>
        <v>0.43025000000000002</v>
      </c>
      <c r="M358" s="8">
        <f>'Raw Data'!M353</f>
        <v>0.11137491514102016</v>
      </c>
      <c r="N358" s="10">
        <f t="shared" si="123"/>
        <v>0.24137491514102016</v>
      </c>
      <c r="O358" s="17"/>
      <c r="P358" s="10"/>
      <c r="Q358" s="9"/>
      <c r="R358" s="10" t="str">
        <f t="shared" si="121"/>
        <v/>
      </c>
      <c r="S358" s="10">
        <f t="shared" ref="S358:S363" si="125">50%-N358/2</f>
        <v>0.37931254242948992</v>
      </c>
      <c r="T358" s="10"/>
      <c r="U358" s="15">
        <f t="shared" ref="U358:U364" si="126">S358-K358</f>
        <v>-5.0937457570510047E-2</v>
      </c>
      <c r="V358" s="63"/>
    </row>
    <row r="359" spans="1:22" x14ac:dyDescent="0.25">
      <c r="A359" s="4" t="s">
        <v>483</v>
      </c>
      <c r="B359" s="5" t="s">
        <v>493</v>
      </c>
      <c r="C359" s="4" t="s">
        <v>358</v>
      </c>
      <c r="D359" s="4" t="s">
        <v>8</v>
      </c>
      <c r="E359" s="7">
        <v>2010</v>
      </c>
      <c r="F359" s="4">
        <v>4</v>
      </c>
      <c r="G359" s="4">
        <v>6</v>
      </c>
      <c r="H359" s="16">
        <f t="shared" si="124"/>
        <v>0.40805900861256916</v>
      </c>
      <c r="I359" t="str">
        <f t="shared" si="122"/>
        <v>R</v>
      </c>
      <c r="J359" t="str">
        <f t="shared" si="112"/>
        <v>Safe R</v>
      </c>
      <c r="K359" s="14">
        <f>'Raw Data'!P354</f>
        <v>0.39074999999999999</v>
      </c>
      <c r="L359" s="14">
        <f t="shared" si="113"/>
        <v>0.39074999999999993</v>
      </c>
      <c r="M359" s="8">
        <f>'Raw Data'!M354</f>
        <v>0.14899468498653956</v>
      </c>
      <c r="N359" s="10">
        <f t="shared" si="123"/>
        <v>0.18899468498653957</v>
      </c>
      <c r="O359" s="17">
        <f>'Raw Data'!S354</f>
        <v>2.3690274799195443E-2</v>
      </c>
      <c r="P359" s="10">
        <f>'Raw Data'!V354</f>
        <v>0.42399999999999999</v>
      </c>
      <c r="Q359" s="9">
        <f t="shared" ref="Q359:Q381" si="127">K359-P359</f>
        <v>-3.3250000000000002E-2</v>
      </c>
      <c r="R359" s="10">
        <f t="shared" si="121"/>
        <v>0.16094027479919545</v>
      </c>
      <c r="S359" s="10">
        <f t="shared" si="125"/>
        <v>0.4055026575067302</v>
      </c>
      <c r="T359" s="10">
        <f>50%-R359/2</f>
        <v>0.41952986260040226</v>
      </c>
      <c r="U359" s="15">
        <f t="shared" si="126"/>
        <v>1.4752657506730216E-2</v>
      </c>
      <c r="V359" s="63">
        <f t="shared" ref="V359:V368" si="128">T359-K359</f>
        <v>2.8779862600402273E-2</v>
      </c>
    </row>
    <row r="360" spans="1:22" x14ac:dyDescent="0.25">
      <c r="A360" s="4" t="s">
        <v>484</v>
      </c>
      <c r="B360" s="5">
        <v>1</v>
      </c>
      <c r="C360" s="4" t="s">
        <v>359</v>
      </c>
      <c r="D360" s="4" t="s">
        <v>8</v>
      </c>
      <c r="E360" s="7">
        <v>2008</v>
      </c>
      <c r="F360" s="4">
        <v>4</v>
      </c>
      <c r="G360" s="4">
        <v>4</v>
      </c>
      <c r="H360" s="16">
        <f t="shared" si="124"/>
        <v>0.20246780285520993</v>
      </c>
      <c r="I360" t="str">
        <f t="shared" si="122"/>
        <v>R</v>
      </c>
      <c r="J360" t="str">
        <f t="shared" si="112"/>
        <v>Safe R</v>
      </c>
      <c r="K360" s="14">
        <f>'Raw Data'!P355</f>
        <v>0.24575000000000002</v>
      </c>
      <c r="L360" s="14">
        <f t="shared" si="113"/>
        <v>0.24575000000000002</v>
      </c>
      <c r="M360" s="8">
        <f>'Raw Data'!M355</f>
        <v>0.58538590348607089</v>
      </c>
      <c r="N360" s="10">
        <f t="shared" si="123"/>
        <v>0.62538590348607093</v>
      </c>
      <c r="O360" s="17">
        <f>'Raw Data'!S355</f>
        <v>0.65052230444612924</v>
      </c>
      <c r="P360" s="10">
        <f>'Raw Data'!V355</f>
        <v>0.25900000000000001</v>
      </c>
      <c r="Q360" s="9">
        <f t="shared" si="127"/>
        <v>-1.3249999999999984E-2</v>
      </c>
      <c r="R360" s="10">
        <f t="shared" si="121"/>
        <v>0.58777230444612927</v>
      </c>
      <c r="S360" s="10">
        <f t="shared" si="125"/>
        <v>0.18730704825696454</v>
      </c>
      <c r="T360" s="10">
        <f>50%-R360/2</f>
        <v>0.20611384777693537</v>
      </c>
      <c r="U360" s="15">
        <f t="shared" si="126"/>
        <v>-5.8442951743035487E-2</v>
      </c>
      <c r="V360" s="63">
        <f t="shared" si="128"/>
        <v>-3.9636152223064658E-2</v>
      </c>
    </row>
    <row r="361" spans="1:22" x14ac:dyDescent="0.25">
      <c r="A361" s="4" t="s">
        <v>484</v>
      </c>
      <c r="B361" s="5">
        <v>2</v>
      </c>
      <c r="C361" s="4" t="s">
        <v>360</v>
      </c>
      <c r="D361" s="4" t="s">
        <v>8</v>
      </c>
      <c r="E361" s="7">
        <v>1988</v>
      </c>
      <c r="F361" s="4">
        <v>4</v>
      </c>
      <c r="G361" s="4">
        <v>4</v>
      </c>
      <c r="H361" s="16">
        <f t="shared" si="124"/>
        <v>0.20719040377307857</v>
      </c>
      <c r="I361" t="str">
        <f t="shared" si="122"/>
        <v>R</v>
      </c>
      <c r="J361" t="str">
        <f t="shared" si="112"/>
        <v>Safe R</v>
      </c>
      <c r="K361" s="14">
        <f>'Raw Data'!P356</f>
        <v>0.29875000000000007</v>
      </c>
      <c r="L361" s="14">
        <f t="shared" si="113"/>
        <v>0.29875000000000007</v>
      </c>
      <c r="M361" s="8">
        <f>'Raw Data'!M356</f>
        <v>0.56628058675661053</v>
      </c>
      <c r="N361" s="10">
        <f t="shared" si="123"/>
        <v>0.60628058675661056</v>
      </c>
      <c r="O361" s="17">
        <f>'Raw Data'!S356</f>
        <v>0.69616498002344551</v>
      </c>
      <c r="P361" s="10">
        <f>'Raw Data'!V356</f>
        <v>0.314</v>
      </c>
      <c r="Q361" s="9">
        <f t="shared" si="127"/>
        <v>-1.524999999999993E-2</v>
      </c>
      <c r="R361" s="10">
        <f t="shared" si="121"/>
        <v>0.63541498002344554</v>
      </c>
      <c r="S361" s="10">
        <f t="shared" si="125"/>
        <v>0.19685970662169472</v>
      </c>
      <c r="T361" s="10">
        <f>50%-R361/2</f>
        <v>0.18229250998827723</v>
      </c>
      <c r="U361" s="15">
        <f t="shared" si="126"/>
        <v>-0.10189029337830535</v>
      </c>
      <c r="V361" s="63">
        <f t="shared" si="128"/>
        <v>-0.11645749001172284</v>
      </c>
    </row>
    <row r="362" spans="1:22" x14ac:dyDescent="0.25">
      <c r="A362" s="4" t="s">
        <v>484</v>
      </c>
      <c r="B362" s="5">
        <v>3</v>
      </c>
      <c r="C362" s="4" t="s">
        <v>361</v>
      </c>
      <c r="D362" s="4" t="s">
        <v>8</v>
      </c>
      <c r="E362" s="7">
        <v>2010</v>
      </c>
      <c r="F362" s="4">
        <v>4</v>
      </c>
      <c r="G362" s="4">
        <v>5</v>
      </c>
      <c r="H362" s="16">
        <f t="shared" si="124"/>
        <v>0.33744086237712262</v>
      </c>
      <c r="I362" t="str">
        <f t="shared" si="122"/>
        <v>R</v>
      </c>
      <c r="J362" t="str">
        <f t="shared" si="112"/>
        <v>Safe R</v>
      </c>
      <c r="K362" s="14">
        <f>'Raw Data'!P357</f>
        <v>0.33975</v>
      </c>
      <c r="L362" s="14">
        <f t="shared" si="113"/>
        <v>0.33975</v>
      </c>
      <c r="M362" s="8">
        <f>'Raw Data'!M357</f>
        <v>0.26809789333290479</v>
      </c>
      <c r="N362" s="10">
        <f t="shared" si="123"/>
        <v>0.30809789333290477</v>
      </c>
      <c r="O362" s="17">
        <f>'Raw Data'!S357</f>
        <v>0.33943632248815669</v>
      </c>
      <c r="P362" s="10">
        <f>'Raw Data'!V357</f>
        <v>0.33899999999999997</v>
      </c>
      <c r="Q362" s="9">
        <f t="shared" si="127"/>
        <v>7.5000000000002842E-4</v>
      </c>
      <c r="R362" s="10">
        <f t="shared" si="121"/>
        <v>0.35268632248815668</v>
      </c>
      <c r="S362" s="10">
        <f t="shared" si="125"/>
        <v>0.34595105333354759</v>
      </c>
      <c r="T362" s="10">
        <f>50%-R362/2</f>
        <v>0.32365683875592166</v>
      </c>
      <c r="U362" s="15">
        <f t="shared" si="126"/>
        <v>6.2010533335475904E-3</v>
      </c>
      <c r="V362" s="63">
        <f t="shared" si="128"/>
        <v>-1.6093161244078336E-2</v>
      </c>
    </row>
    <row r="363" spans="1:22" x14ac:dyDescent="0.25">
      <c r="A363" s="4" t="s">
        <v>484</v>
      </c>
      <c r="B363" s="5">
        <v>4</v>
      </c>
      <c r="C363" s="4" t="s">
        <v>362</v>
      </c>
      <c r="D363" s="4" t="s">
        <v>8</v>
      </c>
      <c r="E363" s="7">
        <v>2010</v>
      </c>
      <c r="F363" s="4">
        <v>4</v>
      </c>
      <c r="G363" s="4">
        <v>6</v>
      </c>
      <c r="H363" s="16">
        <f t="shared" si="124"/>
        <v>0.38380608964159574</v>
      </c>
      <c r="I363" t="str">
        <f t="shared" si="122"/>
        <v>R</v>
      </c>
      <c r="J363" t="str">
        <f t="shared" si="112"/>
        <v>Safe R</v>
      </c>
      <c r="K363" s="14">
        <f>'Raw Data'!P358</f>
        <v>0.31974999999999998</v>
      </c>
      <c r="L363" s="14">
        <f t="shared" si="113"/>
        <v>0.31974999999999998</v>
      </c>
      <c r="M363" s="8">
        <f>'Raw Data'!M358</f>
        <v>0.11512207814736114</v>
      </c>
      <c r="N363" s="10">
        <f t="shared" si="123"/>
        <v>0.15512207814736115</v>
      </c>
      <c r="O363" s="17">
        <f>'Raw Data'!S358</f>
        <v>0.19351635547545393</v>
      </c>
      <c r="P363" s="10">
        <f>'Raw Data'!V358</f>
        <v>0.314</v>
      </c>
      <c r="Q363" s="9">
        <f t="shared" si="127"/>
        <v>5.7499999999999774E-3</v>
      </c>
      <c r="R363" s="10">
        <f t="shared" si="121"/>
        <v>0.29176635547545393</v>
      </c>
      <c r="S363" s="10">
        <f t="shared" si="125"/>
        <v>0.42243896092631944</v>
      </c>
      <c r="T363" s="10">
        <f>50%-R363/2</f>
        <v>0.35411682226227303</v>
      </c>
      <c r="U363" s="15">
        <f t="shared" si="126"/>
        <v>0.10268896092631946</v>
      </c>
      <c r="V363" s="63">
        <f t="shared" si="128"/>
        <v>3.4366822262273056E-2</v>
      </c>
    </row>
    <row r="364" spans="1:22" x14ac:dyDescent="0.25">
      <c r="A364" s="4" t="s">
        <v>484</v>
      </c>
      <c r="B364" s="5">
        <v>5</v>
      </c>
      <c r="C364" s="4" t="s">
        <v>363</v>
      </c>
      <c r="D364" s="4" t="s">
        <v>16</v>
      </c>
      <c r="E364" s="7">
        <v>2002</v>
      </c>
      <c r="F364" s="4">
        <v>1</v>
      </c>
      <c r="G364" s="4">
        <v>1</v>
      </c>
      <c r="H364" s="16">
        <f>IF(G364="",K364+0.15*(U364-4.5%+$B$2)+($A$2-50%),K364+0.85*(0.6*U364+0.4*V364-4.5%+$B$2)+($A$2-50%))</f>
        <v>0.62197711330351457</v>
      </c>
      <c r="I364" t="str">
        <f t="shared" si="122"/>
        <v>D</v>
      </c>
      <c r="J364" t="str">
        <f t="shared" si="112"/>
        <v>Safe D</v>
      </c>
      <c r="K364" s="14">
        <f>'Raw Data'!P359</f>
        <v>0.54774999999999996</v>
      </c>
      <c r="L364" s="14">
        <f t="shared" si="113"/>
        <v>0.54774999999999996</v>
      </c>
      <c r="M364" s="8">
        <f>'Raw Data'!M359</f>
        <v>0.33111249859420389</v>
      </c>
      <c r="N364" s="10">
        <f t="shared" si="123"/>
        <v>0.29111249859420391</v>
      </c>
      <c r="O364" s="17">
        <f>'Raw Data'!S359</f>
        <v>0.14396133036466208</v>
      </c>
      <c r="P364" s="10">
        <f>'Raw Data'!V359</f>
        <v>0.52900000000000003</v>
      </c>
      <c r="Q364" s="9">
        <f t="shared" si="127"/>
        <v>1.8749999999999933E-2</v>
      </c>
      <c r="R364" s="10">
        <f t="shared" si="121"/>
        <v>0.23871133036466202</v>
      </c>
      <c r="S364" s="10">
        <f>50%+N364/2</f>
        <v>0.64555624929710198</v>
      </c>
      <c r="T364" s="10">
        <f>50%+R364/2</f>
        <v>0.61935566518233098</v>
      </c>
      <c r="U364" s="15">
        <f t="shared" si="126"/>
        <v>9.7806249297102021E-2</v>
      </c>
      <c r="V364" s="63">
        <f t="shared" si="128"/>
        <v>7.1605665182331024E-2</v>
      </c>
    </row>
    <row r="365" spans="1:22" x14ac:dyDescent="0.25">
      <c r="A365" s="4" t="s">
        <v>484</v>
      </c>
      <c r="B365" s="5">
        <v>6</v>
      </c>
      <c r="C365" s="4" t="s">
        <v>364</v>
      </c>
      <c r="D365" s="4" t="s">
        <v>8</v>
      </c>
      <c r="E365" s="7">
        <v>2010</v>
      </c>
      <c r="F365" s="4">
        <v>4</v>
      </c>
      <c r="G365" s="4">
        <v>5</v>
      </c>
      <c r="H365" s="16">
        <f>IF(G365="",K365+0.15*(U365+4.5%-$B$2)+($A$2-50%),K365+0.85*(0.6*U365+0.4*V365+4.5%-$B$2)+($A$2-50%))</f>
        <v>0.25509677299606859</v>
      </c>
      <c r="I365" t="str">
        <f t="shared" si="122"/>
        <v>R</v>
      </c>
      <c r="J365" t="str">
        <f t="shared" si="112"/>
        <v>Safe R</v>
      </c>
      <c r="K365" s="14">
        <f>'Raw Data'!P360</f>
        <v>0.28275000000000006</v>
      </c>
      <c r="L365" s="14">
        <f t="shared" si="113"/>
        <v>0.28275000000000006</v>
      </c>
      <c r="M365" s="8">
        <f>'Raw Data'!M360</f>
        <v>1</v>
      </c>
      <c r="N365" s="10">
        <f t="shared" si="123"/>
        <v>1.04</v>
      </c>
      <c r="O365" s="17">
        <f>'Raw Data'!S360</f>
        <v>0.39191604119959705</v>
      </c>
      <c r="P365" s="10">
        <f>'Raw Data'!V360</f>
        <v>0.33899999999999997</v>
      </c>
      <c r="Q365" s="9">
        <f t="shared" si="127"/>
        <v>-5.6249999999999911E-2</v>
      </c>
      <c r="R365" s="10">
        <f t="shared" si="121"/>
        <v>0.46216604119959698</v>
      </c>
      <c r="S365" s="10">
        <v>0</v>
      </c>
      <c r="T365" s="10">
        <f>50%-R365/2</f>
        <v>0.26891697940020154</v>
      </c>
      <c r="U365" s="15">
        <v>-4.4999999999999998E-2</v>
      </c>
      <c r="V365" s="63">
        <f t="shared" si="128"/>
        <v>-1.3833020599798518E-2</v>
      </c>
    </row>
    <row r="366" spans="1:22" x14ac:dyDescent="0.25">
      <c r="A366" s="4" t="s">
        <v>484</v>
      </c>
      <c r="B366" s="5">
        <v>7</v>
      </c>
      <c r="C366" s="4" t="s">
        <v>365</v>
      </c>
      <c r="D366" s="4" t="s">
        <v>8</v>
      </c>
      <c r="E366" s="7">
        <v>2002</v>
      </c>
      <c r="F366" s="4">
        <v>4</v>
      </c>
      <c r="G366" s="4">
        <v>4</v>
      </c>
      <c r="H366" s="16">
        <f>IF(G366="",K366+0.15*(U366+4.5%-$B$2)+($A$2-50%),K366+0.85*(0.6*U366+0.4*V366+4.5%-$B$2)+($A$2-50%))</f>
        <v>0.2668975814581982</v>
      </c>
      <c r="I366" t="str">
        <f t="shared" si="122"/>
        <v>R</v>
      </c>
      <c r="J366" t="str">
        <f t="shared" si="112"/>
        <v>Safe R</v>
      </c>
      <c r="K366" s="14">
        <f>'Raw Data'!P361</f>
        <v>0.31674999999999998</v>
      </c>
      <c r="L366" s="14">
        <f t="shared" si="113"/>
        <v>0.31674999999999998</v>
      </c>
      <c r="M366" s="8">
        <f>'Raw Data'!M361</f>
        <v>0.49528045202918058</v>
      </c>
      <c r="N366" s="10">
        <f t="shared" si="123"/>
        <v>0.53528045202918062</v>
      </c>
      <c r="O366" s="17">
        <f>'Raw Data'!S361</f>
        <v>0.49032884279035743</v>
      </c>
      <c r="P366" s="10">
        <f>'Raw Data'!V361</f>
        <v>0.309</v>
      </c>
      <c r="Q366" s="9">
        <f t="shared" si="127"/>
        <v>7.7499999999999791E-3</v>
      </c>
      <c r="R366" s="10">
        <f t="shared" si="121"/>
        <v>0.40657884279035744</v>
      </c>
      <c r="S366" s="10">
        <f>50%-N366/2</f>
        <v>0.23235977398540969</v>
      </c>
      <c r="T366" s="10">
        <f>50%-R366/2</f>
        <v>0.29671057860482131</v>
      </c>
      <c r="U366" s="15">
        <f>S366-K366</f>
        <v>-8.4390226014590286E-2</v>
      </c>
      <c r="V366" s="63">
        <f t="shared" si="128"/>
        <v>-2.0039421395178669E-2</v>
      </c>
    </row>
    <row r="367" spans="1:22" x14ac:dyDescent="0.25">
      <c r="A367" s="4" t="s">
        <v>484</v>
      </c>
      <c r="B367" s="5">
        <v>8</v>
      </c>
      <c r="C367" s="4" t="s">
        <v>366</v>
      </c>
      <c r="D367" s="4" t="s">
        <v>8</v>
      </c>
      <c r="E367" s="7">
        <v>2010</v>
      </c>
      <c r="F367" s="4">
        <v>4</v>
      </c>
      <c r="G367" s="4">
        <v>5</v>
      </c>
      <c r="H367" s="16">
        <f>IF(G367="",K367+0.15*(U367+4.5%-$B$2)+($A$2-50%),K367+0.85*(0.6*U367+0.4*V367+4.5%-$B$2)+($A$2-50%))</f>
        <v>0.30497277582627097</v>
      </c>
      <c r="I367" t="str">
        <f t="shared" si="122"/>
        <v>R</v>
      </c>
      <c r="J367" t="str">
        <f t="shared" si="112"/>
        <v>Safe R</v>
      </c>
      <c r="K367" s="14">
        <f>'Raw Data'!P362</f>
        <v>0.31425000000000003</v>
      </c>
      <c r="L367" s="14">
        <f t="shared" si="113"/>
        <v>0.31425000000000003</v>
      </c>
      <c r="M367" s="8">
        <f>'Raw Data'!M362</f>
        <v>0.41208447818706945</v>
      </c>
      <c r="N367" s="10">
        <f t="shared" si="123"/>
        <v>0.45208447818706943</v>
      </c>
      <c r="O367" s="17">
        <f>'Raw Data'!S362</f>
        <v>0.20644518962368452</v>
      </c>
      <c r="P367" s="10">
        <f>'Raw Data'!V362</f>
        <v>0.39899999999999997</v>
      </c>
      <c r="Q367" s="9">
        <f t="shared" si="127"/>
        <v>-8.4749999999999936E-2</v>
      </c>
      <c r="R367" s="10">
        <f t="shared" si="121"/>
        <v>0.30519518962368447</v>
      </c>
      <c r="S367" s="10">
        <f>50%-N367/2</f>
        <v>0.27395776090646529</v>
      </c>
      <c r="T367" s="10">
        <f>50%-R367/2</f>
        <v>0.34740240518815779</v>
      </c>
      <c r="U367" s="15">
        <f>S367-K367</f>
        <v>-4.0292239093534743E-2</v>
      </c>
      <c r="V367" s="63">
        <f t="shared" si="128"/>
        <v>3.3152405188157763E-2</v>
      </c>
    </row>
    <row r="368" spans="1:22" x14ac:dyDescent="0.25">
      <c r="A368" s="4" t="s">
        <v>484</v>
      </c>
      <c r="B368" s="5">
        <v>9</v>
      </c>
      <c r="C368" s="4" t="s">
        <v>367</v>
      </c>
      <c r="D368" s="4" t="s">
        <v>16</v>
      </c>
      <c r="E368" s="7">
        <v>2006</v>
      </c>
      <c r="F368" s="4">
        <v>1</v>
      </c>
      <c r="G368" s="4">
        <v>1</v>
      </c>
      <c r="H368" s="16">
        <f>IF(G368="",K368+0.15*(U368-4.5%+$B$2)+($A$2-50%),K368+0.85*(0.6*U368+0.4*V368-4.5%+$B$2)+($A$2-50%))</f>
        <v>0.76384399897917488</v>
      </c>
      <c r="I368" t="str">
        <f t="shared" si="122"/>
        <v>D</v>
      </c>
      <c r="J368" t="str">
        <f t="shared" si="112"/>
        <v>Safe D</v>
      </c>
      <c r="K368" s="14">
        <f>'Raw Data'!P363</f>
        <v>0.76774999999999993</v>
      </c>
      <c r="L368" s="14">
        <f t="shared" si="113"/>
        <v>0.76774999999999993</v>
      </c>
      <c r="M368" s="8">
        <f>'Raw Data'!M363</f>
        <v>0.51852807014716085</v>
      </c>
      <c r="N368" s="10">
        <f t="shared" si="123"/>
        <v>0.47852807014716087</v>
      </c>
      <c r="O368" s="17">
        <f>'Raw Data'!S363</f>
        <v>0.49323141818616967</v>
      </c>
      <c r="P368" s="10">
        <f>'Raw Data'!V363</f>
        <v>0.73899999999999999</v>
      </c>
      <c r="Q368" s="9">
        <f t="shared" si="127"/>
        <v>2.8749999999999942E-2</v>
      </c>
      <c r="R368" s="10">
        <f t="shared" si="121"/>
        <v>0.59798141818616957</v>
      </c>
      <c r="S368" s="10">
        <f>50%+N368/2</f>
        <v>0.73926403507358041</v>
      </c>
      <c r="T368" s="10">
        <f>50%+R368/2</f>
        <v>0.79899070909308478</v>
      </c>
      <c r="U368" s="15">
        <f>S368-K368</f>
        <v>-2.8485964926419527E-2</v>
      </c>
      <c r="V368" s="63">
        <f t="shared" si="128"/>
        <v>3.1240709093084851E-2</v>
      </c>
    </row>
    <row r="369" spans="1:22" x14ac:dyDescent="0.25">
      <c r="A369" s="4" t="s">
        <v>485</v>
      </c>
      <c r="B369" s="5">
        <v>1</v>
      </c>
      <c r="C369" s="4" t="s">
        <v>368</v>
      </c>
      <c r="D369" s="4" t="s">
        <v>8</v>
      </c>
      <c r="E369" s="7">
        <v>2004</v>
      </c>
      <c r="F369" s="4">
        <v>4</v>
      </c>
      <c r="G369" s="4">
        <v>4</v>
      </c>
      <c r="H369" s="16">
        <f t="shared" ref="H369:H376" si="129">IF(G369="",K369+0.15*(U369+4.5%-$B$2)+($A$2-50%),K369+0.85*(0.6*U369+0.4*V369+4.5%-$B$2)+($A$2-50%))</f>
        <v>0.24164399350014665</v>
      </c>
      <c r="I369" t="str">
        <f t="shared" si="122"/>
        <v>R</v>
      </c>
      <c r="J369" t="str">
        <f t="shared" si="112"/>
        <v>Safe R</v>
      </c>
      <c r="K369" s="14">
        <f>'Raw Data'!P364</f>
        <v>0.26025000000000004</v>
      </c>
      <c r="L369" s="14">
        <f t="shared" si="113"/>
        <v>0.26025000000000009</v>
      </c>
      <c r="M369" s="8">
        <f>'Raw Data'!M364</f>
        <v>0.45246473137197402</v>
      </c>
      <c r="N369" s="10">
        <f t="shared" si="123"/>
        <v>0.492464731371974</v>
      </c>
      <c r="O369" s="17">
        <f>'Raw Data'!S364</f>
        <v>1</v>
      </c>
      <c r="P369" s="10">
        <f>'Raw Data'!V364</f>
        <v>0.27400000000000002</v>
      </c>
      <c r="Q369" s="9">
        <f t="shared" si="127"/>
        <v>-1.3749999999999984E-2</v>
      </c>
      <c r="R369" s="10">
        <f t="shared" si="121"/>
        <v>0.93774999999999997</v>
      </c>
      <c r="S369" s="10">
        <f>50%-N369/2</f>
        <v>0.253767634314013</v>
      </c>
      <c r="T369" s="10">
        <f t="shared" ref="T369:T376" si="130">50%-R369/2</f>
        <v>3.1125000000000014E-2</v>
      </c>
      <c r="U369" s="15">
        <f>S369-K369</f>
        <v>-6.4823656859870349E-3</v>
      </c>
      <c r="V369" s="63">
        <v>-4.4999999999999998E-2</v>
      </c>
    </row>
    <row r="370" spans="1:22" x14ac:dyDescent="0.25">
      <c r="A370" s="4" t="s">
        <v>485</v>
      </c>
      <c r="B370" s="5">
        <v>2</v>
      </c>
      <c r="C370" s="4" t="s">
        <v>369</v>
      </c>
      <c r="D370" s="4" t="s">
        <v>8</v>
      </c>
      <c r="E370" s="7">
        <v>2004</v>
      </c>
      <c r="F370" s="4">
        <v>4</v>
      </c>
      <c r="G370" s="4">
        <v>4</v>
      </c>
      <c r="H370" s="16">
        <f t="shared" si="129"/>
        <v>0.31414512740656858</v>
      </c>
      <c r="I370" t="str">
        <f t="shared" si="122"/>
        <v>R</v>
      </c>
      <c r="J370" t="str">
        <f t="shared" si="112"/>
        <v>Safe R</v>
      </c>
      <c r="K370" s="14">
        <f>'Raw Data'!P365</f>
        <v>0.34425000000000006</v>
      </c>
      <c r="L370" s="14">
        <f t="shared" si="113"/>
        <v>0.34425000000000006</v>
      </c>
      <c r="M370" s="8">
        <f>'Raw Data'!M365</f>
        <v>0.32955832389580969</v>
      </c>
      <c r="N370" s="10">
        <f t="shared" si="123"/>
        <v>0.36955832389580967</v>
      </c>
      <c r="O370" s="17">
        <f>'Raw Data'!S365</f>
        <v>1</v>
      </c>
      <c r="P370" s="10">
        <f>'Raw Data'!V365</f>
        <v>0.36399999999999999</v>
      </c>
      <c r="Q370" s="9">
        <f t="shared" si="127"/>
        <v>-1.9749999999999934E-2</v>
      </c>
      <c r="R370" s="10">
        <f t="shared" si="121"/>
        <v>0.94374999999999998</v>
      </c>
      <c r="S370" s="10">
        <f>50%-N370/2</f>
        <v>0.31522083805209516</v>
      </c>
      <c r="T370" s="10">
        <f t="shared" si="130"/>
        <v>2.8125000000000011E-2</v>
      </c>
      <c r="U370" s="15">
        <f>S370-K370</f>
        <v>-2.9029161947904891E-2</v>
      </c>
      <c r="V370" s="63">
        <v>-4.4999999999999998E-2</v>
      </c>
    </row>
    <row r="371" spans="1:22" x14ac:dyDescent="0.25">
      <c r="A371" s="4" t="s">
        <v>485</v>
      </c>
      <c r="B371" s="5">
        <v>3</v>
      </c>
      <c r="C371" s="4" t="s">
        <v>370</v>
      </c>
      <c r="D371" s="4" t="s">
        <v>8</v>
      </c>
      <c r="E371" s="7">
        <v>1991</v>
      </c>
      <c r="F371" s="4">
        <v>4</v>
      </c>
      <c r="G371" s="4">
        <v>4</v>
      </c>
      <c r="H371" s="16">
        <f t="shared" si="129"/>
        <v>0.30711034188206249</v>
      </c>
      <c r="I371" t="str">
        <f t="shared" si="122"/>
        <v>R</v>
      </c>
      <c r="J371" t="str">
        <f t="shared" si="112"/>
        <v>Safe R</v>
      </c>
      <c r="K371" s="14">
        <f>'Raw Data'!P366</f>
        <v>0.33025000000000004</v>
      </c>
      <c r="L371" s="14">
        <f t="shared" si="113"/>
        <v>0.33025000000000004</v>
      </c>
      <c r="M371" s="8">
        <f>'Raw Data'!M366</f>
        <v>1</v>
      </c>
      <c r="N371" s="10">
        <f t="shared" si="123"/>
        <v>1.04</v>
      </c>
      <c r="O371" s="17">
        <f>'Raw Data'!S366</f>
        <v>0.35786563598786802</v>
      </c>
      <c r="P371" s="10">
        <f>'Raw Data'!V366</f>
        <v>0.38900000000000001</v>
      </c>
      <c r="Q371" s="9">
        <f t="shared" si="127"/>
        <v>-5.8749999999999969E-2</v>
      </c>
      <c r="R371" s="10">
        <f t="shared" si="121"/>
        <v>0.34061563598786798</v>
      </c>
      <c r="S371" s="10">
        <v>0</v>
      </c>
      <c r="T371" s="10">
        <f t="shared" si="130"/>
        <v>0.32969218200606598</v>
      </c>
      <c r="U371" s="15">
        <v>-4.4999999999999998E-2</v>
      </c>
      <c r="V371" s="63">
        <f>T371-K371</f>
        <v>-5.5781799393406217E-4</v>
      </c>
    </row>
    <row r="372" spans="1:22" x14ac:dyDescent="0.25">
      <c r="A372" s="4" t="s">
        <v>485</v>
      </c>
      <c r="B372" s="5">
        <v>4</v>
      </c>
      <c r="C372" s="4" t="s">
        <v>371</v>
      </c>
      <c r="D372" s="4" t="s">
        <v>8</v>
      </c>
      <c r="E372" s="7">
        <v>1980</v>
      </c>
      <c r="F372" s="4">
        <v>4</v>
      </c>
      <c r="G372" s="4">
        <v>4</v>
      </c>
      <c r="H372" s="16">
        <f t="shared" si="129"/>
        <v>0.23711083207725034</v>
      </c>
      <c r="I372" t="str">
        <f t="shared" si="122"/>
        <v>R</v>
      </c>
      <c r="J372" t="str">
        <f t="shared" si="112"/>
        <v>Safe R</v>
      </c>
      <c r="K372" s="14">
        <f>'Raw Data'!P367</f>
        <v>0.23475000000000001</v>
      </c>
      <c r="L372" s="14">
        <f t="shared" si="113"/>
        <v>0.23475000000000001</v>
      </c>
      <c r="M372" s="8">
        <f>'Raw Data'!M367</f>
        <v>0.50419320441511273</v>
      </c>
      <c r="N372" s="10">
        <f t="shared" si="123"/>
        <v>0.54419320441511276</v>
      </c>
      <c r="O372" s="17">
        <f>'Raw Data'!S367</f>
        <v>0.53782294586409352</v>
      </c>
      <c r="P372" s="10">
        <f>'Raw Data'!V367</f>
        <v>0.26900000000000002</v>
      </c>
      <c r="Q372" s="9">
        <f t="shared" si="127"/>
        <v>-3.4250000000000003E-2</v>
      </c>
      <c r="R372" s="10">
        <f t="shared" si="121"/>
        <v>0.49607294586409351</v>
      </c>
      <c r="S372" s="10">
        <f>50%-N372/2</f>
        <v>0.22790339779244362</v>
      </c>
      <c r="T372" s="10">
        <f t="shared" si="130"/>
        <v>0.25196352706795322</v>
      </c>
      <c r="U372" s="15">
        <f t="shared" ref="U372:U380" si="131">S372-K372</f>
        <v>-6.8466022075563959E-3</v>
      </c>
      <c r="V372" s="63">
        <f>T372-K372</f>
        <v>1.7213527067953205E-2</v>
      </c>
    </row>
    <row r="373" spans="1:22" x14ac:dyDescent="0.25">
      <c r="A373" s="4" t="s">
        <v>485</v>
      </c>
      <c r="B373" s="5">
        <v>5</v>
      </c>
      <c r="C373" s="4" t="s">
        <v>372</v>
      </c>
      <c r="D373" s="4" t="s">
        <v>8</v>
      </c>
      <c r="E373" s="7">
        <v>2002</v>
      </c>
      <c r="F373" s="4">
        <v>4</v>
      </c>
      <c r="G373" s="4">
        <v>4</v>
      </c>
      <c r="H373" s="16">
        <f t="shared" si="129"/>
        <v>0.32146497284181863</v>
      </c>
      <c r="I373" t="str">
        <f t="shared" si="122"/>
        <v>R</v>
      </c>
      <c r="J373" t="str">
        <f t="shared" si="112"/>
        <v>Safe R</v>
      </c>
      <c r="K373" s="14">
        <f>'Raw Data'!P368</f>
        <v>0.33024999999999999</v>
      </c>
      <c r="L373" s="14">
        <f t="shared" si="113"/>
        <v>0.33024999999999993</v>
      </c>
      <c r="M373" s="8">
        <f>'Raw Data'!M368</f>
        <v>0.31934530105426795</v>
      </c>
      <c r="N373" s="10">
        <f t="shared" si="123"/>
        <v>0.35934530105426793</v>
      </c>
      <c r="O373" s="17">
        <f>'Raw Data'!S368</f>
        <v>0.4386586787608413</v>
      </c>
      <c r="P373" s="10">
        <f>'Raw Data'!V368</f>
        <v>0.32899999999999996</v>
      </c>
      <c r="Q373" s="9">
        <f t="shared" si="127"/>
        <v>1.2500000000000289E-3</v>
      </c>
      <c r="R373" s="10">
        <f t="shared" si="121"/>
        <v>0.36140867876084126</v>
      </c>
      <c r="S373" s="10">
        <f>50%-N373/2</f>
        <v>0.32032734947286601</v>
      </c>
      <c r="T373" s="10">
        <f t="shared" si="130"/>
        <v>0.31929566061957937</v>
      </c>
      <c r="U373" s="15">
        <f t="shared" si="131"/>
        <v>-9.9226505271339804E-3</v>
      </c>
      <c r="V373" s="63">
        <f>T373-K373</f>
        <v>-1.0954339380420619E-2</v>
      </c>
    </row>
    <row r="374" spans="1:22" x14ac:dyDescent="0.25">
      <c r="A374" s="4" t="s">
        <v>485</v>
      </c>
      <c r="B374" s="5">
        <v>6</v>
      </c>
      <c r="C374" s="4" t="s">
        <v>373</v>
      </c>
      <c r="D374" s="4" t="s">
        <v>8</v>
      </c>
      <c r="E374" s="7">
        <v>1984</v>
      </c>
      <c r="F374" s="4">
        <v>4</v>
      </c>
      <c r="G374" s="4">
        <v>4</v>
      </c>
      <c r="H374" s="16">
        <f t="shared" si="129"/>
        <v>0.38226120234835426</v>
      </c>
      <c r="I374" t="str">
        <f t="shared" si="122"/>
        <v>R</v>
      </c>
      <c r="J374" t="str">
        <f t="shared" si="112"/>
        <v>Safe R</v>
      </c>
      <c r="K374" s="14">
        <f>'Raw Data'!P369</f>
        <v>0.39524999999999999</v>
      </c>
      <c r="L374" s="14">
        <f t="shared" si="113"/>
        <v>0.39524999999999999</v>
      </c>
      <c r="M374" s="8">
        <f>'Raw Data'!M369</f>
        <v>0.19321847024749877</v>
      </c>
      <c r="N374" s="10">
        <f t="shared" si="123"/>
        <v>0.23321847024749878</v>
      </c>
      <c r="O374" s="17">
        <f>'Raw Data'!S369</f>
        <v>0.35757698669725646</v>
      </c>
      <c r="P374" s="10">
        <f>'Raw Data'!V369</f>
        <v>0.36399999999999999</v>
      </c>
      <c r="Q374" s="9">
        <f t="shared" si="127"/>
        <v>3.125E-2</v>
      </c>
      <c r="R374" s="10">
        <f t="shared" ref="R374:R405" si="132">IF(G374=1,O374+Q374+7.6%,IF(G374=2,O374+Q374+16.6%,IF(G374=3,O374+Q374+25.6%,IF(G374=4,O374-Q374-7.6%,IF(G374=5,O374-Q374+1.4%,IF(G374=6,O374-Q374+10.4%,""))))))</f>
        <v>0.25032698669725645</v>
      </c>
      <c r="S374" s="10">
        <f>50%-N374/2</f>
        <v>0.38339076487625062</v>
      </c>
      <c r="T374" s="10">
        <f t="shared" si="130"/>
        <v>0.3748365066513718</v>
      </c>
      <c r="U374" s="15">
        <f t="shared" si="131"/>
        <v>-1.1859235123749368E-2</v>
      </c>
      <c r="V374" s="63">
        <f>T374-K374</f>
        <v>-2.0413493348628187E-2</v>
      </c>
    </row>
    <row r="375" spans="1:22" x14ac:dyDescent="0.25">
      <c r="A375" s="4" t="s">
        <v>485</v>
      </c>
      <c r="B375" s="5">
        <v>7</v>
      </c>
      <c r="C375" s="4" t="s">
        <v>374</v>
      </c>
      <c r="D375" s="4" t="s">
        <v>8</v>
      </c>
      <c r="E375" s="7">
        <v>2000</v>
      </c>
      <c r="F375" s="4">
        <v>4</v>
      </c>
      <c r="G375" s="4">
        <v>4</v>
      </c>
      <c r="H375" s="16">
        <f t="shared" si="129"/>
        <v>0.34896108250199265</v>
      </c>
      <c r="I375" t="str">
        <f t="shared" si="122"/>
        <v>R</v>
      </c>
      <c r="J375" t="str">
        <f t="shared" si="112"/>
        <v>Safe R</v>
      </c>
      <c r="K375" s="14">
        <f>'Raw Data'!P370</f>
        <v>0.37425000000000003</v>
      </c>
      <c r="L375" s="14">
        <f t="shared" si="113"/>
        <v>0.37424999999999997</v>
      </c>
      <c r="M375" s="8">
        <f>'Raw Data'!M370</f>
        <v>0.25067222548238199</v>
      </c>
      <c r="N375" s="10">
        <f t="shared" si="123"/>
        <v>0.29067222548238197</v>
      </c>
      <c r="O375" s="17">
        <f>'Raw Data'!S370</f>
        <v>1</v>
      </c>
      <c r="P375" s="10">
        <f>'Raw Data'!V370</f>
        <v>0.379</v>
      </c>
      <c r="Q375" s="9">
        <f t="shared" si="127"/>
        <v>-4.7499999999999765E-3</v>
      </c>
      <c r="R375" s="10">
        <f t="shared" si="132"/>
        <v>0.92875000000000008</v>
      </c>
      <c r="S375" s="10">
        <f>50%-N375/2</f>
        <v>0.35466388725880904</v>
      </c>
      <c r="T375" s="10">
        <f t="shared" si="130"/>
        <v>3.5624999999999962E-2</v>
      </c>
      <c r="U375" s="15">
        <f t="shared" si="131"/>
        <v>-1.9586112741190986E-2</v>
      </c>
      <c r="V375" s="63">
        <v>-4.4999999999999998E-2</v>
      </c>
    </row>
    <row r="376" spans="1:22" x14ac:dyDescent="0.25">
      <c r="A376" s="4" t="s">
        <v>485</v>
      </c>
      <c r="B376" s="5">
        <v>8</v>
      </c>
      <c r="C376" s="4" t="s">
        <v>375</v>
      </c>
      <c r="D376" s="4" t="s">
        <v>8</v>
      </c>
      <c r="E376" s="7">
        <v>1996</v>
      </c>
      <c r="F376" s="4">
        <v>4</v>
      </c>
      <c r="G376" s="4">
        <v>4</v>
      </c>
      <c r="H376" s="16">
        <f t="shared" si="129"/>
        <v>0.19907495322564969</v>
      </c>
      <c r="I376" t="str">
        <f t="shared" ref="I376:I407" si="133">IF(H376&lt;44%,"R",IF(H376&gt;56%,"D","No projection"))</f>
        <v>R</v>
      </c>
      <c r="J376" t="str">
        <f t="shared" si="112"/>
        <v>Safe R</v>
      </c>
      <c r="K376" s="14">
        <f>'Raw Data'!P371</f>
        <v>0.20424999999999999</v>
      </c>
      <c r="L376" s="14">
        <f t="shared" si="113"/>
        <v>0.20425000000000004</v>
      </c>
      <c r="M376" s="8">
        <f>'Raw Data'!M371</f>
        <v>0.58341697471174325</v>
      </c>
      <c r="N376" s="10">
        <f t="shared" si="123"/>
        <v>0.62341697471174329</v>
      </c>
      <c r="O376" s="17">
        <f>'Raw Data'!S371</f>
        <v>0.63031598954621049</v>
      </c>
      <c r="P376" s="10">
        <f>'Raw Data'!V371</f>
        <v>0.22399999999999998</v>
      </c>
      <c r="Q376" s="9">
        <f t="shared" si="127"/>
        <v>-1.974999999999999E-2</v>
      </c>
      <c r="R376" s="10">
        <f t="shared" si="132"/>
        <v>0.57406598954621046</v>
      </c>
      <c r="S376" s="10">
        <f>50%-N376/2</f>
        <v>0.18829151264412836</v>
      </c>
      <c r="T376" s="10">
        <f t="shared" si="130"/>
        <v>0.21296700522689477</v>
      </c>
      <c r="U376" s="15">
        <f t="shared" si="131"/>
        <v>-1.5958487355871631E-2</v>
      </c>
      <c r="V376" s="63">
        <f>T376-K376</f>
        <v>8.7170052268947806E-3</v>
      </c>
    </row>
    <row r="377" spans="1:22" x14ac:dyDescent="0.25">
      <c r="A377" s="4" t="s">
        <v>485</v>
      </c>
      <c r="B377" s="5">
        <v>9</v>
      </c>
      <c r="C377" s="4" t="s">
        <v>376</v>
      </c>
      <c r="D377" s="4" t="s">
        <v>16</v>
      </c>
      <c r="E377" s="7">
        <v>2004</v>
      </c>
      <c r="F377" s="4">
        <v>1</v>
      </c>
      <c r="G377" s="4">
        <v>1</v>
      </c>
      <c r="H377" s="16">
        <f>IF(G377="",K377+0.15*(U377-4.5%+$B$2)+($A$2-50%),K377+0.85*(0.6*U377+0.4*V377-4.5%+$B$2)+($A$2-50%))</f>
        <v>0.79165942305837023</v>
      </c>
      <c r="I377" t="str">
        <f t="shared" si="133"/>
        <v>D</v>
      </c>
      <c r="J377" t="str">
        <f t="shared" si="112"/>
        <v>Safe D</v>
      </c>
      <c r="K377" s="14">
        <f>'Raw Data'!P372</f>
        <v>0.76524999999999999</v>
      </c>
      <c r="L377" s="14">
        <f t="shared" si="113"/>
        <v>0.76524999999999999</v>
      </c>
      <c r="M377" s="8">
        <f>'Raw Data'!M372</f>
        <v>0.59893238039220043</v>
      </c>
      <c r="N377" s="10">
        <f t="shared" si="123"/>
        <v>0.55893238039220039</v>
      </c>
      <c r="O377" s="17">
        <f>'Raw Data'!S372</f>
        <v>0.53595097681387704</v>
      </c>
      <c r="P377" s="10">
        <f>'Raw Data'!V372</f>
        <v>0.73399999999999999</v>
      </c>
      <c r="Q377" s="9">
        <f t="shared" si="127"/>
        <v>3.125E-2</v>
      </c>
      <c r="R377" s="10">
        <f t="shared" si="132"/>
        <v>0.643200976813877</v>
      </c>
      <c r="S377" s="10">
        <f>50%+N377/2</f>
        <v>0.77946619019610019</v>
      </c>
      <c r="T377" s="10">
        <f>50%+R377/2</f>
        <v>0.82160048840693856</v>
      </c>
      <c r="U377" s="15">
        <f t="shared" si="131"/>
        <v>1.4216190196100209E-2</v>
      </c>
      <c r="V377" s="63">
        <f>T377-K377</f>
        <v>5.635048840693857E-2</v>
      </c>
    </row>
    <row r="378" spans="1:22" x14ac:dyDescent="0.25">
      <c r="A378" s="4" t="s">
        <v>485</v>
      </c>
      <c r="B378" s="5">
        <v>10</v>
      </c>
      <c r="C378" s="4" t="s">
        <v>377</v>
      </c>
      <c r="D378" s="4" t="s">
        <v>8</v>
      </c>
      <c r="E378" s="7">
        <v>2004</v>
      </c>
      <c r="F378" s="4">
        <v>4</v>
      </c>
      <c r="G378" s="4">
        <v>4</v>
      </c>
      <c r="H378" s="16">
        <f>IF(G378="",K378+0.15*(U378+4.5%-$B$2)+($A$2-50%),K378+0.85*(0.6*U378+0.4*V378+4.5%-$B$2)+($A$2-50%))</f>
        <v>0.36053726327069674</v>
      </c>
      <c r="I378" t="str">
        <f t="shared" si="133"/>
        <v>R</v>
      </c>
      <c r="J378" t="str">
        <f t="shared" si="112"/>
        <v>Safe R</v>
      </c>
      <c r="K378" s="14">
        <f>'Raw Data'!P373</f>
        <v>0.37924999999999998</v>
      </c>
      <c r="L378" s="14">
        <f t="shared" si="113"/>
        <v>0.37924999999999998</v>
      </c>
      <c r="M378" s="8">
        <f>'Raw Data'!M373</f>
        <v>0.2507818218111651</v>
      </c>
      <c r="N378" s="10">
        <f t="shared" si="123"/>
        <v>0.29078182181116508</v>
      </c>
      <c r="O378" s="17">
        <f>'Raw Data'!S373</f>
        <v>0.32390218922033026</v>
      </c>
      <c r="P378" s="10">
        <f>'Raw Data'!V373</f>
        <v>0.40899999999999997</v>
      </c>
      <c r="Q378" s="9">
        <f t="shared" si="127"/>
        <v>-2.9749999999999999E-2</v>
      </c>
      <c r="R378" s="10">
        <f t="shared" si="132"/>
        <v>0.27765218922033025</v>
      </c>
      <c r="S378" s="10">
        <f>50%-N378/2</f>
        <v>0.35460908909441746</v>
      </c>
      <c r="T378" s="10">
        <f>50%-R378/2</f>
        <v>0.36117390538983485</v>
      </c>
      <c r="U378" s="15">
        <f t="shared" si="131"/>
        <v>-2.4640910905582514E-2</v>
      </c>
      <c r="V378" s="63">
        <f>T378-K378</f>
        <v>-1.8076094610165128E-2</v>
      </c>
    </row>
    <row r="379" spans="1:22" x14ac:dyDescent="0.25">
      <c r="A379" s="4" t="s">
        <v>485</v>
      </c>
      <c r="B379" s="5">
        <v>11</v>
      </c>
      <c r="C379" s="4" t="s">
        <v>378</v>
      </c>
      <c r="D379" s="4" t="s">
        <v>8</v>
      </c>
      <c r="E379" s="7">
        <v>2004</v>
      </c>
      <c r="F379" s="4">
        <v>4</v>
      </c>
      <c r="G379" s="4">
        <v>4</v>
      </c>
      <c r="H379" s="16">
        <f>IF(G379="",K379+0.15*(U379+4.5%-$B$2)+($A$2-50%),K379+0.85*(0.6*U379+0.4*V379+4.5%-$B$2)+($A$2-50%))</f>
        <v>0.17846032280282012</v>
      </c>
      <c r="I379" t="str">
        <f t="shared" si="133"/>
        <v>R</v>
      </c>
      <c r="J379" t="str">
        <f t="shared" si="112"/>
        <v>Safe R</v>
      </c>
      <c r="K379" s="14">
        <f>'Raw Data'!P374</f>
        <v>0.18274999999999997</v>
      </c>
      <c r="L379" s="14">
        <f t="shared" si="113"/>
        <v>0.18274999999999997</v>
      </c>
      <c r="M379" s="8">
        <f>'Raw Data'!M374</f>
        <v>0.61795441304981069</v>
      </c>
      <c r="N379" s="10">
        <f t="shared" si="123"/>
        <v>0.65795441304981073</v>
      </c>
      <c r="O379" s="17">
        <f>'Raw Data'!S374</f>
        <v>0.67930177570281258</v>
      </c>
      <c r="P379" s="10">
        <f>'Raw Data'!V374</f>
        <v>0.20399999999999996</v>
      </c>
      <c r="Q379" s="9">
        <f t="shared" si="127"/>
        <v>-2.1249999999999991E-2</v>
      </c>
      <c r="R379" s="10">
        <f t="shared" si="132"/>
        <v>0.62455177570281262</v>
      </c>
      <c r="S379" s="10">
        <f>50%-N379/2</f>
        <v>0.17102279347509464</v>
      </c>
      <c r="T379" s="10">
        <f>50%-R379/2</f>
        <v>0.18772411214859369</v>
      </c>
      <c r="U379" s="15">
        <f t="shared" si="131"/>
        <v>-1.1727206524905331E-2</v>
      </c>
      <c r="V379" s="63">
        <f>T379-K379</f>
        <v>4.9741121485937234E-3</v>
      </c>
    </row>
    <row r="380" spans="1:22" x14ac:dyDescent="0.25">
      <c r="A380" s="4" t="s">
        <v>485</v>
      </c>
      <c r="B380" s="5">
        <v>12</v>
      </c>
      <c r="C380" s="4" t="s">
        <v>379</v>
      </c>
      <c r="D380" s="4" t="s">
        <v>8</v>
      </c>
      <c r="E380" s="7">
        <v>1996</v>
      </c>
      <c r="F380" s="4">
        <v>4</v>
      </c>
      <c r="G380" s="4">
        <v>4</v>
      </c>
      <c r="H380" s="16">
        <f>IF(G380="",K380+0.15*(U380+4.5%-$B$2)+($A$2-50%),K380+0.85*(0.6*U380+0.4*V380+4.5%-$B$2)+($A$2-50%))</f>
        <v>0.27200810835079925</v>
      </c>
      <c r="I380" t="str">
        <f t="shared" si="133"/>
        <v>R</v>
      </c>
      <c r="J380" t="str">
        <f t="shared" si="112"/>
        <v>Safe R</v>
      </c>
      <c r="K380" s="14">
        <f>'Raw Data'!P375</f>
        <v>0.30525000000000002</v>
      </c>
      <c r="L380" s="14">
        <f t="shared" si="113"/>
        <v>0.30525000000000002</v>
      </c>
      <c r="M380" s="8">
        <f>'Raw Data'!M375</f>
        <v>0.45327205258781533</v>
      </c>
      <c r="N380" s="10">
        <f t="shared" si="123"/>
        <v>0.49327205258781531</v>
      </c>
      <c r="O380" s="17">
        <f>'Raw Data'!S375</f>
        <v>0.48163246023122247</v>
      </c>
      <c r="P380" s="10">
        <f>'Raw Data'!V375</f>
        <v>0.32899999999999996</v>
      </c>
      <c r="Q380" s="9">
        <f t="shared" si="127"/>
        <v>-2.3749999999999938E-2</v>
      </c>
      <c r="R380" s="10">
        <f t="shared" si="132"/>
        <v>0.42938246023122245</v>
      </c>
      <c r="S380" s="10">
        <f>50%-N380/2</f>
        <v>0.25336397370609232</v>
      </c>
      <c r="T380" s="10">
        <f>50%-R380/2</f>
        <v>0.2853087698843888</v>
      </c>
      <c r="U380" s="15">
        <f t="shared" si="131"/>
        <v>-5.1886026293907705E-2</v>
      </c>
      <c r="V380" s="63">
        <f>T380-K380</f>
        <v>-1.9941230115611219E-2</v>
      </c>
    </row>
    <row r="381" spans="1:22" x14ac:dyDescent="0.25">
      <c r="A381" s="4" t="s">
        <v>485</v>
      </c>
      <c r="B381" s="5">
        <v>13</v>
      </c>
      <c r="C381" s="4" t="s">
        <v>380</v>
      </c>
      <c r="D381" s="4" t="s">
        <v>8</v>
      </c>
      <c r="E381" s="7">
        <v>1994</v>
      </c>
      <c r="F381" s="4">
        <v>4</v>
      </c>
      <c r="G381" s="4">
        <v>4</v>
      </c>
      <c r="H381" s="16">
        <f>IF(G381="",K381+0.15*(U381+4.5%-$B$2)+($A$2-50%),K381+0.85*(0.6*U381+0.4*V381+4.5%-$B$2)+($A$2-50%))</f>
        <v>0.13400000000000001</v>
      </c>
      <c r="I381" t="str">
        <f t="shared" si="133"/>
        <v>R</v>
      </c>
      <c r="J381" t="str">
        <f t="shared" si="112"/>
        <v>Safe R</v>
      </c>
      <c r="K381" s="14">
        <f>'Raw Data'!P376</f>
        <v>0.17225000000000001</v>
      </c>
      <c r="L381" s="14">
        <f t="shared" si="113"/>
        <v>0.17225000000000001</v>
      </c>
      <c r="M381" s="8">
        <f>'Raw Data'!M376</f>
        <v>1</v>
      </c>
      <c r="N381" s="10">
        <f t="shared" si="123"/>
        <v>1.04</v>
      </c>
      <c r="O381" s="17">
        <f>'Raw Data'!S376</f>
        <v>1</v>
      </c>
      <c r="P381" s="10">
        <f>'Raw Data'!V376</f>
        <v>0.19399999999999995</v>
      </c>
      <c r="Q381" s="9">
        <f t="shared" si="127"/>
        <v>-2.1749999999999936E-2</v>
      </c>
      <c r="R381" s="10">
        <f t="shared" si="132"/>
        <v>0.94574999999999998</v>
      </c>
      <c r="S381" s="10">
        <v>0</v>
      </c>
      <c r="T381" s="10">
        <f>50%-R381/2</f>
        <v>2.712500000000001E-2</v>
      </c>
      <c r="U381" s="15">
        <v>-4.4999999999999998E-2</v>
      </c>
      <c r="V381" s="63">
        <v>-4.4999999999999998E-2</v>
      </c>
    </row>
    <row r="382" spans="1:22" x14ac:dyDescent="0.25">
      <c r="A382" s="4" t="s">
        <v>485</v>
      </c>
      <c r="B382" s="5">
        <v>14</v>
      </c>
      <c r="C382" s="4" t="s">
        <v>381</v>
      </c>
      <c r="D382" s="4" t="s">
        <v>8</v>
      </c>
      <c r="E382" s="7">
        <v>2012</v>
      </c>
      <c r="F382" s="4">
        <v>5</v>
      </c>
      <c r="G382" s="4"/>
      <c r="H382" s="16">
        <f>IF(G382="",K382+0.15*(U382+4.5%-$B$2)+($A$2-50%),K382+0.85*(0.6*U382+0.4*V382+4.5%-$B$2)+($A$2-50%))</f>
        <v>0.38296919138776814</v>
      </c>
      <c r="I382" t="str">
        <f t="shared" si="133"/>
        <v>R</v>
      </c>
      <c r="J382" t="str">
        <f t="shared" si="112"/>
        <v>Safe R</v>
      </c>
      <c r="K382" s="14">
        <f>'Raw Data'!P377</f>
        <v>0.38175000000000003</v>
      </c>
      <c r="L382" s="14">
        <f t="shared" si="113"/>
        <v>0.38175000000000003</v>
      </c>
      <c r="M382" s="8">
        <f>'Raw Data'!M377</f>
        <v>9.0244114829758304E-2</v>
      </c>
      <c r="N382" s="10">
        <f t="shared" si="123"/>
        <v>0.22024411482975831</v>
      </c>
      <c r="O382" s="17"/>
      <c r="P382" s="10"/>
      <c r="Q382" s="9"/>
      <c r="R382" s="10" t="str">
        <f t="shared" si="132"/>
        <v/>
      </c>
      <c r="S382" s="10">
        <f>50%-N382/2</f>
        <v>0.38987794258512087</v>
      </c>
      <c r="T382" s="10"/>
      <c r="U382" s="15">
        <f>S382-K382</f>
        <v>8.1279425851208398E-3</v>
      </c>
      <c r="V382" s="63"/>
    </row>
    <row r="383" spans="1:22" x14ac:dyDescent="0.25">
      <c r="A383" s="4" t="s">
        <v>485</v>
      </c>
      <c r="B383" s="5">
        <v>15</v>
      </c>
      <c r="C383" s="4" t="s">
        <v>382</v>
      </c>
      <c r="D383" s="4" t="s">
        <v>16</v>
      </c>
      <c r="E383" s="7">
        <v>1996</v>
      </c>
      <c r="F383" s="4">
        <v>1</v>
      </c>
      <c r="G383" s="4">
        <v>1</v>
      </c>
      <c r="H383" s="16">
        <f>IF(G383="",K383+0.15*(U383-4.5%+$B$2)+($A$2-50%),K383+0.85*(0.6*U383+0.4*V383-4.5%+$B$2)+($A$2-50%))</f>
        <v>0.5983768378768225</v>
      </c>
      <c r="I383" t="str">
        <f t="shared" si="133"/>
        <v>D</v>
      </c>
      <c r="J383" t="str">
        <f t="shared" si="112"/>
        <v>Safe D</v>
      </c>
      <c r="K383" s="14">
        <f>'Raw Data'!P378</f>
        <v>0.56025000000000003</v>
      </c>
      <c r="L383" s="14">
        <f t="shared" si="113"/>
        <v>0.56024999999999991</v>
      </c>
      <c r="M383" s="8">
        <f>'Raw Data'!M378</f>
        <v>0.24582845024833971</v>
      </c>
      <c r="N383" s="10">
        <f t="shared" si="123"/>
        <v>0.20582845024833971</v>
      </c>
      <c r="O383" s="17">
        <f>'Raw Data'!S378</f>
        <v>0.14453284154997537</v>
      </c>
      <c r="P383" s="10">
        <f>'Raw Data'!V378</f>
        <v>0.56399999999999995</v>
      </c>
      <c r="Q383" s="9">
        <f>K383-P383</f>
        <v>-3.7499999999999201E-3</v>
      </c>
      <c r="R383" s="10">
        <f t="shared" si="132"/>
        <v>0.21678284154997546</v>
      </c>
      <c r="S383" s="10">
        <f>50%+N383/2</f>
        <v>0.60291422512416981</v>
      </c>
      <c r="T383" s="10">
        <f>50%+R383/2</f>
        <v>0.60839142077498776</v>
      </c>
      <c r="U383" s="15">
        <f>S383-K383</f>
        <v>4.2664225124169786E-2</v>
      </c>
      <c r="V383" s="63">
        <f>T383-K383</f>
        <v>4.8141420774987731E-2</v>
      </c>
    </row>
    <row r="384" spans="1:22" x14ac:dyDescent="0.25">
      <c r="A384" s="4" t="s">
        <v>485</v>
      </c>
      <c r="B384" s="5">
        <v>16</v>
      </c>
      <c r="C384" s="4" t="s">
        <v>383</v>
      </c>
      <c r="D384" s="4" t="s">
        <v>16</v>
      </c>
      <c r="E384" s="7">
        <v>2012</v>
      </c>
      <c r="F384" s="4">
        <v>2</v>
      </c>
      <c r="G384" s="4"/>
      <c r="H384" s="16">
        <f>IF(G384="",K384+0.15*(U384-4.5%+$B$2)+($A$2-50%),K384+0.85*(0.6*U384+0.4*V384-4.5%+$B$2)+($A$2-50%))</f>
        <v>0.63838848625086919</v>
      </c>
      <c r="I384" t="str">
        <f t="shared" si="133"/>
        <v>D</v>
      </c>
      <c r="J384" t="str">
        <f t="shared" si="112"/>
        <v>Safe D</v>
      </c>
      <c r="K384" s="14">
        <f>'Raw Data'!P379</f>
        <v>0.62925000000000009</v>
      </c>
      <c r="L384" s="14">
        <f t="shared" si="113"/>
        <v>0.62925000000000009</v>
      </c>
      <c r="M384" s="8">
        <f>'Raw Data'!M379</f>
        <v>0.33034648334492217</v>
      </c>
      <c r="N384" s="10">
        <f t="shared" si="123"/>
        <v>0.38034648334492216</v>
      </c>
      <c r="O384" s="17"/>
      <c r="P384" s="10"/>
      <c r="Q384" s="9"/>
      <c r="R384" s="10" t="str">
        <f t="shared" si="132"/>
        <v/>
      </c>
      <c r="S384" s="10">
        <f>50%+N384/2</f>
        <v>0.69017324167246108</v>
      </c>
      <c r="T384" s="10"/>
      <c r="U384" s="15">
        <f>S384-K384</f>
        <v>6.0923241672460993E-2</v>
      </c>
      <c r="V384" s="63"/>
    </row>
    <row r="385" spans="1:22" x14ac:dyDescent="0.25">
      <c r="A385" s="4" t="s">
        <v>485</v>
      </c>
      <c r="B385" s="5">
        <v>17</v>
      </c>
      <c r="C385" s="4" t="s">
        <v>384</v>
      </c>
      <c r="D385" s="4" t="s">
        <v>8</v>
      </c>
      <c r="E385" s="7">
        <v>2010</v>
      </c>
      <c r="F385" s="4">
        <v>4</v>
      </c>
      <c r="G385" s="4">
        <v>6</v>
      </c>
      <c r="H385" s="16">
        <f>IF(G385="",K385+0.15*(U385+4.5%-$B$2)+($A$2-50%),K385+0.85*(0.6*U385+0.4*V385+4.5%-$B$2)+($A$2-50%))</f>
        <v>0.34150379759871397</v>
      </c>
      <c r="I385" t="str">
        <f t="shared" si="133"/>
        <v>R</v>
      </c>
      <c r="J385" t="str">
        <f t="shared" si="112"/>
        <v>Safe R</v>
      </c>
      <c r="K385" s="14">
        <f>'Raw Data'!P380</f>
        <v>0.36725000000000002</v>
      </c>
      <c r="L385" s="14">
        <f t="shared" si="113"/>
        <v>0.36725000000000008</v>
      </c>
      <c r="M385" s="8">
        <f>'Raw Data'!M380</f>
        <v>1</v>
      </c>
      <c r="N385" s="10">
        <f t="shared" ref="N385:N416" si="134">IF(F385=1,M385-4%,IF(F385=2,M385+5%,IF(F385=3,M385+14%,IF(F385=4,M385+4%,IF(F385=5,M385+13%,M385+22%)))))</f>
        <v>1.04</v>
      </c>
      <c r="O385" s="17">
        <f>'Raw Data'!S380</f>
        <v>0.25619824941932973</v>
      </c>
      <c r="P385" s="10">
        <f>'Raw Data'!V380</f>
        <v>0.28899999999999998</v>
      </c>
      <c r="Q385" s="9">
        <f>K385-P385</f>
        <v>7.8250000000000042E-2</v>
      </c>
      <c r="R385" s="10">
        <f t="shared" si="132"/>
        <v>0.28194824941932972</v>
      </c>
      <c r="S385" s="10">
        <v>0</v>
      </c>
      <c r="T385" s="10">
        <f>50%-R385/2</f>
        <v>0.35902587529033514</v>
      </c>
      <c r="U385" s="15">
        <v>-4.4999999999999998E-2</v>
      </c>
      <c r="V385" s="63">
        <f>T385-K385</f>
        <v>-8.2241247096648817E-3</v>
      </c>
    </row>
    <row r="386" spans="1:22" x14ac:dyDescent="0.25">
      <c r="A386" s="4" t="s">
        <v>485</v>
      </c>
      <c r="B386" s="5">
        <v>18</v>
      </c>
      <c r="C386" s="4" t="s">
        <v>385</v>
      </c>
      <c r="D386" s="4" t="s">
        <v>16</v>
      </c>
      <c r="E386" s="7">
        <v>1994</v>
      </c>
      <c r="F386" s="4">
        <v>1</v>
      </c>
      <c r="G386" s="4">
        <v>1</v>
      </c>
      <c r="H386" s="16">
        <f>IF(G386="",K386+0.15*(U386-4.5%+$B$2)+($A$2-50%),K386+0.85*(0.6*U386+0.4*V386-4.5%+$B$2)+($A$2-50%))</f>
        <v>0.7530551573825276</v>
      </c>
      <c r="I386" t="str">
        <f t="shared" si="133"/>
        <v>D</v>
      </c>
      <c r="J386" t="str">
        <f t="shared" si="112"/>
        <v>Safe D</v>
      </c>
      <c r="K386" s="14">
        <f>'Raw Data'!P381</f>
        <v>0.74724999999999997</v>
      </c>
      <c r="L386" s="14">
        <f t="shared" si="113"/>
        <v>0.74724999999999997</v>
      </c>
      <c r="M386" s="8">
        <f>'Raw Data'!M381</f>
        <v>0.53726384844247721</v>
      </c>
      <c r="N386" s="10">
        <f t="shared" si="134"/>
        <v>0.49726384844247723</v>
      </c>
      <c r="O386" s="17">
        <f>'Raw Data'!S381</f>
        <v>0.44025221193938774</v>
      </c>
      <c r="P386" s="10">
        <f>'Raw Data'!V381</f>
        <v>0.73899999999999999</v>
      </c>
      <c r="Q386" s="9">
        <f>K386-P386</f>
        <v>8.2499999999999796E-3</v>
      </c>
      <c r="R386" s="10">
        <f t="shared" si="132"/>
        <v>0.52450221193938773</v>
      </c>
      <c r="S386" s="10">
        <f>50%+N386/2</f>
        <v>0.74863192422123859</v>
      </c>
      <c r="T386" s="10">
        <f>50%+R386/2</f>
        <v>0.76225110596969392</v>
      </c>
      <c r="U386" s="15">
        <f>S386-K386</f>
        <v>1.3819242212386174E-3</v>
      </c>
      <c r="V386" s="63">
        <f>T386-K386</f>
        <v>1.5001105969693951E-2</v>
      </c>
    </row>
    <row r="387" spans="1:22" x14ac:dyDescent="0.25">
      <c r="A387" s="4" t="s">
        <v>485</v>
      </c>
      <c r="B387" s="5">
        <v>19</v>
      </c>
      <c r="C387" s="4" t="s">
        <v>386</v>
      </c>
      <c r="D387" s="4" t="s">
        <v>8</v>
      </c>
      <c r="E387" s="7">
        <v>2003</v>
      </c>
      <c r="F387" s="4">
        <v>4</v>
      </c>
      <c r="G387" s="4">
        <v>4</v>
      </c>
      <c r="H387" s="16">
        <f>IF(G387="",K387+0.15*(U387+4.5%-$B$2)+($A$2-50%),K387+0.85*(0.6*U387+0.4*V387+4.5%-$B$2)+($A$2-50%))</f>
        <v>0.21390434230477637</v>
      </c>
      <c r="I387" t="str">
        <f t="shared" si="133"/>
        <v>R</v>
      </c>
      <c r="J387" t="str">
        <f t="shared" si="112"/>
        <v>Safe R</v>
      </c>
      <c r="K387" s="14">
        <f>'Raw Data'!P382</f>
        <v>0.23775000000000002</v>
      </c>
      <c r="L387" s="14">
        <f t="shared" si="113"/>
        <v>0.23775000000000002</v>
      </c>
      <c r="M387" s="8">
        <f>'Raw Data'!M382</f>
        <v>1</v>
      </c>
      <c r="N387" s="10">
        <f t="shared" si="134"/>
        <v>1.04</v>
      </c>
      <c r="O387" s="17">
        <f>'Raw Data'!S382</f>
        <v>0.60451857467778614</v>
      </c>
      <c r="P387" s="10">
        <f>'Raw Data'!V382</f>
        <v>0.23899999999999999</v>
      </c>
      <c r="Q387" s="9">
        <f>K387-P387</f>
        <v>-1.2499999999999734E-3</v>
      </c>
      <c r="R387" s="10">
        <f t="shared" si="132"/>
        <v>0.52976857467778615</v>
      </c>
      <c r="S387" s="10">
        <v>0</v>
      </c>
      <c r="T387" s="10">
        <f>50%-R387/2</f>
        <v>0.23511571266110692</v>
      </c>
      <c r="U387" s="15">
        <v>-4.4999999999999998E-2</v>
      </c>
      <c r="V387" s="63">
        <f>T387-K387</f>
        <v>-2.6342873388930932E-3</v>
      </c>
    </row>
    <row r="388" spans="1:22" x14ac:dyDescent="0.25">
      <c r="A388" s="4" t="s">
        <v>485</v>
      </c>
      <c r="B388" s="5">
        <v>20</v>
      </c>
      <c r="C388" s="4" t="s">
        <v>387</v>
      </c>
      <c r="D388" s="4" t="s">
        <v>16</v>
      </c>
      <c r="E388" s="7">
        <v>2012</v>
      </c>
      <c r="F388" s="4">
        <v>2</v>
      </c>
      <c r="G388" s="4"/>
      <c r="H388" s="16">
        <f>IF(G388="",K388+0.15*(U388-4.5%+$B$2)+($A$2-50%),K388+0.85*(0.6*U388+0.4*V388-4.5%+$B$2)+($A$2-50%))</f>
        <v>0.59241094328805788</v>
      </c>
      <c r="I388" t="str">
        <f t="shared" si="133"/>
        <v>D</v>
      </c>
      <c r="J388" t="str">
        <f t="shared" si="112"/>
        <v>Safe D</v>
      </c>
      <c r="K388" s="14">
        <f>'Raw Data'!P383</f>
        <v>0.57674999999999998</v>
      </c>
      <c r="L388" s="14">
        <f t="shared" si="113"/>
        <v>0.5767500000000001</v>
      </c>
      <c r="M388" s="8">
        <f>'Raw Data'!M383</f>
        <v>0.31231257717410471</v>
      </c>
      <c r="N388" s="10">
        <f t="shared" si="134"/>
        <v>0.3623125771741047</v>
      </c>
      <c r="O388" s="17"/>
      <c r="P388" s="10"/>
      <c r="Q388" s="9"/>
      <c r="R388" s="10" t="str">
        <f t="shared" si="132"/>
        <v/>
      </c>
      <c r="S388" s="10">
        <f>50%+N388/2</f>
        <v>0.68115628858705235</v>
      </c>
      <c r="T388" s="10"/>
      <c r="U388" s="15">
        <f t="shared" ref="U388:U396" si="135">S388-K388</f>
        <v>0.10440628858705236</v>
      </c>
      <c r="V388" s="63"/>
    </row>
    <row r="389" spans="1:22" x14ac:dyDescent="0.25">
      <c r="A389" s="4" t="s">
        <v>485</v>
      </c>
      <c r="B389" s="5">
        <v>21</v>
      </c>
      <c r="C389" s="4" t="s">
        <v>388</v>
      </c>
      <c r="D389" s="4" t="s">
        <v>8</v>
      </c>
      <c r="E389" s="7">
        <v>1986</v>
      </c>
      <c r="F389" s="4">
        <v>4</v>
      </c>
      <c r="G389" s="4">
        <v>4</v>
      </c>
      <c r="H389" s="16">
        <f>IF(G389="",K389+0.15*(U389+4.5%-$B$2)+($A$2-50%),K389+0.85*(0.6*U389+0.4*V389+4.5%-$B$2)+($A$2-50%))</f>
        <v>0.34315611104319671</v>
      </c>
      <c r="I389" t="str">
        <f t="shared" si="133"/>
        <v>R</v>
      </c>
      <c r="J389" t="str">
        <f t="shared" si="112"/>
        <v>Safe R</v>
      </c>
      <c r="K389" s="14">
        <f>'Raw Data'!P384</f>
        <v>0.37125000000000002</v>
      </c>
      <c r="L389" s="14">
        <f t="shared" si="113"/>
        <v>0.37125000000000008</v>
      </c>
      <c r="M389" s="8">
        <f>'Raw Data'!M384</f>
        <v>0.26216082148605824</v>
      </c>
      <c r="N389" s="10">
        <f t="shared" si="134"/>
        <v>0.30216082148605822</v>
      </c>
      <c r="O389" s="17">
        <f>'Raw Data'!S384</f>
        <v>0.42401693810504953</v>
      </c>
      <c r="P389" s="10">
        <f>'Raw Data'!V384</f>
        <v>0.379</v>
      </c>
      <c r="Q389" s="9">
        <f>K389-P389</f>
        <v>-7.7499999999999791E-3</v>
      </c>
      <c r="R389" s="10">
        <f t="shared" si="132"/>
        <v>0.3557669381050495</v>
      </c>
      <c r="S389" s="10">
        <f>50%-N389/2</f>
        <v>0.34891958925697086</v>
      </c>
      <c r="T389" s="10">
        <f>50%-R389/2</f>
        <v>0.32211653094747528</v>
      </c>
      <c r="U389" s="15">
        <f t="shared" si="135"/>
        <v>-2.2330410743029161E-2</v>
      </c>
      <c r="V389" s="63">
        <f>T389-K389</f>
        <v>-4.9133469052524748E-2</v>
      </c>
    </row>
    <row r="390" spans="1:22" x14ac:dyDescent="0.25">
      <c r="A390" s="4" t="s">
        <v>485</v>
      </c>
      <c r="B390" s="5">
        <v>22</v>
      </c>
      <c r="C390" s="4" t="s">
        <v>389</v>
      </c>
      <c r="D390" s="4" t="s">
        <v>8</v>
      </c>
      <c r="E390" s="7">
        <v>2008</v>
      </c>
      <c r="F390" s="4">
        <v>4</v>
      </c>
      <c r="G390" s="4">
        <v>4</v>
      </c>
      <c r="H390" s="16">
        <f>IF(G390="",K390+0.15*(U390+4.5%-$B$2)+($A$2-50%),K390+0.85*(0.6*U390+0.4*V390+4.5%-$B$2)+($A$2-50%))</f>
        <v>0.32547273430881946</v>
      </c>
      <c r="I390" t="str">
        <f t="shared" si="133"/>
        <v>R</v>
      </c>
      <c r="J390" t="str">
        <f t="shared" si="112"/>
        <v>Safe R</v>
      </c>
      <c r="K390" s="14">
        <f>'Raw Data'!P385</f>
        <v>0.35375000000000001</v>
      </c>
      <c r="L390" s="14">
        <f t="shared" si="113"/>
        <v>0.35375000000000001</v>
      </c>
      <c r="M390" s="8">
        <f>'Raw Data'!M385</f>
        <v>0.33405847943505029</v>
      </c>
      <c r="N390" s="10">
        <f t="shared" si="134"/>
        <v>0.37405847943505027</v>
      </c>
      <c r="O390" s="17">
        <f>'Raw Data'!S385</f>
        <v>0.38724913785436899</v>
      </c>
      <c r="P390" s="10">
        <f>'Raw Data'!V385</f>
        <v>0.379</v>
      </c>
      <c r="Q390" s="9">
        <f>K390-P390</f>
        <v>-2.5249999999999995E-2</v>
      </c>
      <c r="R390" s="10">
        <f t="shared" si="132"/>
        <v>0.33649913785436897</v>
      </c>
      <c r="S390" s="10">
        <f>50%-N390/2</f>
        <v>0.31297076028247484</v>
      </c>
      <c r="T390" s="10">
        <f>50%-R390/2</f>
        <v>0.33175043107281554</v>
      </c>
      <c r="U390" s="15">
        <f t="shared" si="135"/>
        <v>-4.0779239717525173E-2</v>
      </c>
      <c r="V390" s="63">
        <f>T390-K390</f>
        <v>-2.1999568927184465E-2</v>
      </c>
    </row>
    <row r="391" spans="1:22" x14ac:dyDescent="0.25">
      <c r="A391" s="4" t="s">
        <v>485</v>
      </c>
      <c r="B391" s="5">
        <v>23</v>
      </c>
      <c r="C391" s="4" t="s">
        <v>390</v>
      </c>
      <c r="D391" s="4" t="s">
        <v>16</v>
      </c>
      <c r="E391" s="7">
        <v>2012</v>
      </c>
      <c r="F391" s="4">
        <v>3</v>
      </c>
      <c r="G391" s="4"/>
      <c r="H391" s="16">
        <f>IF(G391="",K391+0.15*(U391-4.5%+$B$2)+($A$2-50%),K391+0.85*(0.6*U391+0.4*V391-4.5%+$B$2)+($A$2-50%))</f>
        <v>0.48680405547895755</v>
      </c>
      <c r="I391" t="str">
        <f t="shared" si="133"/>
        <v>No projection</v>
      </c>
      <c r="J391" t="str">
        <f t="shared" si="112"/>
        <v>Toss Up</v>
      </c>
      <c r="K391" s="14">
        <f>'Raw Data'!P386</f>
        <v>0.46775</v>
      </c>
      <c r="L391" s="14">
        <f t="shared" si="113"/>
        <v>0.46775</v>
      </c>
      <c r="M391" s="8">
        <f>'Raw Data'!M386</f>
        <v>4.9554073052767655E-2</v>
      </c>
      <c r="N391" s="10">
        <f t="shared" si="134"/>
        <v>0.18955407305276767</v>
      </c>
      <c r="O391" s="17"/>
      <c r="P391" s="10"/>
      <c r="Q391" s="9"/>
      <c r="R391" s="10" t="str">
        <f t="shared" si="132"/>
        <v/>
      </c>
      <c r="S391" s="10">
        <f>50%+N391/2</f>
        <v>0.59477703652638381</v>
      </c>
      <c r="T391" s="10"/>
      <c r="U391" s="15">
        <f t="shared" si="135"/>
        <v>0.12702703652638381</v>
      </c>
      <c r="V391" s="63"/>
    </row>
    <row r="392" spans="1:22" x14ac:dyDescent="0.25">
      <c r="A392" s="4" t="s">
        <v>485</v>
      </c>
      <c r="B392" s="5">
        <v>24</v>
      </c>
      <c r="C392" s="4" t="s">
        <v>391</v>
      </c>
      <c r="D392" s="4" t="s">
        <v>8</v>
      </c>
      <c r="E392" s="7">
        <v>2004</v>
      </c>
      <c r="F392" s="4">
        <v>4</v>
      </c>
      <c r="G392" s="4">
        <v>4</v>
      </c>
      <c r="H392" s="16">
        <f>IF(G392="",K392+0.15*(U392+4.5%-$B$2)+($A$2-50%),K392+0.85*(0.6*U392+0.4*V392+4.5%-$B$2)+($A$2-50%))</f>
        <v>0.34440462222358625</v>
      </c>
      <c r="I392" t="str">
        <f t="shared" si="133"/>
        <v>R</v>
      </c>
      <c r="J392" t="str">
        <f t="shared" ref="J392:J442" si="136">IF(H392&lt;42%,"Safe R",IF(AND(H392&gt;42%,H392&lt;44%),"Likely R",IF(AND(H392&gt;44%,H392&lt;47%),"Lean R",IF(AND(H392&gt;47%,H392&lt;53%),"Toss Up",IF(AND(H392&gt;53%,H392&lt;56%),"Lean D",IF(AND(H392&gt;56%,H392&lt;58%),"Likely D","Safe D"))))))</f>
        <v>Safe R</v>
      </c>
      <c r="K392" s="14">
        <f>'Raw Data'!P387</f>
        <v>0.36875000000000002</v>
      </c>
      <c r="L392" s="14">
        <f t="shared" ref="L392:L455" si="137">K392+$A$2-50%</f>
        <v>0.36875000000000002</v>
      </c>
      <c r="M392" s="8">
        <f>'Raw Data'!M387</f>
        <v>0.25797206971142661</v>
      </c>
      <c r="N392" s="10">
        <f t="shared" si="134"/>
        <v>0.29797206971142659</v>
      </c>
      <c r="O392" s="17">
        <f>'Raw Data'!S387</f>
        <v>1</v>
      </c>
      <c r="P392" s="10">
        <f>'Raw Data'!V387</f>
        <v>0.40899999999999997</v>
      </c>
      <c r="Q392" s="9">
        <f>K392-P392</f>
        <v>-4.0249999999999952E-2</v>
      </c>
      <c r="R392" s="10">
        <f t="shared" si="132"/>
        <v>0.96424999999999994</v>
      </c>
      <c r="S392" s="10">
        <f>50%-N392/2</f>
        <v>0.35101396514428673</v>
      </c>
      <c r="T392" s="10">
        <f>50%-R392/2</f>
        <v>1.787500000000003E-2</v>
      </c>
      <c r="U392" s="15">
        <f t="shared" si="135"/>
        <v>-1.773603485571329E-2</v>
      </c>
      <c r="V392" s="63">
        <v>-4.4999999999999998E-2</v>
      </c>
    </row>
    <row r="393" spans="1:22" x14ac:dyDescent="0.25">
      <c r="A393" s="4" t="s">
        <v>485</v>
      </c>
      <c r="B393" s="5">
        <v>25</v>
      </c>
      <c r="C393" s="4" t="s">
        <v>392</v>
      </c>
      <c r="D393" s="4" t="s">
        <v>8</v>
      </c>
      <c r="E393" s="7">
        <v>2012</v>
      </c>
      <c r="F393" s="4">
        <v>5</v>
      </c>
      <c r="G393" s="4"/>
      <c r="H393" s="16">
        <f>IF(G393="",K393+0.15*(U393+4.5%-$B$2)+($A$2-50%),K393+0.85*(0.6*U393+0.4*V393+4.5%-$B$2)+($A$2-50%))</f>
        <v>0.36353891303660618</v>
      </c>
      <c r="I393" t="str">
        <f t="shared" si="133"/>
        <v>R</v>
      </c>
      <c r="J393" t="str">
        <f t="shared" si="136"/>
        <v>Safe R</v>
      </c>
      <c r="K393" s="14">
        <f>'Raw Data'!P388</f>
        <v>0.37024999999999997</v>
      </c>
      <c r="L393" s="14">
        <f t="shared" si="137"/>
        <v>0.37024999999999997</v>
      </c>
      <c r="M393" s="8">
        <f>'Raw Data'!M388</f>
        <v>0.21898115951191754</v>
      </c>
      <c r="N393" s="10">
        <f t="shared" si="134"/>
        <v>0.34898115951191755</v>
      </c>
      <c r="O393" s="17"/>
      <c r="P393" s="10"/>
      <c r="Q393" s="9"/>
      <c r="R393" s="10" t="str">
        <f t="shared" si="132"/>
        <v/>
      </c>
      <c r="S393" s="10">
        <f>50%-N393/2</f>
        <v>0.32550942024404123</v>
      </c>
      <c r="T393" s="10"/>
      <c r="U393" s="15">
        <f t="shared" si="135"/>
        <v>-4.4740579755958743E-2</v>
      </c>
      <c r="V393" s="63"/>
    </row>
    <row r="394" spans="1:22" x14ac:dyDescent="0.25">
      <c r="A394" s="4" t="s">
        <v>485</v>
      </c>
      <c r="B394" s="5">
        <v>26</v>
      </c>
      <c r="C394" s="4" t="s">
        <v>393</v>
      </c>
      <c r="D394" s="4" t="s">
        <v>8</v>
      </c>
      <c r="E394" s="7">
        <v>2002</v>
      </c>
      <c r="F394" s="4">
        <v>4</v>
      </c>
      <c r="G394" s="4">
        <v>4</v>
      </c>
      <c r="H394" s="16">
        <f>IF(G394="",K394+0.15*(U394+4.5%-$B$2)+($A$2-50%),K394+0.85*(0.6*U394+0.4*V394+4.5%-$B$2)+($A$2-50%))</f>
        <v>0.29068629229082454</v>
      </c>
      <c r="I394" t="str">
        <f t="shared" si="133"/>
        <v>R</v>
      </c>
      <c r="J394" t="str">
        <f t="shared" si="136"/>
        <v>Safe R</v>
      </c>
      <c r="K394" s="14">
        <f>'Raw Data'!P389</f>
        <v>0.29625000000000001</v>
      </c>
      <c r="L394" s="14">
        <f t="shared" si="137"/>
        <v>0.29625000000000001</v>
      </c>
      <c r="M394" s="8">
        <f>'Raw Data'!M389</f>
        <v>0.40818482216526686</v>
      </c>
      <c r="N394" s="10">
        <f t="shared" si="134"/>
        <v>0.44818482216526684</v>
      </c>
      <c r="O394" s="17">
        <f>'Raw Data'!S389</f>
        <v>0.37245045915901404</v>
      </c>
      <c r="P394" s="10">
        <f>'Raw Data'!V389</f>
        <v>0.379</v>
      </c>
      <c r="Q394" s="9">
        <f t="shared" ref="Q394:Q400" si="138">K394-P394</f>
        <v>-8.274999999999999E-2</v>
      </c>
      <c r="R394" s="10">
        <f t="shared" si="132"/>
        <v>0.37920045915901401</v>
      </c>
      <c r="S394" s="10">
        <f>50%-N394/2</f>
        <v>0.27590758891736655</v>
      </c>
      <c r="T394" s="10">
        <f>50%-R394/2</f>
        <v>0.31039977042049299</v>
      </c>
      <c r="U394" s="15">
        <f t="shared" si="135"/>
        <v>-2.034241108263346E-2</v>
      </c>
      <c r="V394" s="63">
        <f>T394-K394</f>
        <v>1.414977042049298E-2</v>
      </c>
    </row>
    <row r="395" spans="1:22" x14ac:dyDescent="0.25">
      <c r="A395" s="4" t="s">
        <v>485</v>
      </c>
      <c r="B395" s="5">
        <v>27</v>
      </c>
      <c r="C395" s="4" t="s">
        <v>394</v>
      </c>
      <c r="D395" s="4" t="s">
        <v>8</v>
      </c>
      <c r="E395" s="7">
        <v>2010</v>
      </c>
      <c r="F395" s="4">
        <v>4</v>
      </c>
      <c r="G395" s="4">
        <v>6</v>
      </c>
      <c r="H395" s="16">
        <f>IF(G395="",K395+0.15*(U395+4.5%-$B$2)+($A$2-50%),K395+0.85*(0.6*U395+0.4*V395+4.5%-$B$2)+($A$2-50%))</f>
        <v>0.38251339177221588</v>
      </c>
      <c r="I395" t="str">
        <f t="shared" si="133"/>
        <v>R</v>
      </c>
      <c r="J395" t="str">
        <f t="shared" si="136"/>
        <v>Safe R</v>
      </c>
      <c r="K395" s="14">
        <f>'Raw Data'!P390</f>
        <v>0.36925000000000002</v>
      </c>
      <c r="L395" s="14">
        <f t="shared" si="137"/>
        <v>0.36925000000000008</v>
      </c>
      <c r="M395" s="8">
        <f>'Raw Data'!M390</f>
        <v>0.1827184570680962</v>
      </c>
      <c r="N395" s="10">
        <f t="shared" si="134"/>
        <v>0.2227184570680962</v>
      </c>
      <c r="O395" s="17">
        <f>'Raw Data'!S390</f>
        <v>7.9023627965859045E-3</v>
      </c>
      <c r="P395" s="10">
        <f>'Raw Data'!V390</f>
        <v>0.499</v>
      </c>
      <c r="Q395" s="9">
        <f t="shared" si="138"/>
        <v>-0.12974999999999998</v>
      </c>
      <c r="R395" s="10">
        <f t="shared" si="132"/>
        <v>0.24165236279658589</v>
      </c>
      <c r="S395" s="10">
        <f>50%-N395/2</f>
        <v>0.38864077146595188</v>
      </c>
      <c r="T395" s="10">
        <f>50%-R395/2</f>
        <v>0.37917381860170707</v>
      </c>
      <c r="U395" s="15">
        <f t="shared" si="135"/>
        <v>1.9390771465951862E-2</v>
      </c>
      <c r="V395" s="63">
        <f>T395-K395</f>
        <v>9.9238186017070462E-3</v>
      </c>
    </row>
    <row r="396" spans="1:22" x14ac:dyDescent="0.25">
      <c r="A396" s="4" t="s">
        <v>485</v>
      </c>
      <c r="B396" s="5">
        <v>28</v>
      </c>
      <c r="C396" s="4" t="s">
        <v>395</v>
      </c>
      <c r="D396" s="4" t="s">
        <v>16</v>
      </c>
      <c r="E396" s="7">
        <v>2004</v>
      </c>
      <c r="F396" s="4">
        <v>1</v>
      </c>
      <c r="G396" s="4">
        <v>1</v>
      </c>
      <c r="H396" s="16">
        <f>IF(G396="",K396+0.15*(U396-4.5%+$B$2)+($A$2-50%),K396+0.85*(0.6*U396+0.4*V396-4.5%+$B$2)+($A$2-50%))</f>
        <v>0.65109071375535499</v>
      </c>
      <c r="I396" t="str">
        <f t="shared" si="133"/>
        <v>D</v>
      </c>
      <c r="J396" t="str">
        <f t="shared" si="136"/>
        <v>Safe D</v>
      </c>
      <c r="K396" s="14">
        <f>'Raw Data'!P391</f>
        <v>0.58875</v>
      </c>
      <c r="L396" s="14">
        <f t="shared" si="137"/>
        <v>0.58875000000000011</v>
      </c>
      <c r="M396" s="8">
        <f>'Raw Data'!M391</f>
        <v>0.39036256297715827</v>
      </c>
      <c r="N396" s="10">
        <f t="shared" si="134"/>
        <v>0.35036256297715829</v>
      </c>
      <c r="O396" s="17">
        <f>'Raw Data'!S391</f>
        <v>0.1441662364481156</v>
      </c>
      <c r="P396" s="10">
        <f>'Raw Data'!V391</f>
        <v>0.52400000000000002</v>
      </c>
      <c r="Q396" s="9">
        <f t="shared" si="138"/>
        <v>6.4749999999999974E-2</v>
      </c>
      <c r="R396" s="10">
        <f t="shared" si="132"/>
        <v>0.28491623644811559</v>
      </c>
      <c r="S396" s="10">
        <f>50%+N396/2</f>
        <v>0.67518128148857914</v>
      </c>
      <c r="T396" s="10">
        <f>50%+R396/2</f>
        <v>0.64245811822405785</v>
      </c>
      <c r="U396" s="15">
        <f t="shared" si="135"/>
        <v>8.6431281488579148E-2</v>
      </c>
      <c r="V396" s="63">
        <f>T396-K396</f>
        <v>5.3708118224057855E-2</v>
      </c>
    </row>
    <row r="397" spans="1:22" x14ac:dyDescent="0.25">
      <c r="A397" s="4" t="s">
        <v>485</v>
      </c>
      <c r="B397" s="5">
        <v>29</v>
      </c>
      <c r="C397" s="4" t="s">
        <v>396</v>
      </c>
      <c r="D397" s="4" t="s">
        <v>16</v>
      </c>
      <c r="E397" s="7">
        <v>1992</v>
      </c>
      <c r="F397" s="4">
        <v>1</v>
      </c>
      <c r="G397" s="4">
        <v>1</v>
      </c>
      <c r="H397" s="16">
        <f>IF(G397="",K397+0.15*(U397-4.5%+$B$2)+($A$2-50%),K397+0.85*(0.6*U397+0.4*V397-4.5%+$B$2)+($A$2-50%))</f>
        <v>0.69471347595913358</v>
      </c>
      <c r="I397" t="str">
        <f t="shared" si="133"/>
        <v>D</v>
      </c>
      <c r="J397" t="str">
        <f t="shared" si="136"/>
        <v>Safe D</v>
      </c>
      <c r="K397" s="14">
        <f>'Raw Data'!P392</f>
        <v>0.64524999999999999</v>
      </c>
      <c r="L397" s="14">
        <f t="shared" si="137"/>
        <v>0.64524999999999988</v>
      </c>
      <c r="M397" s="8">
        <f>'Raw Data'!M392</f>
        <v>1</v>
      </c>
      <c r="N397" s="10">
        <f t="shared" si="134"/>
        <v>0.96</v>
      </c>
      <c r="O397" s="17">
        <f>'Raw Data'!S392</f>
        <v>0.30921162328902096</v>
      </c>
      <c r="P397" s="10">
        <f>'Raw Data'!V392</f>
        <v>0.58399999999999996</v>
      </c>
      <c r="Q397" s="9">
        <f t="shared" si="138"/>
        <v>6.1250000000000027E-2</v>
      </c>
      <c r="R397" s="10">
        <f t="shared" si="132"/>
        <v>0.446461623289021</v>
      </c>
      <c r="S397" s="10">
        <v>1</v>
      </c>
      <c r="T397" s="10">
        <f>50%+R397/2</f>
        <v>0.72323081164451053</v>
      </c>
      <c r="U397" s="15">
        <v>4.4999999999999998E-2</v>
      </c>
      <c r="V397" s="63">
        <f>T397-K397</f>
        <v>7.7980811644510539E-2</v>
      </c>
    </row>
    <row r="398" spans="1:22" x14ac:dyDescent="0.25">
      <c r="A398" s="4" t="s">
        <v>485</v>
      </c>
      <c r="B398" s="5">
        <v>30</v>
      </c>
      <c r="C398" s="4" t="s">
        <v>397</v>
      </c>
      <c r="D398" s="4" t="s">
        <v>16</v>
      </c>
      <c r="E398" s="7">
        <v>1992</v>
      </c>
      <c r="F398" s="4">
        <v>1</v>
      </c>
      <c r="G398" s="4">
        <v>1</v>
      </c>
      <c r="H398" s="16">
        <f>IF(G398="",K398+0.15*(U398-4.5%+$B$2)+($A$2-50%),K398+0.85*(0.6*U398+0.4*V398-4.5%+$B$2)+($A$2-50%))</f>
        <v>0.79475675198660589</v>
      </c>
      <c r="I398" t="str">
        <f t="shared" si="133"/>
        <v>D</v>
      </c>
      <c r="J398" t="str">
        <f t="shared" si="136"/>
        <v>Safe D</v>
      </c>
      <c r="K398" s="14">
        <f>'Raw Data'!P393</f>
        <v>0.78074999999999994</v>
      </c>
      <c r="L398" s="14">
        <f t="shared" si="137"/>
        <v>0.78074999999999983</v>
      </c>
      <c r="M398" s="8">
        <f>'Raw Data'!M393</f>
        <v>0.61162798366316351</v>
      </c>
      <c r="N398" s="10">
        <f t="shared" si="134"/>
        <v>0.57162798366316347</v>
      </c>
      <c r="O398" s="17">
        <f>'Raw Data'!S393</f>
        <v>0.55595068324999541</v>
      </c>
      <c r="P398" s="10">
        <f>'Raw Data'!V393</f>
        <v>0.78399999999999992</v>
      </c>
      <c r="Q398" s="9">
        <f t="shared" si="138"/>
        <v>-3.2499999999999751E-3</v>
      </c>
      <c r="R398" s="10">
        <f t="shared" si="132"/>
        <v>0.6287006832499954</v>
      </c>
      <c r="S398" s="10">
        <f>50%+N398/2</f>
        <v>0.78581399183158174</v>
      </c>
      <c r="T398" s="10">
        <f>50%+R398/2</f>
        <v>0.81435034162499775</v>
      </c>
      <c r="U398" s="15">
        <f t="shared" ref="U398:U442" si="139">S398-K398</f>
        <v>5.0639918315817933E-3</v>
      </c>
      <c r="V398" s="63">
        <f>T398-K398</f>
        <v>3.3600341624997809E-2</v>
      </c>
    </row>
    <row r="399" spans="1:22" x14ac:dyDescent="0.25">
      <c r="A399" s="4" t="s">
        <v>485</v>
      </c>
      <c r="B399" s="5">
        <v>31</v>
      </c>
      <c r="C399" s="4" t="s">
        <v>398</v>
      </c>
      <c r="D399" s="4" t="s">
        <v>8</v>
      </c>
      <c r="E399" s="7">
        <v>2002</v>
      </c>
      <c r="F399" s="4">
        <v>4</v>
      </c>
      <c r="G399" s="4">
        <v>4</v>
      </c>
      <c r="H399" s="16">
        <f>IF(G399="",K399+0.15*(U399+4.5%-$B$2)+($A$2-50%),K399+0.85*(0.6*U399+0.4*V399+4.5%-$B$2)+($A$2-50%))</f>
        <v>0.34322475336691116</v>
      </c>
      <c r="I399" t="str">
        <f t="shared" si="133"/>
        <v>R</v>
      </c>
      <c r="J399" t="str">
        <f t="shared" si="136"/>
        <v>Safe R</v>
      </c>
      <c r="K399" s="14">
        <f>'Raw Data'!P394</f>
        <v>0.37424999999999997</v>
      </c>
      <c r="L399" s="14">
        <f t="shared" si="137"/>
        <v>0.37424999999999997</v>
      </c>
      <c r="M399" s="8">
        <f>'Raw Data'!M394</f>
        <v>0.27316763385525022</v>
      </c>
      <c r="N399" s="10">
        <f t="shared" si="134"/>
        <v>0.3131676338552502</v>
      </c>
      <c r="O399" s="17">
        <f>'Raw Data'!S394</f>
        <v>1</v>
      </c>
      <c r="P399" s="10">
        <f>'Raw Data'!V394</f>
        <v>0.38400000000000001</v>
      </c>
      <c r="Q399" s="9">
        <f t="shared" si="138"/>
        <v>-9.7500000000000364E-3</v>
      </c>
      <c r="R399" s="10">
        <f t="shared" si="132"/>
        <v>0.93374999999999997</v>
      </c>
      <c r="S399" s="10">
        <f>50%-N399/2</f>
        <v>0.34341618307237487</v>
      </c>
      <c r="T399" s="10">
        <f>50%-R399/2</f>
        <v>3.3125000000000016E-2</v>
      </c>
      <c r="U399" s="15">
        <f t="shared" si="139"/>
        <v>-3.0833816927625102E-2</v>
      </c>
      <c r="V399" s="63">
        <v>-4.4999999999999998E-2</v>
      </c>
    </row>
    <row r="400" spans="1:22" x14ac:dyDescent="0.25">
      <c r="A400" s="4" t="s">
        <v>485</v>
      </c>
      <c r="B400" s="5">
        <v>32</v>
      </c>
      <c r="C400" s="4" t="s">
        <v>399</v>
      </c>
      <c r="D400" s="4" t="s">
        <v>8</v>
      </c>
      <c r="E400" s="7">
        <v>1996</v>
      </c>
      <c r="F400" s="4">
        <v>4</v>
      </c>
      <c r="G400" s="4">
        <v>4</v>
      </c>
      <c r="H400" s="16">
        <f>IF(G400="",K400+0.15*(U400+4.5%-$B$2)+($A$2-50%),K400+0.85*(0.6*U400+0.4*V400+4.5%-$B$2)+($A$2-50%))</f>
        <v>0.3864051467994889</v>
      </c>
      <c r="I400" t="str">
        <f t="shared" si="133"/>
        <v>R</v>
      </c>
      <c r="J400" t="str">
        <f t="shared" si="136"/>
        <v>Safe R</v>
      </c>
      <c r="K400" s="14">
        <f>'Raw Data'!P395</f>
        <v>0.40325</v>
      </c>
      <c r="L400" s="14">
        <f t="shared" si="137"/>
        <v>0.40325</v>
      </c>
      <c r="M400" s="8">
        <f>'Raw Data'!M395</f>
        <v>0.19258683993315467</v>
      </c>
      <c r="N400" s="10">
        <f t="shared" si="134"/>
        <v>0.23258683993315468</v>
      </c>
      <c r="O400" s="17">
        <f>'Raw Data'!S395</f>
        <v>0.28420711186798037</v>
      </c>
      <c r="P400" s="10">
        <f>'Raw Data'!V395</f>
        <v>0.42899999999999999</v>
      </c>
      <c r="Q400" s="9">
        <f t="shared" si="138"/>
        <v>-2.5749999999999995E-2</v>
      </c>
      <c r="R400" s="10">
        <f t="shared" si="132"/>
        <v>0.23395711186798035</v>
      </c>
      <c r="S400" s="10">
        <f>50%-N400/2</f>
        <v>0.38370658003342267</v>
      </c>
      <c r="T400" s="10">
        <f>50%-R400/2</f>
        <v>0.3830214440660098</v>
      </c>
      <c r="U400" s="15">
        <f t="shared" si="139"/>
        <v>-1.9543419966577324E-2</v>
      </c>
      <c r="V400" s="63">
        <f>T400-K400</f>
        <v>-2.02285559339902E-2</v>
      </c>
    </row>
    <row r="401" spans="1:22" x14ac:dyDescent="0.25">
      <c r="A401" s="4" t="s">
        <v>485</v>
      </c>
      <c r="B401" s="5">
        <v>33</v>
      </c>
      <c r="C401" s="4" t="s">
        <v>400</v>
      </c>
      <c r="D401" s="4" t="s">
        <v>16</v>
      </c>
      <c r="E401" s="7">
        <v>2012</v>
      </c>
      <c r="F401" s="4">
        <v>2</v>
      </c>
      <c r="G401" s="4"/>
      <c r="H401" s="16">
        <f>IF(G401="",K401+0.15*(U401-4.5%+$B$2)+($A$2-50%),K401+0.85*(0.6*U401+0.4*V401-4.5%+$B$2)+($A$2-50%))</f>
        <v>0.71387855412339851</v>
      </c>
      <c r="I401" t="str">
        <f t="shared" si="133"/>
        <v>D</v>
      </c>
      <c r="J401" t="str">
        <f t="shared" si="136"/>
        <v>Safe D</v>
      </c>
      <c r="K401" s="14">
        <f>'Raw Data'!P396</f>
        <v>0.70524999999999993</v>
      </c>
      <c r="L401" s="14">
        <f t="shared" si="137"/>
        <v>0.70524999999999993</v>
      </c>
      <c r="M401" s="8">
        <f>'Raw Data'!M396</f>
        <v>0.47554738831198101</v>
      </c>
      <c r="N401" s="10">
        <f t="shared" si="134"/>
        <v>0.525547388311981</v>
      </c>
      <c r="O401" s="17"/>
      <c r="P401" s="10"/>
      <c r="Q401" s="9"/>
      <c r="R401" s="10" t="str">
        <f t="shared" si="132"/>
        <v/>
      </c>
      <c r="S401" s="10">
        <f>50%+N401/2</f>
        <v>0.7627736941559905</v>
      </c>
      <c r="T401" s="10"/>
      <c r="U401" s="15">
        <f t="shared" si="139"/>
        <v>5.7523694155990568E-2</v>
      </c>
      <c r="V401" s="63"/>
    </row>
    <row r="402" spans="1:22" x14ac:dyDescent="0.25">
      <c r="A402" s="4" t="s">
        <v>485</v>
      </c>
      <c r="B402" s="5">
        <v>34</v>
      </c>
      <c r="C402" s="4" t="s">
        <v>401</v>
      </c>
      <c r="D402" s="4" t="s">
        <v>16</v>
      </c>
      <c r="E402" s="7">
        <v>2012</v>
      </c>
      <c r="F402" s="4">
        <v>2</v>
      </c>
      <c r="G402" s="4"/>
      <c r="H402" s="16">
        <f>IF(G402="",K402+0.15*(U402-4.5%+$B$2)+($A$2-50%),K402+0.85*(0.6*U402+0.4*V402-4.5%+$B$2)+($A$2-50%))</f>
        <v>0.60263074376645509</v>
      </c>
      <c r="I402" t="str">
        <f t="shared" si="133"/>
        <v>D</v>
      </c>
      <c r="J402" t="str">
        <f t="shared" si="136"/>
        <v>Safe D</v>
      </c>
      <c r="K402" s="14">
        <f>'Raw Data'!P397</f>
        <v>0.59325000000000006</v>
      </c>
      <c r="L402" s="14">
        <f t="shared" si="137"/>
        <v>0.59325000000000006</v>
      </c>
      <c r="M402" s="8">
        <f>'Raw Data'!M397</f>
        <v>0.2615765835527335</v>
      </c>
      <c r="N402" s="10">
        <f t="shared" si="134"/>
        <v>0.31157658355273349</v>
      </c>
      <c r="O402" s="17"/>
      <c r="P402" s="10"/>
      <c r="Q402" s="9"/>
      <c r="R402" s="10" t="str">
        <f t="shared" si="132"/>
        <v/>
      </c>
      <c r="S402" s="10">
        <f>50%+N402/2</f>
        <v>0.65578829177636677</v>
      </c>
      <c r="T402" s="10"/>
      <c r="U402" s="15">
        <f t="shared" si="139"/>
        <v>6.2538291776366717E-2</v>
      </c>
      <c r="V402" s="63"/>
    </row>
    <row r="403" spans="1:22" x14ac:dyDescent="0.25">
      <c r="A403" s="4" t="s">
        <v>485</v>
      </c>
      <c r="B403" s="5">
        <v>35</v>
      </c>
      <c r="C403" s="4" t="s">
        <v>402</v>
      </c>
      <c r="D403" s="4" t="s">
        <v>16</v>
      </c>
      <c r="E403" s="7">
        <v>1994</v>
      </c>
      <c r="F403" s="4">
        <v>1</v>
      </c>
      <c r="G403" s="4">
        <v>1</v>
      </c>
      <c r="H403" s="16">
        <f>IF(G403="",K403+0.15*(U403-4.5%+$B$2)+($A$2-50%),K403+0.85*(0.6*U403+0.4*V403-4.5%+$B$2)+($A$2-50%))</f>
        <v>0.63067466458179477</v>
      </c>
      <c r="I403" t="str">
        <f t="shared" si="133"/>
        <v>D</v>
      </c>
      <c r="J403" t="str">
        <f t="shared" si="136"/>
        <v>Safe D</v>
      </c>
      <c r="K403" s="14">
        <f>'Raw Data'!P398</f>
        <v>0.62275000000000003</v>
      </c>
      <c r="L403" s="14">
        <f t="shared" si="137"/>
        <v>0.62274999999999991</v>
      </c>
      <c r="M403" s="8">
        <f>'Raw Data'!M398</f>
        <v>0.33265203128942716</v>
      </c>
      <c r="N403" s="10">
        <f t="shared" si="134"/>
        <v>0.29265203128942718</v>
      </c>
      <c r="O403" s="17">
        <f>'Raw Data'!S398</f>
        <v>8.1637627076416475E-2</v>
      </c>
      <c r="P403" s="10">
        <f>'Raw Data'!V398</f>
        <v>0.55899999999999994</v>
      </c>
      <c r="Q403" s="9">
        <f>K403-P403</f>
        <v>6.3750000000000084E-2</v>
      </c>
      <c r="R403" s="10">
        <f t="shared" si="132"/>
        <v>0.22138762707641657</v>
      </c>
      <c r="S403" s="10">
        <f>50%+N403/2</f>
        <v>0.64632601564471359</v>
      </c>
      <c r="T403" s="10">
        <f>50%+R403/2</f>
        <v>0.61069381353820829</v>
      </c>
      <c r="U403" s="15">
        <f t="shared" si="139"/>
        <v>2.3576015644713566E-2</v>
      </c>
      <c r="V403" s="63">
        <f>T403-K403</f>
        <v>-1.205618646179174E-2</v>
      </c>
    </row>
    <row r="404" spans="1:22" x14ac:dyDescent="0.25">
      <c r="A404" s="4" t="s">
        <v>485</v>
      </c>
      <c r="B404" s="5">
        <v>36</v>
      </c>
      <c r="C404" s="4" t="s">
        <v>403</v>
      </c>
      <c r="D404" s="4" t="s">
        <v>8</v>
      </c>
      <c r="E404" s="7">
        <v>2012</v>
      </c>
      <c r="F404" s="4">
        <v>5</v>
      </c>
      <c r="G404" s="4"/>
      <c r="H404" s="16">
        <f>IF(G404="",K404+0.15*(U404+4.5%-$B$2)+($A$2-50%),K404+0.85*(0.6*U404+0.4*V404+4.5%-$B$2)+($A$2-50%))</f>
        <v>0.23797726347847489</v>
      </c>
      <c r="I404" t="str">
        <f t="shared" si="133"/>
        <v>R</v>
      </c>
      <c r="J404" t="str">
        <f t="shared" si="136"/>
        <v>Safe R</v>
      </c>
      <c r="K404" s="14">
        <f>'Raw Data'!P399</f>
        <v>0.24325000000000002</v>
      </c>
      <c r="L404" s="14">
        <f t="shared" si="137"/>
        <v>0.24324999999999997</v>
      </c>
      <c r="M404" s="8">
        <f>'Raw Data'!M399</f>
        <v>0.45380315362033508</v>
      </c>
      <c r="N404" s="10">
        <f t="shared" si="134"/>
        <v>0.58380315362033508</v>
      </c>
      <c r="O404" s="17"/>
      <c r="P404" s="10"/>
      <c r="Q404" s="9"/>
      <c r="R404" s="10" t="str">
        <f t="shared" si="132"/>
        <v/>
      </c>
      <c r="S404" s="10">
        <f>50%-N404/2</f>
        <v>0.20809842318983246</v>
      </c>
      <c r="T404" s="10"/>
      <c r="U404" s="15">
        <f t="shared" si="139"/>
        <v>-3.5151576810167562E-2</v>
      </c>
      <c r="V404" s="63"/>
    </row>
    <row r="405" spans="1:22" x14ac:dyDescent="0.25">
      <c r="A405" s="4" t="s">
        <v>486</v>
      </c>
      <c r="B405" s="5">
        <v>1</v>
      </c>
      <c r="C405" s="4" t="s">
        <v>404</v>
      </c>
      <c r="D405" s="4" t="s">
        <v>8</v>
      </c>
      <c r="E405" s="7">
        <v>2002</v>
      </c>
      <c r="F405" s="4">
        <v>4</v>
      </c>
      <c r="G405" s="4">
        <v>4</v>
      </c>
      <c r="H405" s="16">
        <f>IF(G405="",K405+0.15*(U405+4.5%-$B$2)+($A$2-50%),K405+0.85*(0.6*U405+0.4*V405+4.5%-$B$2)+($A$2-50%))</f>
        <v>0.23036650643802686</v>
      </c>
      <c r="I405" t="str">
        <f t="shared" si="133"/>
        <v>R</v>
      </c>
      <c r="J405" t="str">
        <f t="shared" si="136"/>
        <v>Safe R</v>
      </c>
      <c r="K405" s="14">
        <f>'Raw Data'!P400</f>
        <v>0.19574999999999998</v>
      </c>
      <c r="L405" s="14">
        <f t="shared" si="137"/>
        <v>0.19574999999999998</v>
      </c>
      <c r="M405" s="8">
        <f>'Raw Data'!M400</f>
        <v>0.48656066548636584</v>
      </c>
      <c r="N405" s="10">
        <f t="shared" si="134"/>
        <v>0.52656066548636582</v>
      </c>
      <c r="O405" s="17">
        <f>'Raw Data'!S400</f>
        <v>0.4905324933114697</v>
      </c>
      <c r="P405" s="10">
        <f>'Raw Data'!V400</f>
        <v>0.309</v>
      </c>
      <c r="Q405" s="9">
        <f>K405-P405</f>
        <v>-0.11325000000000002</v>
      </c>
      <c r="R405" s="10">
        <f t="shared" si="132"/>
        <v>0.52778249331146976</v>
      </c>
      <c r="S405" s="10">
        <f>50%-N405/2</f>
        <v>0.23671966725681709</v>
      </c>
      <c r="T405" s="10">
        <f>50%-R405/2</f>
        <v>0.23610875334426512</v>
      </c>
      <c r="U405" s="15">
        <f t="shared" si="139"/>
        <v>4.0969667256817111E-2</v>
      </c>
      <c r="V405" s="63">
        <f>T405-K405</f>
        <v>4.0358753344265141E-2</v>
      </c>
    </row>
    <row r="406" spans="1:22" x14ac:dyDescent="0.25">
      <c r="A406" s="4" t="s">
        <v>486</v>
      </c>
      <c r="B406" s="5">
        <v>2</v>
      </c>
      <c r="C406" s="4" t="s">
        <v>405</v>
      </c>
      <c r="D406" s="4" t="s">
        <v>8</v>
      </c>
      <c r="E406" s="7">
        <v>2012</v>
      </c>
      <c r="F406" s="4">
        <v>5</v>
      </c>
      <c r="G406" s="4"/>
      <c r="H406" s="16">
        <f>IF(G406="",K406+0.15*(U406+4.5%-$B$2)+($A$2-50%),K406+0.85*(0.6*U406+0.4*V406+4.5%-$B$2)+($A$2-50%))</f>
        <v>0.28647573091388684</v>
      </c>
      <c r="I406" t="str">
        <f t="shared" si="133"/>
        <v>R</v>
      </c>
      <c r="J406" t="str">
        <f t="shared" si="136"/>
        <v>Safe R</v>
      </c>
      <c r="K406" s="14">
        <f>'Raw Data'!P401</f>
        <v>0.28674999999999995</v>
      </c>
      <c r="L406" s="14">
        <f t="shared" si="137"/>
        <v>0.28674999999999995</v>
      </c>
      <c r="M406" s="8">
        <f>'Raw Data'!M401</f>
        <v>0.30015692114817483</v>
      </c>
      <c r="N406" s="10">
        <f t="shared" si="134"/>
        <v>0.43015692114817483</v>
      </c>
      <c r="O406" s="17"/>
      <c r="P406" s="10"/>
      <c r="Q406" s="9"/>
      <c r="R406" s="10" t="str">
        <f t="shared" ref="R406:R437" si="140">IF(G406=1,O406+Q406+7.6%,IF(G406=2,O406+Q406+16.6%,IF(G406=3,O406+Q406+25.6%,IF(G406=4,O406-Q406-7.6%,IF(G406=5,O406-Q406+1.4%,IF(G406=6,O406-Q406+10.4%,""))))))</f>
        <v/>
      </c>
      <c r="S406" s="10">
        <f>50%-N406/2</f>
        <v>0.28492153942591258</v>
      </c>
      <c r="T406" s="10"/>
      <c r="U406" s="15">
        <f t="shared" si="139"/>
        <v>-1.828460574087365E-3</v>
      </c>
      <c r="V406" s="63"/>
    </row>
    <row r="407" spans="1:22" x14ac:dyDescent="0.25">
      <c r="A407" s="4" t="s">
        <v>486</v>
      </c>
      <c r="B407" s="5">
        <v>3</v>
      </c>
      <c r="C407" s="4" t="s">
        <v>406</v>
      </c>
      <c r="D407" s="4" t="s">
        <v>8</v>
      </c>
      <c r="E407" s="7">
        <v>2008</v>
      </c>
      <c r="F407" s="4">
        <v>4</v>
      </c>
      <c r="G407" s="4">
        <v>4</v>
      </c>
      <c r="H407" s="16">
        <f>IF(G407="",K407+0.15*(U407+4.5%-$B$2)+($A$2-50%),K407+0.85*(0.6*U407+0.4*V407+4.5%-$B$2)+($A$2-50%))</f>
        <v>0.21676499633064727</v>
      </c>
      <c r="I407" t="str">
        <f t="shared" si="133"/>
        <v>R</v>
      </c>
      <c r="J407" t="str">
        <f t="shared" si="136"/>
        <v>Safe R</v>
      </c>
      <c r="K407" s="14">
        <f>'Raw Data'!P402</f>
        <v>0.18675000000000008</v>
      </c>
      <c r="L407" s="14">
        <f t="shared" si="137"/>
        <v>0.18675000000000008</v>
      </c>
      <c r="M407" s="8">
        <f>'Raw Data'!M402</f>
        <v>0.53211557059029779</v>
      </c>
      <c r="N407" s="10">
        <f t="shared" si="134"/>
        <v>0.57211557059029783</v>
      </c>
      <c r="O407" s="17">
        <f>'Raw Data'!S402</f>
        <v>0.52026784216956945</v>
      </c>
      <c r="P407" s="10">
        <f>'Raw Data'!V402</f>
        <v>0.27399999999999997</v>
      </c>
      <c r="Q407" s="9">
        <f t="shared" ref="Q407:Q420" si="141">K407-P407</f>
        <v>-8.7249999999999883E-2</v>
      </c>
      <c r="R407" s="10">
        <f t="shared" si="140"/>
        <v>0.53151784216956932</v>
      </c>
      <c r="S407" s="10">
        <f>50%-N407/2</f>
        <v>0.21394221470485109</v>
      </c>
      <c r="T407" s="10">
        <f>50%-R407/2</f>
        <v>0.23424107891521534</v>
      </c>
      <c r="U407" s="15">
        <f t="shared" si="139"/>
        <v>2.7192214704851003E-2</v>
      </c>
      <c r="V407" s="63">
        <f t="shared" ref="V407:V414" si="142">T407-K407</f>
        <v>4.7491078915215257E-2</v>
      </c>
    </row>
    <row r="408" spans="1:22" x14ac:dyDescent="0.25">
      <c r="A408" s="4" t="s">
        <v>486</v>
      </c>
      <c r="B408" s="5">
        <v>4</v>
      </c>
      <c r="C408" s="4" t="s">
        <v>407</v>
      </c>
      <c r="D408" s="4" t="s">
        <v>16</v>
      </c>
      <c r="E408" s="7">
        <v>2000</v>
      </c>
      <c r="F408" s="4">
        <v>1</v>
      </c>
      <c r="G408" s="4">
        <v>1</v>
      </c>
      <c r="H408" s="16">
        <f>IF(G408="",K408+0.15*(U408-4.5%+$B$2)+($A$2-50%),K408+0.85*(0.6*U408+0.4*V408-4.5%+$B$2)+($A$2-50%))</f>
        <v>0.46790069598005168</v>
      </c>
      <c r="I408" t="s">
        <v>518</v>
      </c>
      <c r="J408" t="str">
        <f t="shared" si="136"/>
        <v>Lean R</v>
      </c>
      <c r="K408" s="14">
        <f>'Raw Data'!P403</f>
        <v>0.29574999999999996</v>
      </c>
      <c r="L408" s="14">
        <f t="shared" si="137"/>
        <v>0.29574999999999996</v>
      </c>
      <c r="M408" s="8">
        <f>'Raw Data'!M403</f>
        <v>3.2155687118465281E-3</v>
      </c>
      <c r="N408" s="10">
        <f t="shared" si="134"/>
        <v>-3.6784431288153473E-2</v>
      </c>
      <c r="O408" s="17">
        <f>'Raw Data'!S403</f>
        <v>4.882779975606355E-2</v>
      </c>
      <c r="P408" s="10">
        <f>'Raw Data'!V403</f>
        <v>0.374</v>
      </c>
      <c r="Q408" s="9">
        <f t="shared" si="141"/>
        <v>-7.8250000000000042E-2</v>
      </c>
      <c r="R408" s="10">
        <f t="shared" si="140"/>
        <v>4.6577799756063507E-2</v>
      </c>
      <c r="S408" s="10">
        <f>50%+N408/2</f>
        <v>0.48160778435592327</v>
      </c>
      <c r="T408" s="10">
        <f>50%+R408/2</f>
        <v>0.52328889987803173</v>
      </c>
      <c r="U408" s="15">
        <f t="shared" si="139"/>
        <v>0.18585778435592332</v>
      </c>
      <c r="V408" s="63">
        <f t="shared" si="142"/>
        <v>0.22753889987803178</v>
      </c>
    </row>
    <row r="409" spans="1:22" x14ac:dyDescent="0.25">
      <c r="A409" s="4" t="s">
        <v>487</v>
      </c>
      <c r="B409" s="5" t="s">
        <v>493</v>
      </c>
      <c r="C409" s="4" t="s">
        <v>419</v>
      </c>
      <c r="D409" s="4" t="s">
        <v>16</v>
      </c>
      <c r="E409" s="7">
        <v>2006</v>
      </c>
      <c r="F409" s="4">
        <v>1</v>
      </c>
      <c r="G409" s="4">
        <v>1</v>
      </c>
      <c r="H409" s="16">
        <f>IF(G409="",K409+0.15*(U409-4.5%+$B$2)+($A$2-50%),K409+0.85*(0.6*U409+0.4*V409-4.5%+$B$2)+($A$2-50%))</f>
        <v>0.71634464257741193</v>
      </c>
      <c r="I409" t="str">
        <f t="shared" ref="I409:I442" si="143">IF(H409&lt;44%,"R",IF(H409&gt;56%,"D","No projection"))</f>
        <v>D</v>
      </c>
      <c r="J409" t="str">
        <f t="shared" si="136"/>
        <v>Safe D</v>
      </c>
      <c r="K409" s="14">
        <f>'Raw Data'!P404</f>
        <v>0.65975000000000006</v>
      </c>
      <c r="L409" s="14">
        <f t="shared" si="137"/>
        <v>0.65975000000000006</v>
      </c>
      <c r="M409" s="8">
        <f>'Raw Data'!M404</f>
        <v>0.51206949486193132</v>
      </c>
      <c r="N409" s="10">
        <f t="shared" si="134"/>
        <v>0.47206949486193134</v>
      </c>
      <c r="O409" s="17">
        <f>'Raw Data'!S404</f>
        <v>0.336805419927173</v>
      </c>
      <c r="P409" s="10">
        <f>'Raw Data'!V404</f>
        <v>0.64900000000000002</v>
      </c>
      <c r="Q409" s="9">
        <f t="shared" si="141"/>
        <v>1.0750000000000037E-2</v>
      </c>
      <c r="R409" s="10">
        <f t="shared" si="140"/>
        <v>0.42355541992717305</v>
      </c>
      <c r="S409" s="10">
        <f>50%+N409/2</f>
        <v>0.73603474743096564</v>
      </c>
      <c r="T409" s="10">
        <f>50%+R409/2</f>
        <v>0.71177770996358647</v>
      </c>
      <c r="U409" s="15">
        <f t="shared" si="139"/>
        <v>7.6284747430965583E-2</v>
      </c>
      <c r="V409" s="63">
        <f t="shared" si="142"/>
        <v>5.202770996358641E-2</v>
      </c>
    </row>
    <row r="410" spans="1:22" x14ac:dyDescent="0.25">
      <c r="A410" s="4" t="s">
        <v>488</v>
      </c>
      <c r="B410" s="5">
        <v>1</v>
      </c>
      <c r="C410" s="4" t="s">
        <v>408</v>
      </c>
      <c r="D410" s="4" t="s">
        <v>8</v>
      </c>
      <c r="E410" s="7">
        <v>2007</v>
      </c>
      <c r="F410" s="4">
        <v>4</v>
      </c>
      <c r="G410" s="4">
        <v>4</v>
      </c>
      <c r="H410" s="16">
        <f>IF(G410="",K410+0.15*(U410+4.5%-$B$2)+($A$2-50%),K410+0.85*(0.6*U410+0.4*V410+4.5%-$B$2)+($A$2-50%))</f>
        <v>0.40382142213519728</v>
      </c>
      <c r="I410" t="str">
        <f t="shared" si="143"/>
        <v>R</v>
      </c>
      <c r="J410" t="str">
        <f t="shared" si="136"/>
        <v>Safe R</v>
      </c>
      <c r="K410" s="14">
        <f>'Raw Data'!P405</f>
        <v>0.44374999999999998</v>
      </c>
      <c r="L410" s="14">
        <f t="shared" si="137"/>
        <v>0.44374999999999998</v>
      </c>
      <c r="M410" s="8">
        <f>'Raw Data'!M405</f>
        <v>0.15467645545459502</v>
      </c>
      <c r="N410" s="10">
        <f t="shared" si="134"/>
        <v>0.19467645545459503</v>
      </c>
      <c r="O410" s="17">
        <f>'Raw Data'!S405</f>
        <v>0.29485930425812362</v>
      </c>
      <c r="P410" s="10">
        <f>'Raw Data'!V405</f>
        <v>0.44899999999999995</v>
      </c>
      <c r="Q410" s="9">
        <f t="shared" si="141"/>
        <v>-5.2499999999999769E-3</v>
      </c>
      <c r="R410" s="10">
        <f t="shared" si="140"/>
        <v>0.22410930425812359</v>
      </c>
      <c r="S410" s="10">
        <f>50%-N410/2</f>
        <v>0.4026617722727025</v>
      </c>
      <c r="T410" s="10">
        <f>50%-R410/2</f>
        <v>0.38794534787093821</v>
      </c>
      <c r="U410" s="15">
        <f t="shared" si="139"/>
        <v>-4.1088227727297477E-2</v>
      </c>
      <c r="V410" s="63">
        <f t="shared" si="142"/>
        <v>-5.5804652129061771E-2</v>
      </c>
    </row>
    <row r="411" spans="1:22" x14ac:dyDescent="0.25">
      <c r="A411" s="4" t="s">
        <v>488</v>
      </c>
      <c r="B411" s="5">
        <v>2</v>
      </c>
      <c r="C411" s="4" t="s">
        <v>409</v>
      </c>
      <c r="D411" s="4" t="s">
        <v>8</v>
      </c>
      <c r="E411" s="7">
        <v>2010</v>
      </c>
      <c r="F411" s="4">
        <v>4</v>
      </c>
      <c r="G411" s="4">
        <v>6</v>
      </c>
      <c r="H411" s="16">
        <f>IF(G411="",K411+0.15*(U411+4.5%-$B$2)+($A$2-50%),K411+0.85*(0.6*U411+0.4*V411+4.5%-$B$2)+($A$2-50%))</f>
        <v>0.43423663138284796</v>
      </c>
      <c r="I411" t="str">
        <f t="shared" si="143"/>
        <v>R</v>
      </c>
      <c r="J411" t="str">
        <f t="shared" si="136"/>
        <v>Likely R</v>
      </c>
      <c r="K411" s="14">
        <f>'Raw Data'!P406</f>
        <v>0.48825000000000002</v>
      </c>
      <c r="L411" s="14">
        <f t="shared" si="137"/>
        <v>0.48825000000000007</v>
      </c>
      <c r="M411" s="8">
        <f>'Raw Data'!M406</f>
        <v>7.6698868770220807E-2</v>
      </c>
      <c r="N411" s="10">
        <f t="shared" si="134"/>
        <v>0.11669886877022081</v>
      </c>
      <c r="O411" s="17">
        <f>'Raw Data'!S406</f>
        <v>0.11167739459262194</v>
      </c>
      <c r="P411" s="10">
        <f>'Raw Data'!V406</f>
        <v>0.47399999999999998</v>
      </c>
      <c r="Q411" s="9">
        <f t="shared" si="141"/>
        <v>1.425000000000004E-2</v>
      </c>
      <c r="R411" s="10">
        <f t="shared" si="140"/>
        <v>0.20142739459262191</v>
      </c>
      <c r="S411" s="10">
        <f>50%-N411/2</f>
        <v>0.44165056561488958</v>
      </c>
      <c r="T411" s="10">
        <f>50%-R411/2</f>
        <v>0.39928630270368903</v>
      </c>
      <c r="U411" s="15">
        <f t="shared" si="139"/>
        <v>-4.6599434385110439E-2</v>
      </c>
      <c r="V411" s="63">
        <f t="shared" si="142"/>
        <v>-8.8963697296310984E-2</v>
      </c>
    </row>
    <row r="412" spans="1:22" x14ac:dyDescent="0.25">
      <c r="A412" s="4" t="s">
        <v>488</v>
      </c>
      <c r="B412" s="5">
        <v>3</v>
      </c>
      <c r="C412" s="4" t="s">
        <v>410</v>
      </c>
      <c r="D412" s="4" t="s">
        <v>16</v>
      </c>
      <c r="E412" s="7">
        <v>1992</v>
      </c>
      <c r="F412" s="4">
        <v>1</v>
      </c>
      <c r="G412" s="4">
        <v>1</v>
      </c>
      <c r="H412" s="16">
        <f>IF(G412="",K412+0.15*(U412-4.5%+$B$2)+($A$2-50%),K412+0.85*(0.6*U412+0.4*V412-4.5%+$B$2)+($A$2-50%))</f>
        <v>0.78831966961208721</v>
      </c>
      <c r="I412" t="str">
        <f t="shared" si="143"/>
        <v>D</v>
      </c>
      <c r="J412" t="str">
        <f t="shared" si="136"/>
        <v>Safe D</v>
      </c>
      <c r="K412" s="14">
        <f>'Raw Data'!P407</f>
        <v>0.77575000000000005</v>
      </c>
      <c r="L412" s="14">
        <f t="shared" si="137"/>
        <v>0.77574999999999994</v>
      </c>
      <c r="M412" s="8">
        <f>'Raw Data'!M407</f>
        <v>0.62951623550121028</v>
      </c>
      <c r="N412" s="10">
        <f t="shared" si="134"/>
        <v>0.58951623550121024</v>
      </c>
      <c r="O412" s="17">
        <f>'Raw Data'!S407</f>
        <v>0.44066487976046248</v>
      </c>
      <c r="P412" s="10">
        <f>'Raw Data'!V407</f>
        <v>0.72399999999999998</v>
      </c>
      <c r="Q412" s="9">
        <f t="shared" si="141"/>
        <v>5.1750000000000074E-2</v>
      </c>
      <c r="R412" s="10">
        <f t="shared" si="140"/>
        <v>0.56841487976046257</v>
      </c>
      <c r="S412" s="10">
        <f>50%+N412/2</f>
        <v>0.79475811775060512</v>
      </c>
      <c r="T412" s="10">
        <f>50%+R412/2</f>
        <v>0.78420743988023123</v>
      </c>
      <c r="U412" s="15">
        <f t="shared" si="139"/>
        <v>1.9008117750605069E-2</v>
      </c>
      <c r="V412" s="63">
        <f t="shared" si="142"/>
        <v>8.4574398802311768E-3</v>
      </c>
    </row>
    <row r="413" spans="1:22" x14ac:dyDescent="0.25">
      <c r="A413" s="4" t="s">
        <v>488</v>
      </c>
      <c r="B413" s="5">
        <v>4</v>
      </c>
      <c r="C413" s="4" t="s">
        <v>411</v>
      </c>
      <c r="D413" s="4" t="s">
        <v>8</v>
      </c>
      <c r="E413" s="7">
        <v>2001</v>
      </c>
      <c r="F413" s="4">
        <v>4</v>
      </c>
      <c r="G413" s="4">
        <v>4</v>
      </c>
      <c r="H413" s="16">
        <f>IF(G413="",K413+0.15*(U413+4.5%-$B$2)+($A$2-50%),K413+0.85*(0.6*U413+0.4*V413+4.5%-$B$2)+($A$2-50%))</f>
        <v>0.42153279880806571</v>
      </c>
      <c r="I413" t="str">
        <f t="shared" si="143"/>
        <v>R</v>
      </c>
      <c r="J413" t="str">
        <f t="shared" si="136"/>
        <v>Likely R</v>
      </c>
      <c r="K413" s="14">
        <f>'Raw Data'!P408</f>
        <v>0.47425</v>
      </c>
      <c r="L413" s="14">
        <f t="shared" si="137"/>
        <v>0.47425000000000006</v>
      </c>
      <c r="M413" s="8">
        <f>'Raw Data'!M408</f>
        <v>0.14049936763552912</v>
      </c>
      <c r="N413" s="10">
        <f t="shared" si="134"/>
        <v>0.18049936763552912</v>
      </c>
      <c r="O413" s="17">
        <f>'Raw Data'!S408</f>
        <v>0.2493521320286729</v>
      </c>
      <c r="P413" s="10">
        <f>'Raw Data'!V408</f>
        <v>0.46899999999999997</v>
      </c>
      <c r="Q413" s="9">
        <f t="shared" si="141"/>
        <v>5.2500000000000324E-3</v>
      </c>
      <c r="R413" s="10">
        <f t="shared" si="140"/>
        <v>0.16810213202867286</v>
      </c>
      <c r="S413" s="10">
        <f>50%-N413/2</f>
        <v>0.40975031618223545</v>
      </c>
      <c r="T413" s="10">
        <f>50%-R413/2</f>
        <v>0.41594893398566357</v>
      </c>
      <c r="U413" s="15">
        <f t="shared" si="139"/>
        <v>-6.4499683817764553E-2</v>
      </c>
      <c r="V413" s="63">
        <f t="shared" si="142"/>
        <v>-5.8301066014336433E-2</v>
      </c>
    </row>
    <row r="414" spans="1:22" x14ac:dyDescent="0.25">
      <c r="A414" s="4" t="s">
        <v>488</v>
      </c>
      <c r="B414" s="5">
        <v>5</v>
      </c>
      <c r="C414" s="4" t="s">
        <v>412</v>
      </c>
      <c r="D414" s="4" t="s">
        <v>8</v>
      </c>
      <c r="E414" s="7">
        <v>2010</v>
      </c>
      <c r="F414" s="4">
        <v>4</v>
      </c>
      <c r="G414" s="4">
        <v>6</v>
      </c>
      <c r="H414" s="16">
        <f>IF(G414="",K414+0.15*(U414+4.5%-$B$2)+($A$2-50%),K414+0.85*(0.6*U414+0.4*V414+4.5%-$B$2)+($A$2-50%))</f>
        <v>0.42478994174119183</v>
      </c>
      <c r="I414" t="str">
        <f t="shared" si="143"/>
        <v>R</v>
      </c>
      <c r="J414" t="str">
        <f t="shared" si="136"/>
        <v>Likely R</v>
      </c>
      <c r="K414" s="14">
        <f>'Raw Data'!P409</f>
        <v>0.44774999999999998</v>
      </c>
      <c r="L414" s="14">
        <f t="shared" si="137"/>
        <v>0.44774999999999998</v>
      </c>
      <c r="M414" s="8">
        <f>'Raw Data'!M409</f>
        <v>0.1279721117516941</v>
      </c>
      <c r="N414" s="10">
        <f t="shared" si="134"/>
        <v>0.1679721117516941</v>
      </c>
      <c r="O414" s="17">
        <f>'Raw Data'!S409</f>
        <v>3.9100998600742232E-2</v>
      </c>
      <c r="P414" s="10">
        <f>'Raw Data'!V409</f>
        <v>0.44899999999999995</v>
      </c>
      <c r="Q414" s="9">
        <f t="shared" si="141"/>
        <v>-1.2499999999999734E-3</v>
      </c>
      <c r="R414" s="10">
        <f t="shared" si="140"/>
        <v>0.14435099860074221</v>
      </c>
      <c r="S414" s="10">
        <f>50%-N414/2</f>
        <v>0.41601394412415293</v>
      </c>
      <c r="T414" s="10">
        <f>50%-R414/2</f>
        <v>0.42782450069962891</v>
      </c>
      <c r="U414" s="15">
        <f t="shared" si="139"/>
        <v>-3.1736055875847047E-2</v>
      </c>
      <c r="V414" s="63">
        <f t="shared" si="142"/>
        <v>-1.9925499300371075E-2</v>
      </c>
    </row>
    <row r="415" spans="1:22" x14ac:dyDescent="0.25">
      <c r="A415" s="4" t="s">
        <v>488</v>
      </c>
      <c r="B415" s="5">
        <v>6</v>
      </c>
      <c r="C415" s="4" t="s">
        <v>413</v>
      </c>
      <c r="D415" s="4" t="s">
        <v>8</v>
      </c>
      <c r="E415" s="7">
        <v>1992</v>
      </c>
      <c r="F415" s="4">
        <v>4</v>
      </c>
      <c r="G415" s="4">
        <v>4</v>
      </c>
      <c r="H415" s="16">
        <f>IF(G415="",K415+0.15*(U415+4.5%-$B$2)+($A$2-50%),K415+0.85*(0.6*U415+0.4*V415+4.5%-$B$2)+($A$2-50%))</f>
        <v>0.3394176626110611</v>
      </c>
      <c r="I415" t="str">
        <f t="shared" si="143"/>
        <v>R</v>
      </c>
      <c r="J415" t="str">
        <f t="shared" si="136"/>
        <v>Safe R</v>
      </c>
      <c r="K415" s="14">
        <f>'Raw Data'!P410</f>
        <v>0.38425000000000004</v>
      </c>
      <c r="L415" s="14">
        <f t="shared" si="137"/>
        <v>0.38424999999999998</v>
      </c>
      <c r="M415" s="8">
        <f>'Raw Data'!M410</f>
        <v>0.30731308779976052</v>
      </c>
      <c r="N415" s="10">
        <f t="shared" si="134"/>
        <v>0.3473130877997605</v>
      </c>
      <c r="O415" s="17">
        <f>'Raw Data'!S410</f>
        <v>1</v>
      </c>
      <c r="P415" s="10">
        <f>'Raw Data'!V410</f>
        <v>0.38900000000000001</v>
      </c>
      <c r="Q415" s="9">
        <f t="shared" si="141"/>
        <v>-4.7499999999999765E-3</v>
      </c>
      <c r="R415" s="10">
        <f t="shared" si="140"/>
        <v>0.92875000000000008</v>
      </c>
      <c r="S415" s="10">
        <f>50%-N415/2</f>
        <v>0.32634345610011972</v>
      </c>
      <c r="T415" s="10">
        <f>50%-R415/2</f>
        <v>3.5624999999999962E-2</v>
      </c>
      <c r="U415" s="15">
        <f t="shared" si="139"/>
        <v>-5.7906543899880314E-2</v>
      </c>
      <c r="V415" s="63">
        <v>-4.4999999999999998E-2</v>
      </c>
    </row>
    <row r="416" spans="1:22" x14ac:dyDescent="0.25">
      <c r="A416" s="4" t="s">
        <v>488</v>
      </c>
      <c r="B416" s="5">
        <v>7</v>
      </c>
      <c r="C416" s="4" t="s">
        <v>414</v>
      </c>
      <c r="D416" s="4" t="s">
        <v>8</v>
      </c>
      <c r="E416" s="7">
        <v>2000</v>
      </c>
      <c r="F416" s="4">
        <v>4</v>
      </c>
      <c r="G416" s="4">
        <v>4</v>
      </c>
      <c r="H416" s="16">
        <f>IF(G416="",K416+0.15*(U416+4.5%-$B$2)+($A$2-50%),K416+0.85*(0.6*U416+0.4*V416+4.5%-$B$2)+($A$2-50%))</f>
        <v>0.3950964041231706</v>
      </c>
      <c r="I416" t="str">
        <f t="shared" si="143"/>
        <v>R</v>
      </c>
      <c r="J416" t="str">
        <f t="shared" si="136"/>
        <v>Safe R</v>
      </c>
      <c r="K416" s="14">
        <f>'Raw Data'!P411</f>
        <v>0.40475000000000005</v>
      </c>
      <c r="L416" s="14">
        <f t="shared" si="137"/>
        <v>0.40475000000000005</v>
      </c>
      <c r="M416" s="8">
        <f>'Raw Data'!M411</f>
        <v>0.17052979697896298</v>
      </c>
      <c r="N416" s="10">
        <f t="shared" si="134"/>
        <v>0.21052979697896299</v>
      </c>
      <c r="O416" s="17">
        <f>'Raw Data'!S411</f>
        <v>0.26899116263055206</v>
      </c>
      <c r="P416" s="10">
        <f>'Raw Data'!V411</f>
        <v>0.42899999999999999</v>
      </c>
      <c r="Q416" s="9">
        <f t="shared" si="141"/>
        <v>-2.4249999999999938E-2</v>
      </c>
      <c r="R416" s="10">
        <f t="shared" si="140"/>
        <v>0.21724116263055199</v>
      </c>
      <c r="S416" s="10">
        <f>50%-N416/2</f>
        <v>0.39473510151051849</v>
      </c>
      <c r="T416" s="10">
        <f>50%-R416/2</f>
        <v>0.39137941868472403</v>
      </c>
      <c r="U416" s="15">
        <f t="shared" si="139"/>
        <v>-1.0014898489481561E-2</v>
      </c>
      <c r="V416" s="63">
        <f>T416-K416</f>
        <v>-1.337058131527602E-2</v>
      </c>
    </row>
    <row r="417" spans="1:22" x14ac:dyDescent="0.25">
      <c r="A417" s="4" t="s">
        <v>488</v>
      </c>
      <c r="B417" s="5">
        <v>8</v>
      </c>
      <c r="C417" s="4" t="s">
        <v>415</v>
      </c>
      <c r="D417" s="4" t="s">
        <v>16</v>
      </c>
      <c r="E417" s="7">
        <v>1990</v>
      </c>
      <c r="F417" s="4">
        <v>1</v>
      </c>
      <c r="G417" s="4">
        <v>1</v>
      </c>
      <c r="H417" s="16">
        <f>IF(G417="",K417+0.15*(U417-4.5%+$B$2)+($A$2-50%),K417+0.85*(0.6*U417+0.4*V417-4.5%+$B$2)+($A$2-50%))</f>
        <v>0.6605923501942238</v>
      </c>
      <c r="I417" t="str">
        <f t="shared" si="143"/>
        <v>D</v>
      </c>
      <c r="J417" t="str">
        <f t="shared" si="136"/>
        <v>Safe D</v>
      </c>
      <c r="K417" s="14">
        <f>'Raw Data'!P412</f>
        <v>0.66474999999999995</v>
      </c>
      <c r="L417" s="14">
        <f t="shared" si="137"/>
        <v>0.66474999999999995</v>
      </c>
      <c r="M417" s="8">
        <f>'Raw Data'!M412</f>
        <v>0.35748331174057568</v>
      </c>
      <c r="N417" s="10">
        <f t="shared" ref="N417:N442" si="144">IF(F417=1,M417-4%,IF(F417=2,M417+5%,IF(F417=3,M417+14%,IF(F417=4,M417+4%,IF(F417=5,M417+13%,M417+22%)))))</f>
        <v>0.3174833117405757</v>
      </c>
      <c r="O417" s="17">
        <f>'Raw Data'!S412</f>
        <v>0.24131826882574692</v>
      </c>
      <c r="P417" s="10">
        <f>'Raw Data'!V412</f>
        <v>0.65900000000000003</v>
      </c>
      <c r="Q417" s="9">
        <f t="shared" si="141"/>
        <v>5.7499999999999218E-3</v>
      </c>
      <c r="R417" s="10">
        <f t="shared" si="140"/>
        <v>0.32306826882574685</v>
      </c>
      <c r="S417" s="10">
        <f>50%+N417/2</f>
        <v>0.65874165587028788</v>
      </c>
      <c r="T417" s="10">
        <f>50%+R417/2</f>
        <v>0.66153413441287345</v>
      </c>
      <c r="U417" s="15">
        <f t="shared" si="139"/>
        <v>-6.0083441297120732E-3</v>
      </c>
      <c r="V417" s="63">
        <f>T417-K417</f>
        <v>-3.2158655871264985E-3</v>
      </c>
    </row>
    <row r="418" spans="1:22" x14ac:dyDescent="0.25">
      <c r="A418" s="4" t="s">
        <v>488</v>
      </c>
      <c r="B418" s="5">
        <v>9</v>
      </c>
      <c r="C418" s="4" t="s">
        <v>416</v>
      </c>
      <c r="D418" s="4" t="s">
        <v>8</v>
      </c>
      <c r="E418" s="7">
        <v>2010</v>
      </c>
      <c r="F418" s="4">
        <v>4</v>
      </c>
      <c r="G418" s="4">
        <v>6</v>
      </c>
      <c r="H418" s="16">
        <f>IF(G418="",K418+0.15*(U418+4.5%-$B$2)+($A$2-50%),K418+0.85*(0.6*U418+0.4*V418+4.5%-$B$2)+($A$2-50%))</f>
        <v>0.37677884334915313</v>
      </c>
      <c r="I418" t="str">
        <f t="shared" si="143"/>
        <v>R</v>
      </c>
      <c r="J418" t="str">
        <f t="shared" si="136"/>
        <v>Safe R</v>
      </c>
      <c r="K418" s="14">
        <f>'Raw Data'!P413</f>
        <v>0.33975</v>
      </c>
      <c r="L418" s="14">
        <f t="shared" si="137"/>
        <v>0.33975</v>
      </c>
      <c r="M418" s="8">
        <f>'Raw Data'!M413</f>
        <v>0.22730199613651003</v>
      </c>
      <c r="N418" s="10">
        <f t="shared" si="144"/>
        <v>0.26730199613651001</v>
      </c>
      <c r="O418" s="17">
        <f>'Raw Data'!S413</f>
        <v>4.9230280211981226E-2</v>
      </c>
      <c r="P418" s="10">
        <f>'Raw Data'!V413</f>
        <v>0.36899999999999999</v>
      </c>
      <c r="Q418" s="9">
        <f t="shared" si="141"/>
        <v>-2.9249999999999998E-2</v>
      </c>
      <c r="R418" s="10">
        <f t="shared" si="140"/>
        <v>0.18248028021198123</v>
      </c>
      <c r="S418" s="10">
        <f>50%-N418/2</f>
        <v>0.36634900193174502</v>
      </c>
      <c r="T418" s="10">
        <f>50%-R418/2</f>
        <v>0.40875985989400937</v>
      </c>
      <c r="U418" s="15">
        <f t="shared" si="139"/>
        <v>2.6599001931745025E-2</v>
      </c>
      <c r="V418" s="63">
        <f>T418-K418</f>
        <v>6.9009859894009373E-2</v>
      </c>
    </row>
    <row r="419" spans="1:22" x14ac:dyDescent="0.25">
      <c r="A419" s="4" t="s">
        <v>488</v>
      </c>
      <c r="B419" s="5">
        <v>10</v>
      </c>
      <c r="C419" s="4" t="s">
        <v>417</v>
      </c>
      <c r="D419" s="4" t="s">
        <v>8</v>
      </c>
      <c r="E419" s="7">
        <v>1980</v>
      </c>
      <c r="F419" s="4">
        <v>4</v>
      </c>
      <c r="G419" s="4">
        <v>4</v>
      </c>
      <c r="H419" s="16">
        <f>IF(G419="",K419+0.15*(U419+4.5%-$B$2)+($A$2-50%),K419+0.85*(0.6*U419+0.4*V419+4.5%-$B$2)+($A$2-50%))</f>
        <v>0.39456890272994249</v>
      </c>
      <c r="I419" t="str">
        <f t="shared" si="143"/>
        <v>R</v>
      </c>
      <c r="J419" t="str">
        <f t="shared" si="136"/>
        <v>Safe R</v>
      </c>
      <c r="K419" s="14">
        <f>'Raw Data'!P414</f>
        <v>0.47525000000000001</v>
      </c>
      <c r="L419" s="14">
        <f t="shared" si="137"/>
        <v>0.47524999999999995</v>
      </c>
      <c r="M419" s="8">
        <f>'Raw Data'!M414</f>
        <v>0.20225129331408581</v>
      </c>
      <c r="N419" s="10">
        <f t="shared" si="144"/>
        <v>0.24225129331408582</v>
      </c>
      <c r="O419" s="17">
        <f>'Raw Data'!S414</f>
        <v>0.28721774985273907</v>
      </c>
      <c r="P419" s="10">
        <f>'Raw Data'!V414</f>
        <v>0.499</v>
      </c>
      <c r="Q419" s="9">
        <f t="shared" si="141"/>
        <v>-2.3749999999999993E-2</v>
      </c>
      <c r="R419" s="10">
        <f t="shared" si="140"/>
        <v>0.23496774985273905</v>
      </c>
      <c r="S419" s="10">
        <f>50%-N419/2</f>
        <v>0.3788743533429571</v>
      </c>
      <c r="T419" s="10">
        <f>50%-R419/2</f>
        <v>0.38251612507363048</v>
      </c>
      <c r="U419" s="15">
        <f t="shared" si="139"/>
        <v>-9.6375646657042902E-2</v>
      </c>
      <c r="V419" s="63">
        <f>T419-K419</f>
        <v>-9.2733874926369531E-2</v>
      </c>
    </row>
    <row r="420" spans="1:22" x14ac:dyDescent="0.25">
      <c r="A420" s="4" t="s">
        <v>488</v>
      </c>
      <c r="B420" s="5">
        <v>11</v>
      </c>
      <c r="C420" s="4" t="s">
        <v>418</v>
      </c>
      <c r="D420" s="4" t="s">
        <v>16</v>
      </c>
      <c r="E420" s="7">
        <v>2008</v>
      </c>
      <c r="F420" s="4">
        <v>1</v>
      </c>
      <c r="G420" s="4">
        <v>1</v>
      </c>
      <c r="H420" s="16">
        <f>IF(G420="",K420+0.15*(U420-4.5%+$B$2)+($A$2-50%),K420+0.85*(0.6*U420+0.4*V420-4.5%+$B$2)+($A$2-50%))</f>
        <v>0.60002571133196736</v>
      </c>
      <c r="I420" t="str">
        <f t="shared" si="143"/>
        <v>D</v>
      </c>
      <c r="J420" t="str">
        <f t="shared" si="136"/>
        <v>Safe D</v>
      </c>
      <c r="K420" s="14">
        <f>'Raw Data'!P415</f>
        <v>0.61175000000000002</v>
      </c>
      <c r="L420" s="14">
        <f t="shared" si="137"/>
        <v>0.61175000000000002</v>
      </c>
      <c r="M420" s="8">
        <f>'Raw Data'!M415</f>
        <v>0.26441586314249443</v>
      </c>
      <c r="N420" s="10">
        <f t="shared" si="144"/>
        <v>0.22441586314249443</v>
      </c>
      <c r="O420" s="17">
        <f>'Raw Data'!S415</f>
        <v>4.4098013566544747E-3</v>
      </c>
      <c r="P420" s="10">
        <f>'Raw Data'!V415</f>
        <v>0.53899999999999992</v>
      </c>
      <c r="Q420" s="9">
        <f t="shared" si="141"/>
        <v>7.2750000000000092E-2</v>
      </c>
      <c r="R420" s="10">
        <f t="shared" si="140"/>
        <v>0.15315980135665458</v>
      </c>
      <c r="S420" s="10">
        <f>50%+N420/2</f>
        <v>0.6122079315712472</v>
      </c>
      <c r="T420" s="10">
        <f>50%+R420/2</f>
        <v>0.57657990067832732</v>
      </c>
      <c r="U420" s="15">
        <f t="shared" si="139"/>
        <v>4.579315712471832E-4</v>
      </c>
      <c r="V420" s="63">
        <f>T420-K420</f>
        <v>-3.5170099321672699E-2</v>
      </c>
    </row>
    <row r="421" spans="1:22" x14ac:dyDescent="0.25">
      <c r="A421" s="4" t="s">
        <v>489</v>
      </c>
      <c r="B421" s="5">
        <v>1</v>
      </c>
      <c r="C421" s="4" t="s">
        <v>420</v>
      </c>
      <c r="D421" s="4" t="s">
        <v>16</v>
      </c>
      <c r="E421" s="7">
        <v>2012</v>
      </c>
      <c r="F421" s="4">
        <v>2</v>
      </c>
      <c r="G421" s="4"/>
      <c r="H421" s="16">
        <f>IF(G421="",K421+0.15*(U421-4.5%+$B$2)+($A$2-50%),K421+0.85*(0.6*U421+0.4*V421-4.5%+$B$2)+($A$2-50%))</f>
        <v>0.53919176309824146</v>
      </c>
      <c r="I421" t="str">
        <f t="shared" si="143"/>
        <v>No projection</v>
      </c>
      <c r="J421" t="str">
        <f t="shared" si="136"/>
        <v>Lean D</v>
      </c>
      <c r="K421" s="14">
        <f>'Raw Data'!P416</f>
        <v>0.53475000000000006</v>
      </c>
      <c r="L421" s="14">
        <f t="shared" si="137"/>
        <v>0.53475000000000006</v>
      </c>
      <c r="M421" s="8">
        <f>'Raw Data'!M416</f>
        <v>7.8723507976551754E-2</v>
      </c>
      <c r="N421" s="10">
        <f t="shared" si="144"/>
        <v>0.12872350797655174</v>
      </c>
      <c r="O421" s="17"/>
      <c r="P421" s="10"/>
      <c r="Q421" s="9"/>
      <c r="R421" s="10" t="str">
        <f t="shared" si="140"/>
        <v/>
      </c>
      <c r="S421" s="10">
        <f>50%+N421/2</f>
        <v>0.56436175398827593</v>
      </c>
      <c r="T421" s="10"/>
      <c r="U421" s="15">
        <f t="shared" si="139"/>
        <v>2.9611753988275868E-2</v>
      </c>
      <c r="V421" s="63"/>
    </row>
    <row r="422" spans="1:22" x14ac:dyDescent="0.25">
      <c r="A422" s="4" t="s">
        <v>489</v>
      </c>
      <c r="B422" s="5">
        <v>2</v>
      </c>
      <c r="C422" s="4" t="s">
        <v>421</v>
      </c>
      <c r="D422" s="4" t="s">
        <v>16</v>
      </c>
      <c r="E422" s="7">
        <v>2000</v>
      </c>
      <c r="F422" s="4">
        <v>1</v>
      </c>
      <c r="G422" s="4">
        <v>1</v>
      </c>
      <c r="H422" s="16">
        <f>IF(G422="",K422+0.15*(U422-4.5%+$B$2)+($A$2-50%),K422+0.85*(0.6*U422+0.4*V422-4.5%+$B$2)+($A$2-50%))</f>
        <v>0.5851688495292674</v>
      </c>
      <c r="I422" t="str">
        <f t="shared" si="143"/>
        <v>D</v>
      </c>
      <c r="J422" t="str">
        <f t="shared" si="136"/>
        <v>Safe D</v>
      </c>
      <c r="K422" s="14">
        <f>'Raw Data'!P417</f>
        <v>0.58674999999999999</v>
      </c>
      <c r="L422" s="14">
        <f t="shared" si="137"/>
        <v>0.58674999999999988</v>
      </c>
      <c r="M422" s="8">
        <f>'Raw Data'!M417</f>
        <v>0.22283495042856055</v>
      </c>
      <c r="N422" s="10">
        <f t="shared" si="144"/>
        <v>0.18283495042856054</v>
      </c>
      <c r="O422" s="17">
        <f>'Raw Data'!S417</f>
        <v>2.1446689235202987E-2</v>
      </c>
      <c r="P422" s="10">
        <f>'Raw Data'!V417</f>
        <v>0.53400000000000003</v>
      </c>
      <c r="Q422" s="9">
        <f>K422-P422</f>
        <v>5.2749999999999964E-2</v>
      </c>
      <c r="R422" s="10">
        <f t="shared" si="140"/>
        <v>0.15019668923520296</v>
      </c>
      <c r="S422" s="10">
        <f>50%+N422/2</f>
        <v>0.59141747521428023</v>
      </c>
      <c r="T422" s="10">
        <f>50%+R422/2</f>
        <v>0.57509834461760145</v>
      </c>
      <c r="U422" s="15">
        <f t="shared" si="139"/>
        <v>4.6674752142802367E-3</v>
      </c>
      <c r="V422" s="63">
        <f>T422-K422</f>
        <v>-1.165165538239854E-2</v>
      </c>
    </row>
    <row r="423" spans="1:22" x14ac:dyDescent="0.25">
      <c r="A423" s="4" t="s">
        <v>489</v>
      </c>
      <c r="B423" s="5">
        <v>3</v>
      </c>
      <c r="C423" s="4" t="s">
        <v>422</v>
      </c>
      <c r="D423" s="4" t="s">
        <v>8</v>
      </c>
      <c r="E423" s="7">
        <v>2010</v>
      </c>
      <c r="F423" s="4">
        <v>4</v>
      </c>
      <c r="G423" s="4">
        <v>5</v>
      </c>
      <c r="H423" s="16">
        <f>IF(G423="",K423+0.15*(U423+4.5%-$B$2)+($A$2-50%),K423+0.85*(0.6*U423+0.4*V423+4.5%-$B$2)+($A$2-50%))</f>
        <v>0.41651959256005039</v>
      </c>
      <c r="I423" t="str">
        <f t="shared" si="143"/>
        <v>R</v>
      </c>
      <c r="J423" t="str">
        <f t="shared" si="136"/>
        <v>Safe R</v>
      </c>
      <c r="K423" s="14">
        <f>'Raw Data'!P418</f>
        <v>0.47225</v>
      </c>
      <c r="L423" s="14">
        <f t="shared" si="137"/>
        <v>0.47225000000000006</v>
      </c>
      <c r="M423" s="8">
        <f>'Raw Data'!M418</f>
        <v>0.20759211117311588</v>
      </c>
      <c r="N423" s="10">
        <f t="shared" si="144"/>
        <v>0.24759211117311589</v>
      </c>
      <c r="O423" s="17">
        <f>'Raw Data'!S418</f>
        <v>5.9437759357676978E-2</v>
      </c>
      <c r="P423" s="10">
        <f>'Raw Data'!V418</f>
        <v>0.49399999999999999</v>
      </c>
      <c r="Q423" s="9">
        <f>K423-P423</f>
        <v>-2.1749999999999992E-2</v>
      </c>
      <c r="R423" s="10">
        <f t="shared" si="140"/>
        <v>9.5187759357676968E-2</v>
      </c>
      <c r="S423" s="10">
        <f>50%-N423/2</f>
        <v>0.37620394441344207</v>
      </c>
      <c r="T423" s="10">
        <f>50%-R423/2</f>
        <v>0.45240612032116151</v>
      </c>
      <c r="U423" s="15">
        <f t="shared" si="139"/>
        <v>-9.6046055586557932E-2</v>
      </c>
      <c r="V423" s="63">
        <f>T423-K423</f>
        <v>-1.9843879678838494E-2</v>
      </c>
    </row>
    <row r="424" spans="1:22" x14ac:dyDescent="0.25">
      <c r="A424" s="4" t="s">
        <v>489</v>
      </c>
      <c r="B424" s="5">
        <v>4</v>
      </c>
      <c r="C424" s="4" t="s">
        <v>423</v>
      </c>
      <c r="D424" s="4" t="s">
        <v>8</v>
      </c>
      <c r="E424" s="7">
        <v>1994</v>
      </c>
      <c r="F424" s="4">
        <v>4</v>
      </c>
      <c r="G424" s="4">
        <v>4</v>
      </c>
      <c r="H424" s="16">
        <f>IF(G424="",K424+0.15*(U424+4.5%-$B$2)+($A$2-50%),K424+0.85*(0.6*U424+0.4*V424+4.5%-$B$2)+($A$2-50%))</f>
        <v>0.34039464696115912</v>
      </c>
      <c r="I424" t="str">
        <f t="shared" si="143"/>
        <v>R</v>
      </c>
      <c r="J424" t="str">
        <f t="shared" si="136"/>
        <v>Safe R</v>
      </c>
      <c r="K424" s="14">
        <f>'Raw Data'!P419</f>
        <v>0.37175000000000002</v>
      </c>
      <c r="L424" s="14">
        <f t="shared" si="137"/>
        <v>0.37175000000000002</v>
      </c>
      <c r="M424" s="8">
        <f>'Raw Data'!M419</f>
        <v>0.32440123411885025</v>
      </c>
      <c r="N424" s="10">
        <f t="shared" si="144"/>
        <v>0.36440123411885023</v>
      </c>
      <c r="O424" s="17">
        <f>'Raw Data'!S419</f>
        <v>0.35284140199137676</v>
      </c>
      <c r="P424" s="10">
        <f>'Raw Data'!V419</f>
        <v>0.374</v>
      </c>
      <c r="Q424" s="9">
        <f>K424-P424</f>
        <v>-2.2499999999999742E-3</v>
      </c>
      <c r="R424" s="10">
        <f t="shared" si="140"/>
        <v>0.27909140199137672</v>
      </c>
      <c r="S424" s="10">
        <f>50%-N424/2</f>
        <v>0.31779938294057486</v>
      </c>
      <c r="T424" s="10">
        <f>50%-R424/2</f>
        <v>0.36045429900431164</v>
      </c>
      <c r="U424" s="15">
        <f t="shared" si="139"/>
        <v>-5.3950617059425166E-2</v>
      </c>
      <c r="V424" s="63">
        <f>T424-K424</f>
        <v>-1.1295700995688385E-2</v>
      </c>
    </row>
    <row r="425" spans="1:22" ht="30" x14ac:dyDescent="0.25">
      <c r="A425" s="4" t="s">
        <v>489</v>
      </c>
      <c r="B425" s="5">
        <v>5</v>
      </c>
      <c r="C425" s="4" t="s">
        <v>424</v>
      </c>
      <c r="D425" s="4" t="s">
        <v>8</v>
      </c>
      <c r="E425" s="7">
        <v>2004</v>
      </c>
      <c r="F425" s="4">
        <v>4</v>
      </c>
      <c r="G425" s="4">
        <v>4</v>
      </c>
      <c r="H425" s="16">
        <f>IF(G425="",K425+0.15*(U425+4.5%-$B$2)+($A$2-50%),K425+0.85*(0.6*U425+0.4*V425+4.5%-$B$2)+($A$2-50%))</f>
        <v>0.38485152273505202</v>
      </c>
      <c r="I425" t="str">
        <f t="shared" si="143"/>
        <v>R</v>
      </c>
      <c r="J425" t="str">
        <f t="shared" si="136"/>
        <v>Safe R</v>
      </c>
      <c r="K425" s="14">
        <f>'Raw Data'!P420</f>
        <v>0.43175000000000002</v>
      </c>
      <c r="L425" s="14">
        <f t="shared" si="137"/>
        <v>0.43175000000000008</v>
      </c>
      <c r="M425" s="8">
        <f>'Raw Data'!M420</f>
        <v>0.23836436816623352</v>
      </c>
      <c r="N425" s="10">
        <f t="shared" si="144"/>
        <v>0.2783643681662335</v>
      </c>
      <c r="O425" s="17">
        <f>'Raw Data'!S420</f>
        <v>0.27332684342681435</v>
      </c>
      <c r="P425" s="10">
        <f>'Raw Data'!V420</f>
        <v>0.434</v>
      </c>
      <c r="Q425" s="9">
        <f>K425-P425</f>
        <v>-2.2499999999999742E-3</v>
      </c>
      <c r="R425" s="10">
        <f t="shared" si="140"/>
        <v>0.19957684342681431</v>
      </c>
      <c r="S425" s="10">
        <f>50%-N425/2</f>
        <v>0.36081781591688322</v>
      </c>
      <c r="T425" s="10">
        <f>50%-R425/2</f>
        <v>0.40021157828659282</v>
      </c>
      <c r="U425" s="15">
        <f t="shared" si="139"/>
        <v>-7.09321840831168E-2</v>
      </c>
      <c r="V425" s="63">
        <f>T425-K425</f>
        <v>-3.1538421713407205E-2</v>
      </c>
    </row>
    <row r="426" spans="1:22" x14ac:dyDescent="0.25">
      <c r="A426" s="4" t="s">
        <v>489</v>
      </c>
      <c r="B426" s="5">
        <v>6</v>
      </c>
      <c r="C426" s="4" t="s">
        <v>425</v>
      </c>
      <c r="D426" s="4" t="s">
        <v>16</v>
      </c>
      <c r="E426" s="7">
        <v>2012</v>
      </c>
      <c r="F426" s="4">
        <v>2</v>
      </c>
      <c r="G426" s="4"/>
      <c r="H426" s="16">
        <f>IF(G426="",K426+0.15*(U426-4.5%+$B$2)+($A$2-50%),K426+0.85*(0.6*U426+0.4*V426-4.5%+$B$2)+($A$2-50%))</f>
        <v>0.56420930453623108</v>
      </c>
      <c r="I426" t="str">
        <f t="shared" si="143"/>
        <v>D</v>
      </c>
      <c r="J426" t="str">
        <f t="shared" si="136"/>
        <v>Likely D</v>
      </c>
      <c r="K426" s="14">
        <f>'Raw Data'!P421</f>
        <v>0.55525000000000002</v>
      </c>
      <c r="L426" s="14">
        <f t="shared" si="137"/>
        <v>0.55525000000000002</v>
      </c>
      <c r="M426" s="8">
        <f>'Raw Data'!M421</f>
        <v>0.17995739381641412</v>
      </c>
      <c r="N426" s="10">
        <f t="shared" si="144"/>
        <v>0.22995739381641411</v>
      </c>
      <c r="O426" s="17"/>
      <c r="P426" s="10"/>
      <c r="Q426" s="9"/>
      <c r="R426" s="10" t="str">
        <f t="shared" si="140"/>
        <v/>
      </c>
      <c r="S426" s="10">
        <f>50%+N426/2</f>
        <v>0.61497869690820706</v>
      </c>
      <c r="T426" s="10"/>
      <c r="U426" s="15">
        <f t="shared" si="139"/>
        <v>5.9728696908207035E-2</v>
      </c>
      <c r="V426" s="63"/>
    </row>
    <row r="427" spans="1:22" x14ac:dyDescent="0.25">
      <c r="A427" s="4" t="s">
        <v>489</v>
      </c>
      <c r="B427" s="5">
        <v>7</v>
      </c>
      <c r="C427" s="4" t="s">
        <v>426</v>
      </c>
      <c r="D427" s="4" t="s">
        <v>16</v>
      </c>
      <c r="E427" s="7">
        <v>1988</v>
      </c>
      <c r="F427" s="4">
        <v>1</v>
      </c>
      <c r="G427" s="4">
        <v>1</v>
      </c>
      <c r="H427" s="16">
        <f>IF(G427="",K427+0.15*(U427-4.5%+$B$2)+($A$2-50%),K427+0.85*(0.6*U427+0.4*V427-4.5%+$B$2)+($A$2-50%))</f>
        <v>0.79659796371936575</v>
      </c>
      <c r="I427" t="str">
        <f t="shared" si="143"/>
        <v>D</v>
      </c>
      <c r="J427" t="str">
        <f t="shared" si="136"/>
        <v>Safe D</v>
      </c>
      <c r="K427" s="14">
        <f>'Raw Data'!P422</f>
        <v>0.78625</v>
      </c>
      <c r="L427" s="14">
        <f t="shared" si="137"/>
        <v>0.78624999999999989</v>
      </c>
      <c r="M427" s="8">
        <f>'Raw Data'!M422</f>
        <v>0.59308024987986552</v>
      </c>
      <c r="N427" s="10">
        <f t="shared" si="144"/>
        <v>0.55308024987986548</v>
      </c>
      <c r="O427" s="17">
        <f>'Raw Data'!S422</f>
        <v>1</v>
      </c>
      <c r="P427" s="10">
        <f>'Raw Data'!V422</f>
        <v>0.80899999999999994</v>
      </c>
      <c r="Q427" s="9">
        <f>K427-P427</f>
        <v>-2.2749999999999937E-2</v>
      </c>
      <c r="R427" s="10">
        <f t="shared" si="140"/>
        <v>1.05325</v>
      </c>
      <c r="S427" s="10">
        <f>50%+N427/2</f>
        <v>0.77654012493993274</v>
      </c>
      <c r="T427" s="10">
        <f>50%+R427/2</f>
        <v>1.0266250000000001</v>
      </c>
      <c r="U427" s="15">
        <f t="shared" si="139"/>
        <v>-9.7098750600672634E-3</v>
      </c>
      <c r="V427" s="63">
        <v>4.4999999999999998E-2</v>
      </c>
    </row>
    <row r="428" spans="1:22" x14ac:dyDescent="0.25">
      <c r="A428" s="4" t="s">
        <v>489</v>
      </c>
      <c r="B428" s="5">
        <v>8</v>
      </c>
      <c r="C428" s="4" t="s">
        <v>427</v>
      </c>
      <c r="D428" s="4" t="s">
        <v>8</v>
      </c>
      <c r="E428" s="7">
        <v>2004</v>
      </c>
      <c r="F428" s="4">
        <v>4</v>
      </c>
      <c r="G428" s="4">
        <v>4</v>
      </c>
      <c r="H428" s="16">
        <f>IF(G428="",K428+0.15*(U428+4.5%-$B$2)+($A$2-50%),K428+0.85*(0.6*U428+0.4*V428+4.5%-$B$2)+($A$2-50%))</f>
        <v>0.43628714089691395</v>
      </c>
      <c r="I428" t="str">
        <f t="shared" si="143"/>
        <v>R</v>
      </c>
      <c r="J428" t="str">
        <f t="shared" si="136"/>
        <v>Likely R</v>
      </c>
      <c r="K428" s="14">
        <f>'Raw Data'!P423</f>
        <v>0.48875000000000002</v>
      </c>
      <c r="L428" s="14">
        <f t="shared" si="137"/>
        <v>0.48875000000000002</v>
      </c>
      <c r="M428" s="8">
        <f>'Raw Data'!M423</f>
        <v>0.19304842927604354</v>
      </c>
      <c r="N428" s="10">
        <f t="shared" si="144"/>
        <v>0.23304842927604355</v>
      </c>
      <c r="O428" s="17">
        <f>'Raw Data'!S423</f>
        <v>4.1032409633499745E-2</v>
      </c>
      <c r="P428" s="10">
        <f>'Raw Data'!V423</f>
        <v>0.53899999999999992</v>
      </c>
      <c r="Q428" s="9">
        <f>K428-P428</f>
        <v>-5.0249999999999906E-2</v>
      </c>
      <c r="R428" s="10">
        <f t="shared" si="140"/>
        <v>1.5282409633499652E-2</v>
      </c>
      <c r="S428" s="10">
        <f>50%-N428/2</f>
        <v>0.38347578536197824</v>
      </c>
      <c r="T428" s="10">
        <f>50%-R428/2</f>
        <v>0.49235879518325015</v>
      </c>
      <c r="U428" s="15">
        <f t="shared" si="139"/>
        <v>-0.10527421463802178</v>
      </c>
      <c r="V428" s="63">
        <f>T428-K428</f>
        <v>3.6087951832501353E-3</v>
      </c>
    </row>
    <row r="429" spans="1:22" x14ac:dyDescent="0.25">
      <c r="A429" s="4" t="s">
        <v>489</v>
      </c>
      <c r="B429" s="5">
        <v>9</v>
      </c>
      <c r="C429" s="4" t="s">
        <v>428</v>
      </c>
      <c r="D429" s="4" t="s">
        <v>16</v>
      </c>
      <c r="E429" s="7">
        <v>1996</v>
      </c>
      <c r="F429" s="4">
        <v>1</v>
      </c>
      <c r="G429" s="4">
        <v>1</v>
      </c>
      <c r="H429" s="16">
        <f>IF(G429="",K429+0.15*(U429-4.5%+$B$2)+($A$2-50%),K429+0.85*(0.6*U429+0.4*V429-4.5%+$B$2)+($A$2-50%))</f>
        <v>0.67519546724401636</v>
      </c>
      <c r="I429" t="str">
        <f t="shared" si="143"/>
        <v>D</v>
      </c>
      <c r="J429" t="str">
        <f t="shared" si="136"/>
        <v>Safe D</v>
      </c>
      <c r="K429" s="14">
        <f>'Raw Data'!P424</f>
        <v>0.67425000000000002</v>
      </c>
      <c r="L429" s="14">
        <f t="shared" si="137"/>
        <v>0.67425000000000002</v>
      </c>
      <c r="M429" s="8">
        <f>'Raw Data'!M424</f>
        <v>0.43234665602541966</v>
      </c>
      <c r="N429" s="10">
        <f t="shared" si="144"/>
        <v>0.39234665602541968</v>
      </c>
      <c r="O429" s="17">
        <f>'Raw Data'!S424</f>
        <v>9.7041587985496058E-2</v>
      </c>
      <c r="P429" s="10">
        <f>'Raw Data'!V424</f>
        <v>0.55899999999999994</v>
      </c>
      <c r="Q429" s="9">
        <f>K429-P429</f>
        <v>0.11525000000000007</v>
      </c>
      <c r="R429" s="10">
        <f t="shared" si="140"/>
        <v>0.28829158798549614</v>
      </c>
      <c r="S429" s="10">
        <f>50%+N429/2</f>
        <v>0.69617332801270981</v>
      </c>
      <c r="T429" s="10">
        <f>50%+R429/2</f>
        <v>0.64414579399274807</v>
      </c>
      <c r="U429" s="15">
        <f t="shared" si="139"/>
        <v>2.1923328012709797E-2</v>
      </c>
      <c r="V429" s="63">
        <f>T429-K429</f>
        <v>-3.0104206007251944E-2</v>
      </c>
    </row>
    <row r="430" spans="1:22" x14ac:dyDescent="0.25">
      <c r="A430" s="4" t="s">
        <v>489</v>
      </c>
      <c r="B430" s="5">
        <v>10</v>
      </c>
      <c r="C430" s="4" t="s">
        <v>429</v>
      </c>
      <c r="D430" s="4" t="s">
        <v>16</v>
      </c>
      <c r="E430" s="7">
        <v>2012</v>
      </c>
      <c r="F430" s="4">
        <v>2</v>
      </c>
      <c r="G430" s="4"/>
      <c r="H430" s="16">
        <f>IF(G430="",K430+0.15*(U430-4.5%+$B$2)+($A$2-50%),K430+0.85*(0.6*U430+0.4*V430-4.5%+$B$2)+($A$2-50%))</f>
        <v>0.56482480878502384</v>
      </c>
      <c r="I430" t="str">
        <f t="shared" si="143"/>
        <v>D</v>
      </c>
      <c r="J430" t="str">
        <f t="shared" si="136"/>
        <v>Likely D</v>
      </c>
      <c r="K430" s="14">
        <f>'Raw Data'!P425</f>
        <v>0.55674999999999997</v>
      </c>
      <c r="L430" s="14">
        <f t="shared" si="137"/>
        <v>0.55675000000000008</v>
      </c>
      <c r="M430" s="8">
        <f>'Raw Data'!M425</f>
        <v>0.17116411713365204</v>
      </c>
      <c r="N430" s="10">
        <f t="shared" si="144"/>
        <v>0.22116411713365203</v>
      </c>
      <c r="O430" s="17"/>
      <c r="P430" s="10"/>
      <c r="Q430" s="9"/>
      <c r="R430" s="10" t="str">
        <f t="shared" si="140"/>
        <v/>
      </c>
      <c r="S430" s="10">
        <f>50%+N430/2</f>
        <v>0.61058205856682601</v>
      </c>
      <c r="T430" s="10"/>
      <c r="U430" s="15">
        <f t="shared" si="139"/>
        <v>5.3832058566826047E-2</v>
      </c>
      <c r="V430" s="63"/>
    </row>
    <row r="431" spans="1:22" x14ac:dyDescent="0.25">
      <c r="A431" s="4" t="s">
        <v>490</v>
      </c>
      <c r="B431" s="5">
        <v>1</v>
      </c>
      <c r="C431" s="4" t="s">
        <v>438</v>
      </c>
      <c r="D431" s="4" t="s">
        <v>8</v>
      </c>
      <c r="E431" s="7">
        <v>2010</v>
      </c>
      <c r="F431" s="4">
        <v>4</v>
      </c>
      <c r="G431" s="4">
        <v>5</v>
      </c>
      <c r="H431" s="16">
        <f>IF(G431="",K431+0.15*(U431+4.5%-$B$2)+($A$2-50%),K431+0.85*(0.6*U431+0.4*V431+4.5%-$B$2)+($A$2-50%))</f>
        <v>0.39238333819079962</v>
      </c>
      <c r="I431" t="str">
        <f t="shared" si="143"/>
        <v>R</v>
      </c>
      <c r="J431" t="str">
        <f t="shared" si="136"/>
        <v>Safe R</v>
      </c>
      <c r="K431" s="14">
        <f>'Raw Data'!P426</f>
        <v>0.34725</v>
      </c>
      <c r="L431" s="14">
        <f t="shared" si="137"/>
        <v>0.34725000000000006</v>
      </c>
      <c r="M431" s="8">
        <f>'Raw Data'!M426</f>
        <v>0.24966962563798445</v>
      </c>
      <c r="N431" s="10">
        <f t="shared" si="144"/>
        <v>0.28966962563798443</v>
      </c>
      <c r="O431" s="17">
        <f>'Raw Data'!S426</f>
        <v>8.0053368912608724E-3</v>
      </c>
      <c r="P431" s="10">
        <f>'Raw Data'!V426</f>
        <v>0.38900000000000001</v>
      </c>
      <c r="Q431" s="9">
        <f>K431-P431</f>
        <v>-4.1750000000000009E-2</v>
      </c>
      <c r="R431" s="10">
        <f t="shared" si="140"/>
        <v>6.375533689126088E-2</v>
      </c>
      <c r="S431" s="10">
        <f>50%-N431/2</f>
        <v>0.35516518718100776</v>
      </c>
      <c r="T431" s="10">
        <f>50%-R431/2</f>
        <v>0.46812233155436955</v>
      </c>
      <c r="U431" s="15">
        <f t="shared" si="139"/>
        <v>7.9151871810077545E-3</v>
      </c>
      <c r="V431" s="63">
        <f>T431-K431</f>
        <v>0.12087233155436955</v>
      </c>
    </row>
    <row r="432" spans="1:22" x14ac:dyDescent="0.25">
      <c r="A432" s="4" t="s">
        <v>490</v>
      </c>
      <c r="B432" s="5">
        <v>2</v>
      </c>
      <c r="C432" s="4" t="s">
        <v>439</v>
      </c>
      <c r="D432" s="4" t="s">
        <v>8</v>
      </c>
      <c r="E432" s="7">
        <v>2000</v>
      </c>
      <c r="F432" s="4">
        <v>4</v>
      </c>
      <c r="G432" s="4">
        <v>4</v>
      </c>
      <c r="H432" s="16">
        <f>IF(G432="",K432+0.15*(U432+4.5%-$B$2)+($A$2-50%),K432+0.85*(0.6*U432+0.4*V432+4.5%-$B$2)+($A$2-50%))</f>
        <v>0.3088760973754357</v>
      </c>
      <c r="I432" t="str">
        <f t="shared" si="143"/>
        <v>R</v>
      </c>
      <c r="J432" t="str">
        <f t="shared" si="136"/>
        <v>Safe R</v>
      </c>
      <c r="K432" s="14">
        <f>'Raw Data'!P427</f>
        <v>0.37075000000000002</v>
      </c>
      <c r="L432" s="14">
        <f t="shared" si="137"/>
        <v>0.37075000000000002</v>
      </c>
      <c r="M432" s="8">
        <f>'Raw Data'!M427</f>
        <v>0.39532381397564009</v>
      </c>
      <c r="N432" s="10">
        <f t="shared" si="144"/>
        <v>0.43532381397564007</v>
      </c>
      <c r="O432" s="17">
        <f>'Raw Data'!S427</f>
        <v>0.39497841212221219</v>
      </c>
      <c r="P432" s="10">
        <f>'Raw Data'!V427</f>
        <v>0.40899999999999997</v>
      </c>
      <c r="Q432" s="9">
        <f>K432-P432</f>
        <v>-3.8249999999999951E-2</v>
      </c>
      <c r="R432" s="10">
        <f t="shared" si="140"/>
        <v>0.35722841212221212</v>
      </c>
      <c r="S432" s="10">
        <f>50%-N432/2</f>
        <v>0.28233809301217994</v>
      </c>
      <c r="T432" s="10">
        <f>50%-R432/2</f>
        <v>0.32138579393889394</v>
      </c>
      <c r="U432" s="15">
        <f t="shared" si="139"/>
        <v>-8.8411906987820088E-2</v>
      </c>
      <c r="V432" s="63">
        <f>T432-K432</f>
        <v>-4.9364206061106086E-2</v>
      </c>
    </row>
    <row r="433" spans="1:23" x14ac:dyDescent="0.25">
      <c r="A433" s="4" t="s">
        <v>490</v>
      </c>
      <c r="B433" s="5">
        <v>3</v>
      </c>
      <c r="C433" s="4" t="s">
        <v>440</v>
      </c>
      <c r="D433" s="4" t="s">
        <v>16</v>
      </c>
      <c r="E433" s="7">
        <v>1976</v>
      </c>
      <c r="F433" s="4">
        <v>1</v>
      </c>
      <c r="G433" s="4">
        <v>1</v>
      </c>
      <c r="H433" s="16">
        <f>IF(G433="",K433+0.15*(U433-4.5%+$B$2)+($A$2-50%),K433+0.85*(0.6*U433+0.4*V433-4.5%+$B$2)+($A$2-50%))</f>
        <v>0.50395837412982103</v>
      </c>
      <c r="I433" t="str">
        <f t="shared" si="143"/>
        <v>No projection</v>
      </c>
      <c r="J433" t="str">
        <f t="shared" si="136"/>
        <v>Toss Up</v>
      </c>
      <c r="K433" s="14">
        <f>'Raw Data'!P428</f>
        <v>0.31974999999999998</v>
      </c>
      <c r="L433" s="14">
        <f t="shared" si="137"/>
        <v>0.31974999999999998</v>
      </c>
      <c r="M433" s="8">
        <f>'Raw Data'!M428</f>
        <v>7.9870482994656655E-2</v>
      </c>
      <c r="N433" s="10">
        <f t="shared" si="144"/>
        <v>3.9870482994656654E-2</v>
      </c>
      <c r="O433" s="17">
        <f>'Raw Data'!S428</f>
        <v>0.12077294685990342</v>
      </c>
      <c r="P433" s="10">
        <f>'Raw Data'!V428</f>
        <v>0.39399999999999996</v>
      </c>
      <c r="Q433" s="9">
        <f>K433-P433</f>
        <v>-7.4249999999999983E-2</v>
      </c>
      <c r="R433" s="10">
        <f t="shared" si="140"/>
        <v>0.12252294685990343</v>
      </c>
      <c r="S433" s="10">
        <f>50%+N433/2</f>
        <v>0.51993524149732828</v>
      </c>
      <c r="T433" s="10">
        <f>50%+R433/2</f>
        <v>0.5612614734299517</v>
      </c>
      <c r="U433" s="15">
        <f t="shared" si="139"/>
        <v>0.2001852414973283</v>
      </c>
      <c r="V433" s="63">
        <f>T433-K433</f>
        <v>0.24151147342995172</v>
      </c>
    </row>
    <row r="434" spans="1:23" x14ac:dyDescent="0.25">
      <c r="A434" s="4" t="s">
        <v>491</v>
      </c>
      <c r="B434" s="5">
        <v>1</v>
      </c>
      <c r="C434" s="4" t="s">
        <v>430</v>
      </c>
      <c r="D434" s="4" t="s">
        <v>8</v>
      </c>
      <c r="E434" s="7">
        <v>1998</v>
      </c>
      <c r="F434" s="4">
        <v>4</v>
      </c>
      <c r="G434" s="4">
        <v>4</v>
      </c>
      <c r="H434" s="16">
        <f>IF(G434="",K434+0.15*(U434+4.5%-$B$2)+($A$2-50%),K434+0.85*(0.6*U434+0.4*V434+4.5%-$B$2)+($A$2-50%))</f>
        <v>0.39766344816780386</v>
      </c>
      <c r="I434" t="str">
        <f t="shared" si="143"/>
        <v>R</v>
      </c>
      <c r="J434" t="str">
        <f t="shared" si="136"/>
        <v>Safe R</v>
      </c>
      <c r="K434" s="14">
        <f>'Raw Data'!P429</f>
        <v>0.45974999999999999</v>
      </c>
      <c r="L434" s="14">
        <f t="shared" si="137"/>
        <v>0.45974999999999999</v>
      </c>
      <c r="M434" s="8">
        <f>'Raw Data'!M429</f>
        <v>0.11706986737710995</v>
      </c>
      <c r="N434" s="10">
        <f t="shared" si="144"/>
        <v>0.15706986737710996</v>
      </c>
      <c r="O434" s="17">
        <f>'Raw Data'!S429</f>
        <v>0.38761020971195959</v>
      </c>
      <c r="P434" s="10">
        <f>'Raw Data'!V429</f>
        <v>0.47899999999999998</v>
      </c>
      <c r="Q434" s="9">
        <f>K434-P434</f>
        <v>-1.9249999999999989E-2</v>
      </c>
      <c r="R434" s="10">
        <f t="shared" si="140"/>
        <v>0.33086020971195956</v>
      </c>
      <c r="S434" s="10">
        <f>50%-N434/2</f>
        <v>0.42146506631144504</v>
      </c>
      <c r="T434" s="10">
        <f>50%-R434/2</f>
        <v>0.33456989514402025</v>
      </c>
      <c r="U434" s="15">
        <f t="shared" si="139"/>
        <v>-3.8284933688554956E-2</v>
      </c>
      <c r="V434" s="63">
        <f>T434-K434</f>
        <v>-0.12518010485597975</v>
      </c>
    </row>
    <row r="435" spans="1:23" x14ac:dyDescent="0.25">
      <c r="A435" s="4" t="s">
        <v>491</v>
      </c>
      <c r="B435" s="5">
        <v>2</v>
      </c>
      <c r="C435" s="4" t="s">
        <v>431</v>
      </c>
      <c r="D435" s="4" t="s">
        <v>16</v>
      </c>
      <c r="E435" s="7">
        <v>2012</v>
      </c>
      <c r="F435" s="4">
        <v>2</v>
      </c>
      <c r="G435" s="4"/>
      <c r="H435" s="16">
        <f>IF(G435="",K435+0.15*(U435-4.5%+$B$2)+($A$2-50%),K435+0.85*(0.6*U435+0.4*V435-4.5%+$B$2)+($A$2-50%))</f>
        <v>0.67509540748644592</v>
      </c>
      <c r="I435" t="str">
        <f t="shared" si="143"/>
        <v>D</v>
      </c>
      <c r="J435" t="str">
        <f t="shared" si="136"/>
        <v>Safe D</v>
      </c>
      <c r="K435" s="14">
        <f>'Raw Data'!P430</f>
        <v>0.66974999999999996</v>
      </c>
      <c r="L435" s="14">
        <f t="shared" si="137"/>
        <v>0.66975000000000007</v>
      </c>
      <c r="M435" s="8">
        <f>'Raw Data'!M430</f>
        <v>0.36077209981927943</v>
      </c>
      <c r="N435" s="10">
        <f t="shared" si="144"/>
        <v>0.41077209981927942</v>
      </c>
      <c r="O435" s="17"/>
      <c r="P435" s="10"/>
      <c r="Q435" s="9"/>
      <c r="R435" s="10" t="str">
        <f t="shared" si="140"/>
        <v/>
      </c>
      <c r="S435" s="10">
        <f>50%+N435/2</f>
        <v>0.70538604990963971</v>
      </c>
      <c r="T435" s="10"/>
      <c r="U435" s="15">
        <f t="shared" si="139"/>
        <v>3.5636049909639755E-2</v>
      </c>
      <c r="V435" s="63"/>
    </row>
    <row r="436" spans="1:23" x14ac:dyDescent="0.25">
      <c r="A436" s="4" t="s">
        <v>491</v>
      </c>
      <c r="B436" s="5">
        <v>3</v>
      </c>
      <c r="C436" s="4" t="s">
        <v>432</v>
      </c>
      <c r="D436" s="4" t="s">
        <v>16</v>
      </c>
      <c r="E436" s="7">
        <v>1996</v>
      </c>
      <c r="F436" s="4">
        <v>1</v>
      </c>
      <c r="G436" s="4">
        <v>1</v>
      </c>
      <c r="H436" s="16">
        <f>IF(G436="",K436+0.15*(U436-4.5%+$B$2)+($A$2-50%),K436+0.85*(0.6*U436+0.4*V436-4.5%+$B$2)+($A$2-50%))</f>
        <v>0.58462410906653617</v>
      </c>
      <c r="I436" t="str">
        <f t="shared" si="143"/>
        <v>D</v>
      </c>
      <c r="J436" t="str">
        <f t="shared" si="136"/>
        <v>Safe D</v>
      </c>
      <c r="K436" s="14">
        <f>'Raw Data'!P431</f>
        <v>0.53575000000000006</v>
      </c>
      <c r="L436" s="14">
        <f t="shared" si="137"/>
        <v>0.53575000000000017</v>
      </c>
      <c r="M436" s="8">
        <f>'Raw Data'!M431</f>
        <v>0.28282831258746405</v>
      </c>
      <c r="N436" s="10">
        <f t="shared" si="144"/>
        <v>0.24282831258746404</v>
      </c>
      <c r="O436" s="17">
        <f>'Raw Data'!S431</f>
        <v>3.9252290333722628E-2</v>
      </c>
      <c r="P436" s="10">
        <f>'Raw Data'!V431</f>
        <v>0.54899999999999993</v>
      </c>
      <c r="Q436" s="9">
        <f t="shared" ref="Q436:Q442" si="145">K436-P436</f>
        <v>-1.3249999999999873E-2</v>
      </c>
      <c r="R436" s="10">
        <f t="shared" si="140"/>
        <v>0.10200229033372275</v>
      </c>
      <c r="S436" s="10">
        <f>50%+N436/2</f>
        <v>0.62141415629373198</v>
      </c>
      <c r="T436" s="10">
        <f>50%+R436/2</f>
        <v>0.55100114516686138</v>
      </c>
      <c r="U436" s="15">
        <f t="shared" si="139"/>
        <v>8.5664156293731919E-2</v>
      </c>
      <c r="V436" s="63">
        <f t="shared" ref="V436:V442" si="146">T436-K436</f>
        <v>1.5251145166861324E-2</v>
      </c>
    </row>
    <row r="437" spans="1:23" x14ac:dyDescent="0.25">
      <c r="A437" s="4" t="s">
        <v>491</v>
      </c>
      <c r="B437" s="5">
        <v>4</v>
      </c>
      <c r="C437" s="4" t="s">
        <v>433</v>
      </c>
      <c r="D437" s="4" t="s">
        <v>16</v>
      </c>
      <c r="E437" s="7">
        <v>2004</v>
      </c>
      <c r="F437" s="4">
        <v>1</v>
      </c>
      <c r="G437" s="4">
        <v>1</v>
      </c>
      <c r="H437" s="16">
        <f>IF(G437="",K437+0.15*(U437-4.5%+$B$2)+($A$2-50%),K437+0.85*(0.6*U437+0.4*V437-4.5%+$B$2)+($A$2-50%))</f>
        <v>0.73434782293839984</v>
      </c>
      <c r="I437" t="str">
        <f t="shared" si="143"/>
        <v>D</v>
      </c>
      <c r="J437" t="str">
        <f t="shared" si="136"/>
        <v>Safe D</v>
      </c>
      <c r="K437" s="14">
        <f>'Raw Data'!P432</f>
        <v>0.73825000000000007</v>
      </c>
      <c r="L437" s="14">
        <f t="shared" si="137"/>
        <v>0.73825000000000007</v>
      </c>
      <c r="M437" s="8">
        <f>'Raw Data'!M432</f>
        <v>0.48876105858677898</v>
      </c>
      <c r="N437" s="10">
        <f t="shared" si="144"/>
        <v>0.448761058586779</v>
      </c>
      <c r="O437" s="17">
        <f>'Raw Data'!S432</f>
        <v>0.39990442940453663</v>
      </c>
      <c r="P437" s="10">
        <f>'Raw Data'!V432</f>
        <v>0.71899999999999997</v>
      </c>
      <c r="Q437" s="9">
        <f t="shared" si="145"/>
        <v>1.92500000000001E-2</v>
      </c>
      <c r="R437" s="10">
        <f t="shared" si="140"/>
        <v>0.49515442940453674</v>
      </c>
      <c r="S437" s="10">
        <f>50%+N437/2</f>
        <v>0.72438052929338947</v>
      </c>
      <c r="T437" s="10">
        <f>50%+R437/2</f>
        <v>0.74757721470226834</v>
      </c>
      <c r="U437" s="15">
        <f t="shared" si="139"/>
        <v>-1.3869470706610598E-2</v>
      </c>
      <c r="V437" s="63">
        <f t="shared" si="146"/>
        <v>9.3272147022682717E-3</v>
      </c>
    </row>
    <row r="438" spans="1:23" x14ac:dyDescent="0.25">
      <c r="A438" s="4" t="s">
        <v>491</v>
      </c>
      <c r="B438" s="5">
        <v>5</v>
      </c>
      <c r="C438" s="4" t="s">
        <v>434</v>
      </c>
      <c r="D438" s="4" t="s">
        <v>8</v>
      </c>
      <c r="E438" s="7">
        <v>1978</v>
      </c>
      <c r="F438" s="4">
        <v>4</v>
      </c>
      <c r="G438" s="4">
        <v>4</v>
      </c>
      <c r="H438" s="16">
        <f>IF(G438="",K438+0.15*(U438+4.5%-$B$2)+($A$2-50%),K438+0.85*(0.6*U438+0.4*V438+4.5%-$B$2)+($A$2-50%))</f>
        <v>0.31441429940196158</v>
      </c>
      <c r="I438" t="str">
        <f t="shared" si="143"/>
        <v>R</v>
      </c>
      <c r="J438" t="str">
        <f t="shared" si="136"/>
        <v>Safe R</v>
      </c>
      <c r="K438" s="14">
        <f>'Raw Data'!P433</f>
        <v>0.36275000000000002</v>
      </c>
      <c r="L438" s="14">
        <f t="shared" si="137"/>
        <v>0.36275000000000002</v>
      </c>
      <c r="M438" s="8">
        <f>'Raw Data'!M433</f>
        <v>0.3575172241759374</v>
      </c>
      <c r="N438" s="10">
        <f t="shared" si="144"/>
        <v>0.39751722417593738</v>
      </c>
      <c r="O438" s="17">
        <f>'Raw Data'!S433</f>
        <v>0.43405181431279055</v>
      </c>
      <c r="P438" s="10">
        <f>'Raw Data'!V433</f>
        <v>0.379</v>
      </c>
      <c r="Q438" s="9">
        <f t="shared" si="145"/>
        <v>-1.6249999999999987E-2</v>
      </c>
      <c r="R438" s="10">
        <f t="shared" ref="R438:R469" si="147">IF(G438=1,O438+Q438+7.6%,IF(G438=2,O438+Q438+16.6%,IF(G438=3,O438+Q438+25.6%,IF(G438=4,O438-Q438-7.6%,IF(G438=5,O438-Q438+1.4%,IF(G438=6,O438-Q438+10.4%,""))))))</f>
        <v>0.37430181431279053</v>
      </c>
      <c r="S438" s="10">
        <f>50%-N438/2</f>
        <v>0.30124138791203131</v>
      </c>
      <c r="T438" s="10">
        <f>50%-R438/2</f>
        <v>0.31284909284360474</v>
      </c>
      <c r="U438" s="15">
        <f t="shared" si="139"/>
        <v>-6.1508612087968706E-2</v>
      </c>
      <c r="V438" s="63">
        <f t="shared" si="146"/>
        <v>-4.990090715639528E-2</v>
      </c>
    </row>
    <row r="439" spans="1:23" x14ac:dyDescent="0.25">
      <c r="A439" s="4" t="s">
        <v>491</v>
      </c>
      <c r="B439" s="5">
        <v>6</v>
      </c>
      <c r="C439" s="4" t="s">
        <v>435</v>
      </c>
      <c r="D439" s="4" t="s">
        <v>8</v>
      </c>
      <c r="E439" s="7">
        <v>1979</v>
      </c>
      <c r="F439" s="4">
        <v>4</v>
      </c>
      <c r="G439" s="4">
        <v>4</v>
      </c>
      <c r="H439" s="16">
        <f>IF(G439="",K439+0.15*(U439+4.5%-$B$2)+($A$2-50%),K439+0.85*(0.6*U439+0.4*V439+4.5%-$B$2)+($A$2-50%))</f>
        <v>0.35762680163401878</v>
      </c>
      <c r="I439" t="str">
        <f t="shared" si="143"/>
        <v>R</v>
      </c>
      <c r="J439" t="str">
        <f t="shared" si="136"/>
        <v>Safe R</v>
      </c>
      <c r="K439" s="14">
        <f>'Raw Data'!P434</f>
        <v>0.44424999999999998</v>
      </c>
      <c r="L439" s="14">
        <f t="shared" si="137"/>
        <v>0.44425000000000003</v>
      </c>
      <c r="M439" s="8">
        <f>'Raw Data'!M434</f>
        <v>0.24358271583639651</v>
      </c>
      <c r="N439" s="10">
        <f t="shared" si="144"/>
        <v>0.28358271583639649</v>
      </c>
      <c r="O439" s="17">
        <f>'Raw Data'!S434</f>
        <v>0.41417415192764762</v>
      </c>
      <c r="P439" s="10">
        <f>'Raw Data'!V434</f>
        <v>0.46899999999999997</v>
      </c>
      <c r="Q439" s="9">
        <f t="shared" si="145"/>
        <v>-2.4749999999999994E-2</v>
      </c>
      <c r="R439" s="10">
        <f t="shared" si="147"/>
        <v>0.3629241519276476</v>
      </c>
      <c r="S439" s="10">
        <f>50%-N439/2</f>
        <v>0.35820864208180175</v>
      </c>
      <c r="T439" s="10">
        <f>50%-R439/2</f>
        <v>0.3185379240361762</v>
      </c>
      <c r="U439" s="15">
        <f t="shared" si="139"/>
        <v>-8.6041357918198225E-2</v>
      </c>
      <c r="V439" s="63">
        <f t="shared" si="146"/>
        <v>-0.12571207596382378</v>
      </c>
    </row>
    <row r="440" spans="1:23" x14ac:dyDescent="0.25">
      <c r="A440" s="4" t="s">
        <v>491</v>
      </c>
      <c r="B440" s="5">
        <v>7</v>
      </c>
      <c r="C440" s="4" t="s">
        <v>436</v>
      </c>
      <c r="D440" s="4" t="s">
        <v>8</v>
      </c>
      <c r="E440" s="7">
        <v>2010</v>
      </c>
      <c r="F440" s="4">
        <v>4</v>
      </c>
      <c r="G440" s="4">
        <v>5</v>
      </c>
      <c r="H440" s="16">
        <f>IF(G440="",K440+0.15*(U440+4.5%-$B$2)+($A$2-50%),K440+0.85*(0.6*U440+0.4*V440+4.5%-$B$2)+($A$2-50%))</f>
        <v>0.42647167584782442</v>
      </c>
      <c r="I440" t="str">
        <f t="shared" si="143"/>
        <v>R</v>
      </c>
      <c r="J440" t="str">
        <f t="shared" si="136"/>
        <v>Likely R</v>
      </c>
      <c r="K440" s="14">
        <f>'Raw Data'!P435</f>
        <v>0.46525</v>
      </c>
      <c r="L440" s="14">
        <f t="shared" si="137"/>
        <v>0.46524999999999994</v>
      </c>
      <c r="M440" s="8">
        <f>'Raw Data'!M435</f>
        <v>0.12302501920700143</v>
      </c>
      <c r="N440" s="10">
        <f t="shared" si="144"/>
        <v>0.16302501920700144</v>
      </c>
      <c r="O440" s="17">
        <f>'Raw Data'!S435</f>
        <v>7.9570260319942632E-2</v>
      </c>
      <c r="P440" s="10">
        <f>'Raw Data'!V435</f>
        <v>0.52900000000000003</v>
      </c>
      <c r="Q440" s="9">
        <f t="shared" si="145"/>
        <v>-6.3750000000000029E-2</v>
      </c>
      <c r="R440" s="10">
        <f t="shared" si="147"/>
        <v>0.15732026031994267</v>
      </c>
      <c r="S440" s="10">
        <f>50%-N440/2</f>
        <v>0.4184874903964993</v>
      </c>
      <c r="T440" s="10">
        <f>50%-R440/2</f>
        <v>0.42133986984002869</v>
      </c>
      <c r="U440" s="15">
        <f t="shared" si="139"/>
        <v>-4.6762509603500702E-2</v>
      </c>
      <c r="V440" s="63">
        <f t="shared" si="146"/>
        <v>-4.3910130159971306E-2</v>
      </c>
    </row>
    <row r="441" spans="1:23" x14ac:dyDescent="0.25">
      <c r="A441" s="4" t="s">
        <v>491</v>
      </c>
      <c r="B441" s="5">
        <v>8</v>
      </c>
      <c r="C441" s="4" t="s">
        <v>437</v>
      </c>
      <c r="D441" s="4" t="s">
        <v>8</v>
      </c>
      <c r="E441" s="7">
        <v>2010</v>
      </c>
      <c r="F441" s="4">
        <v>4</v>
      </c>
      <c r="G441" s="4">
        <v>6</v>
      </c>
      <c r="H441" s="16">
        <f>IF(G441="",K441+0.15*(U441+4.5%-$B$2)+($A$2-50%),K441+0.85*(0.6*U441+0.4*V441+4.5%-$B$2)+($A$2-50%))</f>
        <v>0.41152314410083962</v>
      </c>
      <c r="I441" t="str">
        <f t="shared" si="143"/>
        <v>R</v>
      </c>
      <c r="J441" t="str">
        <f t="shared" si="136"/>
        <v>Safe R</v>
      </c>
      <c r="K441" s="14">
        <f>'Raw Data'!P436</f>
        <v>0.46224999999999999</v>
      </c>
      <c r="L441" s="14">
        <f t="shared" si="137"/>
        <v>0.46225000000000005</v>
      </c>
      <c r="M441" s="8">
        <f>'Raw Data'!M436</f>
        <v>0.11990899901734703</v>
      </c>
      <c r="N441" s="10">
        <f t="shared" si="144"/>
        <v>0.15990899901734704</v>
      </c>
      <c r="O441" s="17">
        <f>'Raw Data'!S436</f>
        <v>9.6529771469040515E-2</v>
      </c>
      <c r="P441" s="10">
        <f>'Raw Data'!V436</f>
        <v>0.50900000000000001</v>
      </c>
      <c r="Q441" s="9">
        <f t="shared" si="145"/>
        <v>-4.6750000000000014E-2</v>
      </c>
      <c r="R441" s="10">
        <f t="shared" si="147"/>
        <v>0.24727977146904054</v>
      </c>
      <c r="S441" s="10">
        <f>50%-N441/2</f>
        <v>0.4200455004913265</v>
      </c>
      <c r="T441" s="10">
        <f>50%-R441/2</f>
        <v>0.37636011426547972</v>
      </c>
      <c r="U441" s="15">
        <f t="shared" si="139"/>
        <v>-4.2204499508673499E-2</v>
      </c>
      <c r="V441" s="63">
        <f t="shared" si="146"/>
        <v>-8.5889885734520277E-2</v>
      </c>
    </row>
    <row r="442" spans="1:23" x14ac:dyDescent="0.25">
      <c r="A442" s="21" t="s">
        <v>492</v>
      </c>
      <c r="B442" s="64" t="s">
        <v>493</v>
      </c>
      <c r="C442" s="21" t="s">
        <v>441</v>
      </c>
      <c r="D442" s="21" t="s">
        <v>8</v>
      </c>
      <c r="E442" s="65">
        <v>2008</v>
      </c>
      <c r="F442" s="21">
        <v>4</v>
      </c>
      <c r="G442" s="21">
        <v>4</v>
      </c>
      <c r="H442" s="16">
        <f>IF(G442="",K442+0.15*(U442+4.5%-$B$2)+($A$2-50%),K442+0.85*(0.6*U442+0.4*V442+4.5%-$B$2)+($A$2-50%))</f>
        <v>0.25869011897777217</v>
      </c>
      <c r="I442" s="23" t="str">
        <f t="shared" si="143"/>
        <v>R</v>
      </c>
      <c r="J442" s="23" t="str">
        <f t="shared" si="136"/>
        <v>Safe R</v>
      </c>
      <c r="K442" s="66">
        <f>'Raw Data'!P437</f>
        <v>0.27775</v>
      </c>
      <c r="L442" s="66">
        <f t="shared" si="137"/>
        <v>0.27774999999999994</v>
      </c>
      <c r="M442" s="67">
        <f>'Raw Data'!M437</f>
        <v>0.4860127217944426</v>
      </c>
      <c r="N442" s="68">
        <f t="shared" si="144"/>
        <v>0.52601272179444258</v>
      </c>
      <c r="O442" s="69">
        <f>'Raw Data'!S437</f>
        <v>0.48409786449791187</v>
      </c>
      <c r="P442" s="68">
        <f>'Raw Data'!V437</f>
        <v>0.30399999999999999</v>
      </c>
      <c r="Q442" s="68">
        <f t="shared" si="145"/>
        <v>-2.6249999999999996E-2</v>
      </c>
      <c r="R442" s="68">
        <f t="shared" si="147"/>
        <v>0.4343478644979118</v>
      </c>
      <c r="S442" s="68">
        <f>50%-N442/2</f>
        <v>0.23699363910277871</v>
      </c>
      <c r="T442" s="68">
        <f>50%-R442/2</f>
        <v>0.28282606775104413</v>
      </c>
      <c r="U442" s="66">
        <f t="shared" si="139"/>
        <v>-4.0756360897221289E-2</v>
      </c>
      <c r="V442" s="70">
        <f t="shared" si="146"/>
        <v>5.0760677510441332E-3</v>
      </c>
    </row>
    <row r="443" spans="1:23" x14ac:dyDescent="0.25">
      <c r="W443" s="19"/>
    </row>
    <row r="444" spans="1:23" x14ac:dyDescent="0.25">
      <c r="W444" s="19"/>
    </row>
    <row r="445" spans="1:23" x14ac:dyDescent="0.25">
      <c r="W445" s="19"/>
    </row>
    <row r="446" spans="1:23" x14ac:dyDescent="0.25">
      <c r="O446" t="s">
        <v>506</v>
      </c>
    </row>
    <row r="450" spans="23:23" x14ac:dyDescent="0.25">
      <c r="W450" s="19"/>
    </row>
    <row r="451" spans="23:23" x14ac:dyDescent="0.25">
      <c r="W451" s="19"/>
    </row>
    <row r="452" spans="23:23" x14ac:dyDescent="0.25">
      <c r="W452" s="19"/>
    </row>
    <row r="453" spans="23:23" x14ac:dyDescent="0.25">
      <c r="W453" s="19"/>
    </row>
  </sheetData>
  <autoFilter ref="A7:V442"/>
  <conditionalFormatting sqref="I8:I442">
    <cfRule type="cellIs" dxfId="13" priority="10" operator="equal">
      <formula>"No projection"</formula>
    </cfRule>
    <cfRule type="cellIs" dxfId="12" priority="11" operator="equal">
      <formula>"D"</formula>
    </cfRule>
    <cfRule type="containsText" dxfId="11" priority="14" operator="containsText" text="R">
      <formula>NOT(ISERROR(SEARCH("R",I8)))</formula>
    </cfRule>
  </conditionalFormatting>
  <conditionalFormatting sqref="I11">
    <cfRule type="containsText" dxfId="10" priority="13" operator="containsText" text="No projection">
      <formula>NOT(ISERROR(SEARCH("No projection",I11)))</formula>
    </cfRule>
  </conditionalFormatting>
  <conditionalFormatting sqref="I14">
    <cfRule type="cellIs" dxfId="9" priority="12" operator="equal">
      <formula>"R"</formula>
    </cfRule>
  </conditionalFormatting>
  <conditionalFormatting sqref="Z8:Z442 J8:J442">
    <cfRule type="containsText" dxfId="8" priority="1" operator="containsText" text="Likely R">
      <formula>NOT(ISERROR(SEARCH("Likely R",J8)))</formula>
    </cfRule>
    <cfRule type="containsText" dxfId="7" priority="2" operator="containsText" text="Likely D">
      <formula>NOT(ISERROR(SEARCH("Likely D",J8)))</formula>
    </cfRule>
    <cfRule type="containsText" dxfId="6" priority="5" operator="containsText" text="Safe R">
      <formula>NOT(ISERROR(SEARCH("Safe R",J8)))</formula>
    </cfRule>
    <cfRule type="containsText" dxfId="5" priority="6" operator="containsText" text="Lean R">
      <formula>NOT(ISERROR(SEARCH("Lean R",J8)))</formula>
    </cfRule>
    <cfRule type="containsText" dxfId="4" priority="7" operator="containsText" text="Toss Up">
      <formula>NOT(ISERROR(SEARCH("Toss Up",J8)))</formula>
    </cfRule>
    <cfRule type="containsText" dxfId="3" priority="8" operator="containsText" text="Lean D">
      <formula>NOT(ISERROR(SEARCH("Lean D",J8)))</formula>
    </cfRule>
    <cfRule type="containsText" dxfId="2" priority="9" operator="containsText" text="Safe D">
      <formula>NOT(ISERROR(SEARCH("Safe D",J8)))</formula>
    </cfRule>
  </conditionalFormatting>
  <conditionalFormatting sqref="J16">
    <cfRule type="containsText" dxfId="1" priority="3" operator="containsText" text="Likely D">
      <formula>NOT(ISERROR(SEARCH("Likely D",J16)))</formula>
    </cfRule>
    <cfRule type="containsText" dxfId="0" priority="4" operator="containsText" text="Likely R">
      <formula>NOT(ISERROR(SEARCH("Likely R",J16)))</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A5" sqref="A5"/>
    </sheetView>
  </sheetViews>
  <sheetFormatPr defaultRowHeight="15" x14ac:dyDescent="0.25"/>
  <cols>
    <col min="1" max="1" width="144.42578125" customWidth="1"/>
  </cols>
  <sheetData>
    <row r="1" spans="1:1" ht="19.5" customHeight="1" x14ac:dyDescent="0.25">
      <c r="A1" s="59" t="s">
        <v>1035</v>
      </c>
    </row>
    <row r="2" spans="1:1" x14ac:dyDescent="0.25">
      <c r="A2" s="4"/>
    </row>
    <row r="3" spans="1:1" ht="14.25" customHeight="1" x14ac:dyDescent="0.25">
      <c r="A3" s="60" t="s">
        <v>995</v>
      </c>
    </row>
    <row r="4" spans="1:1" ht="49.5" customHeight="1" x14ac:dyDescent="0.25">
      <c r="A4" s="60" t="s">
        <v>1019</v>
      </c>
    </row>
    <row r="5" spans="1:1" ht="21" customHeight="1" x14ac:dyDescent="0.25">
      <c r="A5" s="60"/>
    </row>
    <row r="6" spans="1:1" ht="19.5" customHeight="1" x14ac:dyDescent="0.25">
      <c r="A6" s="59" t="s">
        <v>996</v>
      </c>
    </row>
    <row r="7" spans="1:1" ht="12.75" customHeight="1" x14ac:dyDescent="0.25">
      <c r="A7" s="59"/>
    </row>
    <row r="8" spans="1:1" ht="20.25" customHeight="1" x14ac:dyDescent="0.25">
      <c r="A8" s="1" t="s">
        <v>1012</v>
      </c>
    </row>
    <row r="9" spans="1:1" ht="12" customHeight="1" x14ac:dyDescent="0.25">
      <c r="A9" s="1"/>
    </row>
    <row r="10" spans="1:1" ht="16.5" customHeight="1" x14ac:dyDescent="0.25">
      <c r="A10" s="60" t="s">
        <v>1013</v>
      </c>
    </row>
    <row r="11" spans="1:1" x14ac:dyDescent="0.25">
      <c r="A11" s="60"/>
    </row>
    <row r="12" spans="1:1" x14ac:dyDescent="0.25">
      <c r="A12" s="60" t="s">
        <v>1015</v>
      </c>
    </row>
    <row r="13" spans="1:1" x14ac:dyDescent="0.25">
      <c r="A13" s="60"/>
    </row>
    <row r="14" spans="1:1" ht="15" customHeight="1" x14ac:dyDescent="0.25">
      <c r="A14" s="59" t="s">
        <v>1018</v>
      </c>
    </row>
    <row r="15" spans="1:1" ht="13.5" customHeight="1" x14ac:dyDescent="0.25">
      <c r="A15" s="59"/>
    </row>
    <row r="16" spans="1:1" ht="36" customHeight="1" x14ac:dyDescent="0.25">
      <c r="A16" s="1" t="s">
        <v>1014</v>
      </c>
    </row>
    <row r="17" spans="1:1" ht="12.75" customHeight="1" x14ac:dyDescent="0.25">
      <c r="A17" s="1"/>
    </row>
    <row r="18" spans="1:1" ht="18.75" customHeight="1" x14ac:dyDescent="0.25">
      <c r="A18" s="60" t="s">
        <v>1016</v>
      </c>
    </row>
    <row r="19" spans="1:1" x14ac:dyDescent="0.25">
      <c r="A19" s="60"/>
    </row>
    <row r="20" spans="1:1" ht="51" customHeight="1" x14ac:dyDescent="0.25">
      <c r="A20" s="60" t="s">
        <v>1017</v>
      </c>
    </row>
    <row r="21" spans="1:1" x14ac:dyDescent="0.25">
      <c r="A21" s="60"/>
    </row>
    <row r="22" spans="1:1" x14ac:dyDescent="0.25">
      <c r="A22" s="59" t="s">
        <v>1037</v>
      </c>
    </row>
    <row r="24" spans="1:1" x14ac:dyDescent="0.25">
      <c r="A24" t="s">
        <v>1020</v>
      </c>
    </row>
    <row r="25" spans="1:1" ht="30" x14ac:dyDescent="0.25">
      <c r="A25" s="1" t="s">
        <v>1021</v>
      </c>
    </row>
    <row r="26" spans="1:1" ht="45" x14ac:dyDescent="0.25">
      <c r="A26" s="1" t="s">
        <v>1022</v>
      </c>
    </row>
    <row r="28" spans="1:1" ht="30" x14ac:dyDescent="0.25">
      <c r="A28" s="71"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
  <sheetViews>
    <sheetView workbookViewId="0">
      <selection activeCell="F2" sqref="F2"/>
    </sheetView>
  </sheetViews>
  <sheetFormatPr defaultRowHeight="15" x14ac:dyDescent="0.25"/>
  <cols>
    <col min="1" max="1" width="19.42578125" customWidth="1"/>
    <col min="2" max="2" width="12" customWidth="1"/>
    <col min="3" max="3" width="16.7109375" customWidth="1"/>
    <col min="4" max="4" width="13.140625" customWidth="1"/>
    <col min="5" max="5" width="11.140625" customWidth="1"/>
  </cols>
  <sheetData>
    <row r="2" spans="1:4" x14ac:dyDescent="0.25">
      <c r="A2" s="109" t="s">
        <v>1004</v>
      </c>
      <c r="B2" s="109"/>
    </row>
    <row r="3" spans="1:4" x14ac:dyDescent="0.25">
      <c r="A3" s="72" t="s">
        <v>1005</v>
      </c>
      <c r="B3" s="73">
        <v>211</v>
      </c>
    </row>
    <row r="4" spans="1:4" x14ac:dyDescent="0.25">
      <c r="A4" s="74" t="s">
        <v>1006</v>
      </c>
      <c r="B4" s="75">
        <v>163</v>
      </c>
    </row>
    <row r="5" spans="1:4" x14ac:dyDescent="0.25">
      <c r="A5" s="76" t="s">
        <v>1007</v>
      </c>
      <c r="B5" s="77">
        <v>61</v>
      </c>
    </row>
    <row r="7" spans="1:4" ht="15.75" customHeight="1" x14ac:dyDescent="0.25">
      <c r="A7" s="109" t="s">
        <v>1010</v>
      </c>
      <c r="B7" s="109"/>
      <c r="C7" s="109"/>
      <c r="D7" s="109"/>
    </row>
    <row r="8" spans="1:4" x14ac:dyDescent="0.25">
      <c r="A8" s="78" t="s">
        <v>980</v>
      </c>
      <c r="B8" s="87">
        <v>201</v>
      </c>
      <c r="C8" s="81" t="s">
        <v>985</v>
      </c>
      <c r="D8" s="82">
        <v>151</v>
      </c>
    </row>
    <row r="9" spans="1:4" x14ac:dyDescent="0.25">
      <c r="A9" s="79" t="s">
        <v>981</v>
      </c>
      <c r="B9" s="45">
        <v>18</v>
      </c>
      <c r="C9" s="83" t="s">
        <v>986</v>
      </c>
      <c r="D9" s="84">
        <v>15</v>
      </c>
    </row>
    <row r="10" spans="1:4" x14ac:dyDescent="0.25">
      <c r="A10" s="79" t="s">
        <v>982</v>
      </c>
      <c r="B10" s="45">
        <v>13</v>
      </c>
      <c r="C10" s="83" t="s">
        <v>987</v>
      </c>
      <c r="D10" s="84">
        <v>16</v>
      </c>
    </row>
    <row r="11" spans="1:4" x14ac:dyDescent="0.25">
      <c r="A11" s="79" t="s">
        <v>983</v>
      </c>
      <c r="B11" s="45">
        <v>5</v>
      </c>
      <c r="C11" s="83" t="s">
        <v>989</v>
      </c>
      <c r="D11" s="84">
        <v>16</v>
      </c>
    </row>
    <row r="12" spans="1:4" x14ac:dyDescent="0.25">
      <c r="A12" s="80" t="s">
        <v>984</v>
      </c>
      <c r="B12" s="88">
        <v>237</v>
      </c>
      <c r="C12" s="85" t="s">
        <v>988</v>
      </c>
      <c r="D12" s="86">
        <v>198</v>
      </c>
    </row>
    <row r="14" spans="1:4" ht="15" customHeight="1" x14ac:dyDescent="0.25">
      <c r="A14" s="110" t="s">
        <v>1011</v>
      </c>
      <c r="B14" s="110"/>
      <c r="C14" s="110"/>
      <c r="D14" s="110"/>
    </row>
    <row r="15" spans="1:4" x14ac:dyDescent="0.25">
      <c r="A15" s="89" t="s">
        <v>991</v>
      </c>
      <c r="B15" s="90">
        <v>240</v>
      </c>
    </row>
    <row r="16" spans="1:4" x14ac:dyDescent="0.25">
      <c r="A16" s="91" t="s">
        <v>992</v>
      </c>
      <c r="B16" s="92">
        <v>195</v>
      </c>
    </row>
    <row r="18" spans="1:5" x14ac:dyDescent="0.25">
      <c r="A18" t="s">
        <v>1034</v>
      </c>
    </row>
    <row r="19" spans="1:5" ht="44.25" customHeight="1" x14ac:dyDescent="0.25">
      <c r="A19" s="105" t="s">
        <v>1026</v>
      </c>
      <c r="B19" s="106" t="s">
        <v>1027</v>
      </c>
      <c r="C19" s="106" t="s">
        <v>1028</v>
      </c>
      <c r="D19" s="106" t="s">
        <v>1029</v>
      </c>
      <c r="E19" s="107" t="s">
        <v>1030</v>
      </c>
    </row>
    <row r="20" spans="1:5" x14ac:dyDescent="0.25">
      <c r="A20" s="97" t="s">
        <v>1031</v>
      </c>
      <c r="B20" s="94">
        <v>230</v>
      </c>
      <c r="C20" s="94">
        <v>127</v>
      </c>
      <c r="D20" s="93">
        <v>205</v>
      </c>
      <c r="E20" s="98">
        <v>174</v>
      </c>
    </row>
    <row r="21" spans="1:5" x14ac:dyDescent="0.25">
      <c r="A21" s="99" t="s">
        <v>1032</v>
      </c>
      <c r="B21" s="96">
        <v>237</v>
      </c>
      <c r="C21" s="96">
        <v>201</v>
      </c>
      <c r="D21" s="95">
        <v>198</v>
      </c>
      <c r="E21" s="100">
        <v>151</v>
      </c>
    </row>
    <row r="22" spans="1:5" x14ac:dyDescent="0.25">
      <c r="A22" s="101" t="s">
        <v>1033</v>
      </c>
      <c r="B22" s="102">
        <v>261</v>
      </c>
      <c r="C22" s="102">
        <v>230</v>
      </c>
      <c r="D22" s="103">
        <v>174</v>
      </c>
      <c r="E22" s="104">
        <v>123</v>
      </c>
    </row>
  </sheetData>
  <mergeCells count="3">
    <mergeCell ref="A2:B2"/>
    <mergeCell ref="A7:D7"/>
    <mergeCell ref="A14:D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3" sqref="A3"/>
    </sheetView>
  </sheetViews>
  <sheetFormatPr defaultRowHeight="15" x14ac:dyDescent="0.25"/>
  <cols>
    <col min="1" max="1" width="147.28515625" customWidth="1"/>
  </cols>
  <sheetData>
    <row r="3" spans="1:1" ht="30" customHeight="1" x14ac:dyDescent="0.25">
      <c r="A3" s="1" t="s">
        <v>997</v>
      </c>
    </row>
    <row r="4" spans="1:1" x14ac:dyDescent="0.25">
      <c r="A4" s="1"/>
    </row>
    <row r="5" spans="1:1" ht="66.75" customHeight="1" x14ac:dyDescent="0.25">
      <c r="A5" s="1" t="s">
        <v>1002</v>
      </c>
    </row>
    <row r="6" spans="1:1" ht="33" customHeight="1" x14ac:dyDescent="0.25">
      <c r="A6" s="1" t="s">
        <v>976</v>
      </c>
    </row>
    <row r="7" spans="1:1" ht="51.75" customHeight="1" x14ac:dyDescent="0.25">
      <c r="A7" s="1" t="s">
        <v>1025</v>
      </c>
    </row>
    <row r="8" spans="1:1" ht="37.5" customHeight="1" x14ac:dyDescent="0.25">
      <c r="A8" s="1" t="s">
        <v>1023</v>
      </c>
    </row>
    <row r="9" spans="1:1" ht="45" x14ac:dyDescent="0.25">
      <c r="A9" s="1" t="s">
        <v>1000</v>
      </c>
    </row>
    <row r="10" spans="1:1" x14ac:dyDescent="0.25">
      <c r="A10" s="1"/>
    </row>
    <row r="12" spans="1:1" x14ac:dyDescent="0.25">
      <c r="A12" t="s">
        <v>999</v>
      </c>
    </row>
    <row r="13" spans="1:1" x14ac:dyDescent="0.25">
      <c r="A13" t="s">
        <v>510</v>
      </c>
    </row>
    <row r="14" spans="1:1" x14ac:dyDescent="0.25">
      <c r="A14" t="s">
        <v>511</v>
      </c>
    </row>
    <row r="15" spans="1:1" x14ac:dyDescent="0.25">
      <c r="A15" t="s">
        <v>512</v>
      </c>
    </row>
    <row r="16" spans="1:1" x14ac:dyDescent="0.25">
      <c r="A16" t="s">
        <v>513</v>
      </c>
    </row>
    <row r="17" spans="1:1" x14ac:dyDescent="0.25">
      <c r="A17" t="s">
        <v>514</v>
      </c>
    </row>
    <row r="18" spans="1:1" x14ac:dyDescent="0.25">
      <c r="A18" t="s">
        <v>515</v>
      </c>
    </row>
    <row r="20" spans="1:1" ht="45" x14ac:dyDescent="0.25">
      <c r="A20" s="1" t="s">
        <v>516</v>
      </c>
    </row>
    <row r="21" spans="1:1" ht="45" x14ac:dyDescent="0.25">
      <c r="A21" s="1" t="s">
        <v>1024</v>
      </c>
    </row>
    <row r="23" spans="1:1" ht="30" x14ac:dyDescent="0.25">
      <c r="A23" s="1" t="s">
        <v>1001</v>
      </c>
    </row>
    <row r="26" spans="1:1" x14ac:dyDescent="0.25">
      <c r="A26" t="s">
        <v>1003</v>
      </c>
    </row>
    <row r="27" spans="1:1" x14ac:dyDescent="0.25">
      <c r="A27" t="s">
        <v>955</v>
      </c>
    </row>
    <row r="28" spans="1:1" x14ac:dyDescent="0.25">
      <c r="A28" t="s">
        <v>956</v>
      </c>
    </row>
    <row r="29" spans="1:1" x14ac:dyDescent="0.25">
      <c r="A29" t="s">
        <v>957</v>
      </c>
    </row>
    <row r="30" spans="1:1" x14ac:dyDescent="0.25">
      <c r="A30" t="s">
        <v>958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7"/>
  <sheetViews>
    <sheetView zoomScaleNormal="100" workbookViewId="0">
      <pane ySplit="2" topLeftCell="A3" activePane="bottomLeft" state="frozen"/>
      <selection pane="bottomLeft" activeCell="G11" sqref="G11"/>
    </sheetView>
  </sheetViews>
  <sheetFormatPr defaultRowHeight="15" x14ac:dyDescent="0.25"/>
  <cols>
    <col min="3" max="3" width="22.28515625" customWidth="1"/>
    <col min="13" max="13" width="15.7109375" customWidth="1"/>
    <col min="16" max="16" width="11.85546875" customWidth="1"/>
    <col min="17" max="17" width="12.7109375" customWidth="1"/>
    <col min="18" max="18" width="10" customWidth="1"/>
    <col min="19" max="19" width="18.140625" customWidth="1"/>
    <col min="20" max="20" width="13" customWidth="1"/>
    <col min="21" max="21" width="14" customWidth="1"/>
    <col min="22" max="22" width="18.42578125" customWidth="1"/>
    <col min="23" max="23" width="11.7109375" customWidth="1"/>
  </cols>
  <sheetData>
    <row r="1" spans="1:26" x14ac:dyDescent="0.25">
      <c r="A1" s="111" t="s">
        <v>519</v>
      </c>
      <c r="B1" s="111"/>
      <c r="C1" s="111"/>
      <c r="D1" s="111"/>
      <c r="E1" s="111"/>
      <c r="F1" s="111"/>
      <c r="G1" s="111"/>
      <c r="H1" s="111"/>
      <c r="I1" s="111"/>
      <c r="J1" s="111"/>
      <c r="K1" s="111"/>
      <c r="L1" s="111"/>
      <c r="M1" s="111"/>
      <c r="N1" s="111"/>
      <c r="O1" s="111"/>
      <c r="P1" s="112"/>
      <c r="Q1" s="113" t="s">
        <v>967</v>
      </c>
      <c r="R1" s="111"/>
      <c r="S1" s="111"/>
      <c r="T1" s="111"/>
      <c r="U1" s="111"/>
      <c r="V1" s="112"/>
      <c r="W1" s="108" t="s">
        <v>971</v>
      </c>
      <c r="X1" s="23"/>
      <c r="Y1" s="23"/>
      <c r="Z1" s="23"/>
    </row>
    <row r="2" spans="1:26" ht="45" x14ac:dyDescent="0.25">
      <c r="A2" s="22" t="s">
        <v>442</v>
      </c>
      <c r="B2" s="23" t="s">
        <v>959</v>
      </c>
      <c r="C2" s="23" t="s">
        <v>960</v>
      </c>
      <c r="D2" s="23" t="s">
        <v>2</v>
      </c>
      <c r="E2" s="23" t="s">
        <v>495</v>
      </c>
      <c r="F2" s="23" t="s">
        <v>961</v>
      </c>
      <c r="G2" s="23" t="s">
        <v>962</v>
      </c>
      <c r="H2" s="23" t="s">
        <v>963</v>
      </c>
      <c r="I2" s="23" t="s">
        <v>964</v>
      </c>
      <c r="J2" s="23" t="s">
        <v>965</v>
      </c>
      <c r="K2" s="23" t="s">
        <v>973</v>
      </c>
      <c r="L2" s="23" t="s">
        <v>974</v>
      </c>
      <c r="M2" s="27" t="s">
        <v>966</v>
      </c>
      <c r="N2" s="21" t="s">
        <v>3</v>
      </c>
      <c r="O2" s="21" t="s">
        <v>4</v>
      </c>
      <c r="P2" s="24" t="s">
        <v>494</v>
      </c>
      <c r="Q2" s="29" t="s">
        <v>968</v>
      </c>
      <c r="R2" s="23" t="s">
        <v>969</v>
      </c>
      <c r="S2" s="30" t="s">
        <v>966</v>
      </c>
      <c r="T2" s="29" t="s">
        <v>5</v>
      </c>
      <c r="U2" s="23" t="s">
        <v>6</v>
      </c>
      <c r="V2" s="30" t="s">
        <v>970</v>
      </c>
      <c r="W2" s="28" t="s">
        <v>972</v>
      </c>
      <c r="X2" s="28" t="s">
        <v>968</v>
      </c>
      <c r="Y2" s="28" t="s">
        <v>969</v>
      </c>
      <c r="Z2" s="20" t="s">
        <v>966</v>
      </c>
    </row>
    <row r="3" spans="1:26" x14ac:dyDescent="0.25">
      <c r="A3" s="19" t="s">
        <v>443</v>
      </c>
      <c r="B3" s="19">
        <v>1</v>
      </c>
      <c r="C3" s="19" t="s">
        <v>520</v>
      </c>
      <c r="D3" s="19" t="s">
        <v>521</v>
      </c>
      <c r="E3" s="7">
        <v>2002</v>
      </c>
      <c r="F3" s="19">
        <v>0</v>
      </c>
      <c r="G3" s="19">
        <v>196374</v>
      </c>
      <c r="H3" s="19">
        <v>4302</v>
      </c>
      <c r="I3" s="25">
        <v>0</v>
      </c>
      <c r="J3" s="25">
        <v>0.97856245888895532</v>
      </c>
      <c r="K3" s="25">
        <f t="shared" ref="K3:K66" si="0">I3/(I3+J3)</f>
        <v>0</v>
      </c>
      <c r="L3" s="25">
        <f t="shared" ref="L3:L66" si="1">J3/(J3+I3)</f>
        <v>1</v>
      </c>
      <c r="M3" s="26">
        <f t="shared" ref="M3:M34" si="2">ABS((J3/(J3+I3))-(I3/(J3+I3)))</f>
        <v>1</v>
      </c>
      <c r="N3" s="25">
        <v>0.374</v>
      </c>
      <c r="O3" s="25">
        <v>0.61799999999999999</v>
      </c>
      <c r="P3" s="26">
        <f t="shared" ref="P3:P66" si="3">(N3-O3-3.85%)/2+0.5</f>
        <v>0.35875000000000001</v>
      </c>
      <c r="Q3" s="31">
        <v>0</v>
      </c>
      <c r="R3" s="28">
        <v>129063</v>
      </c>
      <c r="S3" s="26">
        <f t="shared" ref="S3:S10" si="4">ABS((R3/(R3+Q3))-(Q3/(R3+Q3)))</f>
        <v>1</v>
      </c>
      <c r="T3" s="28">
        <v>0.39</v>
      </c>
      <c r="U3" s="28">
        <v>0.61</v>
      </c>
      <c r="V3" s="26">
        <f t="shared" ref="V3:V10" si="5">(T3-U3-7.2%)/2+0.5</f>
        <v>0.35399999999999998</v>
      </c>
      <c r="W3" t="s">
        <v>532</v>
      </c>
      <c r="X3" s="32">
        <v>111203</v>
      </c>
      <c r="Y3" s="32">
        <v>96465</v>
      </c>
      <c r="Z3" s="26">
        <f>ABS((Y3/(Y3+X3))-(X3/(Y3+X3)))</f>
        <v>7.0969046747693387E-2</v>
      </c>
    </row>
    <row r="4" spans="1:26" x14ac:dyDescent="0.25">
      <c r="A4" s="19" t="s">
        <v>443</v>
      </c>
      <c r="B4" s="19">
        <v>2</v>
      </c>
      <c r="C4" s="19" t="s">
        <v>522</v>
      </c>
      <c r="D4" s="19" t="s">
        <v>521</v>
      </c>
      <c r="E4" s="7">
        <v>2010</v>
      </c>
      <c r="F4" s="19">
        <v>103092</v>
      </c>
      <c r="G4" s="19">
        <v>180591</v>
      </c>
      <c r="H4" s="19">
        <v>270</v>
      </c>
      <c r="I4" s="25">
        <v>0.36306008388712219</v>
      </c>
      <c r="J4" s="25">
        <v>0.63598905452662946</v>
      </c>
      <c r="K4" s="25">
        <f t="shared" si="0"/>
        <v>0.36340563234314355</v>
      </c>
      <c r="L4" s="25">
        <f t="shared" si="1"/>
        <v>0.6365943676568564</v>
      </c>
      <c r="M4" s="26">
        <f t="shared" si="2"/>
        <v>0.27318873531371285</v>
      </c>
      <c r="N4" s="25">
        <v>0.36399999999999999</v>
      </c>
      <c r="O4" s="25">
        <v>0.629</v>
      </c>
      <c r="P4" s="26">
        <f t="shared" si="3"/>
        <v>0.34825</v>
      </c>
      <c r="Q4" s="31">
        <v>106646</v>
      </c>
      <c r="R4" s="28">
        <v>111503</v>
      </c>
      <c r="S4" s="26">
        <f t="shared" si="4"/>
        <v>2.2264598966761195E-2</v>
      </c>
      <c r="T4" s="28">
        <v>0.36</v>
      </c>
      <c r="U4" s="28">
        <v>0.63</v>
      </c>
      <c r="V4" s="26">
        <f t="shared" si="5"/>
        <v>0.32899999999999996</v>
      </c>
      <c r="W4" t="s">
        <v>588</v>
      </c>
      <c r="X4" s="32">
        <v>47000</v>
      </c>
      <c r="Y4" s="32">
        <v>38624</v>
      </c>
      <c r="Z4" s="26">
        <f>ABS((Y4/(Y4+X4))-(X4/(Y4+X4)))</f>
        <v>9.7823040269083394E-2</v>
      </c>
    </row>
    <row r="5" spans="1:26" x14ac:dyDescent="0.25">
      <c r="A5" s="19" t="s">
        <v>443</v>
      </c>
      <c r="B5" s="19">
        <v>3</v>
      </c>
      <c r="C5" s="19" t="s">
        <v>523</v>
      </c>
      <c r="D5" s="19" t="s">
        <v>521</v>
      </c>
      <c r="E5" s="7">
        <v>2002</v>
      </c>
      <c r="F5" s="19">
        <v>98141</v>
      </c>
      <c r="G5" s="19">
        <v>175306</v>
      </c>
      <c r="H5" s="19">
        <v>483</v>
      </c>
      <c r="I5" s="25">
        <v>0.3582703610411419</v>
      </c>
      <c r="J5" s="25">
        <v>0.63996641477749794</v>
      </c>
      <c r="K5" s="25">
        <f t="shared" si="0"/>
        <v>0.35890318782067454</v>
      </c>
      <c r="L5" s="25">
        <f t="shared" si="1"/>
        <v>0.64109681217932535</v>
      </c>
      <c r="M5" s="26">
        <f t="shared" si="2"/>
        <v>0.28219362435865081</v>
      </c>
      <c r="N5" s="25">
        <v>0.36799999999999999</v>
      </c>
      <c r="O5" s="25">
        <v>0.623</v>
      </c>
      <c r="P5" s="26">
        <f t="shared" si="3"/>
        <v>0.35325000000000001</v>
      </c>
      <c r="Q5" s="31">
        <v>80155</v>
      </c>
      <c r="R5" s="28">
        <v>117698</v>
      </c>
      <c r="S5" s="26">
        <f t="shared" si="4"/>
        <v>0.18975198758674372</v>
      </c>
      <c r="T5" s="28">
        <v>0.43</v>
      </c>
      <c r="U5" s="28">
        <v>0.56000000000000005</v>
      </c>
      <c r="V5" s="26">
        <f t="shared" si="5"/>
        <v>0.39899999999999997</v>
      </c>
      <c r="W5" t="s">
        <v>758</v>
      </c>
      <c r="X5" s="32">
        <v>74976</v>
      </c>
      <c r="Y5" s="32">
        <v>46669</v>
      </c>
      <c r="Z5" s="26">
        <f>ABS((Y5/(Y5+X5))-(X5/(Y5+X5)))</f>
        <v>0.23270171400386369</v>
      </c>
    </row>
    <row r="6" spans="1:26" x14ac:dyDescent="0.25">
      <c r="A6" s="19" t="s">
        <v>443</v>
      </c>
      <c r="B6" s="19">
        <v>4</v>
      </c>
      <c r="C6" s="19" t="s">
        <v>524</v>
      </c>
      <c r="D6" s="19" t="s">
        <v>521</v>
      </c>
      <c r="E6" s="7">
        <v>1996</v>
      </c>
      <c r="F6" s="19">
        <v>69706</v>
      </c>
      <c r="G6" s="19">
        <v>199071</v>
      </c>
      <c r="H6" s="19">
        <v>341</v>
      </c>
      <c r="I6" s="25">
        <v>0.25901649090733431</v>
      </c>
      <c r="J6" s="25">
        <v>0.73971640692930241</v>
      </c>
      <c r="K6" s="25">
        <f t="shared" si="0"/>
        <v>0.25934510765430074</v>
      </c>
      <c r="L6" s="25">
        <f t="shared" si="1"/>
        <v>0.74065489234569926</v>
      </c>
      <c r="M6" s="26">
        <f t="shared" si="2"/>
        <v>0.48130978469139851</v>
      </c>
      <c r="N6" s="25">
        <v>0.24</v>
      </c>
      <c r="O6" s="25">
        <v>0.748</v>
      </c>
      <c r="P6" s="26">
        <f t="shared" si="3"/>
        <v>0.22675000000000001</v>
      </c>
      <c r="Q6" s="31">
        <v>0</v>
      </c>
      <c r="R6" s="28">
        <v>167709</v>
      </c>
      <c r="S6" s="26">
        <f t="shared" si="4"/>
        <v>1</v>
      </c>
      <c r="T6" s="28">
        <v>0.23</v>
      </c>
      <c r="U6" s="28">
        <v>0.76</v>
      </c>
      <c r="V6" s="26">
        <f t="shared" si="5"/>
        <v>0.19899999999999995</v>
      </c>
      <c r="W6" t="s">
        <v>978</v>
      </c>
      <c r="X6" s="32">
        <v>58142</v>
      </c>
      <c r="Y6" s="32">
        <v>18072</v>
      </c>
      <c r="Z6" s="26">
        <f>ABS((Y6/(Y6+X6))-(X6/(Y6+X6)))</f>
        <v>0.52575642270448997</v>
      </c>
    </row>
    <row r="7" spans="1:26" x14ac:dyDescent="0.25">
      <c r="A7" s="19" t="s">
        <v>443</v>
      </c>
      <c r="B7" s="19">
        <v>5</v>
      </c>
      <c r="C7" s="19" t="s">
        <v>525</v>
      </c>
      <c r="D7" s="19" t="s">
        <v>521</v>
      </c>
      <c r="E7" s="7">
        <v>2010</v>
      </c>
      <c r="F7" s="19">
        <v>101772</v>
      </c>
      <c r="G7" s="19">
        <v>189185</v>
      </c>
      <c r="H7" s="19">
        <v>336</v>
      </c>
      <c r="I7" s="25">
        <v>0.34938017734720711</v>
      </c>
      <c r="J7" s="25">
        <v>0.64946634488298727</v>
      </c>
      <c r="K7" s="25">
        <f t="shared" si="0"/>
        <v>0.3497836450059631</v>
      </c>
      <c r="L7" s="25">
        <f t="shared" si="1"/>
        <v>0.65021635499403696</v>
      </c>
      <c r="M7" s="26">
        <f t="shared" si="2"/>
        <v>0.30043270998807386</v>
      </c>
      <c r="N7" s="25">
        <v>0.34899999999999998</v>
      </c>
      <c r="O7" s="25">
        <v>0.63900000000000001</v>
      </c>
      <c r="P7" s="26">
        <f t="shared" si="3"/>
        <v>0.33574999999999999</v>
      </c>
      <c r="Q7" s="31">
        <v>95192</v>
      </c>
      <c r="R7" s="28">
        <v>131109</v>
      </c>
      <c r="S7" s="26">
        <f t="shared" si="4"/>
        <v>0.15871339499162618</v>
      </c>
      <c r="T7" s="28">
        <v>0.38</v>
      </c>
      <c r="U7" s="28">
        <v>0.61</v>
      </c>
      <c r="V7" s="26">
        <f t="shared" si="5"/>
        <v>0.34899999999999998</v>
      </c>
    </row>
    <row r="8" spans="1:26" x14ac:dyDescent="0.25">
      <c r="A8" s="19" t="s">
        <v>443</v>
      </c>
      <c r="B8" s="19">
        <v>6</v>
      </c>
      <c r="C8" s="19" t="s">
        <v>526</v>
      </c>
      <c r="D8" s="19" t="s">
        <v>521</v>
      </c>
      <c r="E8" s="7">
        <v>1992</v>
      </c>
      <c r="F8" s="19">
        <v>88267</v>
      </c>
      <c r="G8" s="19">
        <v>219262</v>
      </c>
      <c r="H8" s="19">
        <v>573</v>
      </c>
      <c r="I8" s="25">
        <v>0.28648629350020449</v>
      </c>
      <c r="J8" s="25">
        <v>0.71165393278849209</v>
      </c>
      <c r="K8" s="25">
        <f t="shared" si="0"/>
        <v>0.28702008591059708</v>
      </c>
      <c r="L8" s="25">
        <f t="shared" si="1"/>
        <v>0.71297991408940298</v>
      </c>
      <c r="M8" s="26">
        <f t="shared" si="2"/>
        <v>0.4259598281788059</v>
      </c>
      <c r="N8" s="25">
        <v>0.247</v>
      </c>
      <c r="O8" s="25">
        <v>0.74299999999999999</v>
      </c>
      <c r="P8" s="26">
        <f t="shared" si="3"/>
        <v>0.23275000000000001</v>
      </c>
      <c r="Q8" s="31">
        <v>0</v>
      </c>
      <c r="R8" s="28">
        <v>205288</v>
      </c>
      <c r="S8" s="26">
        <f t="shared" si="4"/>
        <v>1</v>
      </c>
      <c r="T8" s="28">
        <v>0.23</v>
      </c>
      <c r="U8" s="28">
        <v>0.76</v>
      </c>
      <c r="V8" s="26">
        <f t="shared" si="5"/>
        <v>0.19899999999999995</v>
      </c>
    </row>
    <row r="9" spans="1:26" x14ac:dyDescent="0.25">
      <c r="A9" s="19" t="s">
        <v>443</v>
      </c>
      <c r="B9" s="19">
        <v>7</v>
      </c>
      <c r="C9" s="19" t="s">
        <v>527</v>
      </c>
      <c r="D9" s="19" t="s">
        <v>528</v>
      </c>
      <c r="E9" s="7">
        <v>2010</v>
      </c>
      <c r="F9" s="19">
        <v>232520</v>
      </c>
      <c r="G9" s="19">
        <v>73835</v>
      </c>
      <c r="H9" s="19">
        <v>203</v>
      </c>
      <c r="I9" s="25">
        <v>0.75848615922598661</v>
      </c>
      <c r="J9" s="25">
        <v>0.24085164960627353</v>
      </c>
      <c r="K9" s="25">
        <f t="shared" si="0"/>
        <v>0.75898875487587925</v>
      </c>
      <c r="L9" s="25">
        <f t="shared" si="1"/>
        <v>0.2410112451241207</v>
      </c>
      <c r="M9" s="26">
        <f t="shared" si="2"/>
        <v>0.51797750975175849</v>
      </c>
      <c r="N9" s="25">
        <v>0.72400000000000009</v>
      </c>
      <c r="O9" s="25">
        <v>0.27100000000000002</v>
      </c>
      <c r="P9" s="26">
        <f t="shared" si="3"/>
        <v>0.70725000000000005</v>
      </c>
      <c r="Q9" s="31">
        <v>136223</v>
      </c>
      <c r="R9" s="28">
        <v>51882</v>
      </c>
      <c r="S9" s="26">
        <f t="shared" si="4"/>
        <v>0.44837191993833231</v>
      </c>
      <c r="T9" s="28">
        <v>0.72</v>
      </c>
      <c r="U9" s="28">
        <v>0.27</v>
      </c>
      <c r="V9" s="26">
        <f t="shared" si="5"/>
        <v>0.68899999999999995</v>
      </c>
    </row>
    <row r="10" spans="1:26" x14ac:dyDescent="0.25">
      <c r="A10" s="19" t="s">
        <v>444</v>
      </c>
      <c r="B10" s="19" t="s">
        <v>493</v>
      </c>
      <c r="C10" s="19" t="s">
        <v>529</v>
      </c>
      <c r="D10" s="19" t="s">
        <v>521</v>
      </c>
      <c r="E10" s="7">
        <v>1973</v>
      </c>
      <c r="F10" s="19">
        <v>82927</v>
      </c>
      <c r="G10" s="19">
        <v>185296</v>
      </c>
      <c r="H10" s="19">
        <v>21581</v>
      </c>
      <c r="I10" s="25">
        <v>0.28614856937792438</v>
      </c>
      <c r="J10" s="25">
        <v>0.6393838594360326</v>
      </c>
      <c r="K10" s="25">
        <f t="shared" si="0"/>
        <v>0.30917184581486301</v>
      </c>
      <c r="L10" s="25">
        <f t="shared" si="1"/>
        <v>0.69082815418513699</v>
      </c>
      <c r="M10" s="26">
        <f t="shared" si="2"/>
        <v>0.38165630837027398</v>
      </c>
      <c r="N10" s="25">
        <v>0.41200000000000003</v>
      </c>
      <c r="O10" s="25">
        <v>0.55299999999999994</v>
      </c>
      <c r="P10" s="26">
        <f t="shared" si="3"/>
        <v>0.41025000000000006</v>
      </c>
      <c r="Q10" s="31">
        <v>77606</v>
      </c>
      <c r="R10" s="28">
        <v>175384</v>
      </c>
      <c r="S10" s="26">
        <f t="shared" si="4"/>
        <v>0.38648958456856003</v>
      </c>
      <c r="T10" s="28">
        <v>0.38</v>
      </c>
      <c r="U10" s="28">
        <v>0.59</v>
      </c>
      <c r="V10" s="26">
        <f t="shared" si="5"/>
        <v>0.35899999999999999</v>
      </c>
    </row>
    <row r="11" spans="1:26" x14ac:dyDescent="0.25">
      <c r="A11" s="19" t="s">
        <v>445</v>
      </c>
      <c r="B11" s="19">
        <v>1</v>
      </c>
      <c r="C11" s="19" t="s">
        <v>530</v>
      </c>
      <c r="D11" s="19" t="s">
        <v>531</v>
      </c>
      <c r="E11" s="7">
        <v>2012</v>
      </c>
      <c r="F11" s="19">
        <v>122774</v>
      </c>
      <c r="G11" s="19">
        <v>113594</v>
      </c>
      <c r="H11" s="19">
        <v>15227</v>
      </c>
      <c r="I11" s="25">
        <v>0.4879826705618156</v>
      </c>
      <c r="J11" s="25">
        <v>0.45149545897176019</v>
      </c>
      <c r="K11" s="25">
        <f t="shared" si="0"/>
        <v>0.51941887226697347</v>
      </c>
      <c r="L11" s="25">
        <f t="shared" si="1"/>
        <v>0.48058112773302647</v>
      </c>
      <c r="M11" s="26">
        <f t="shared" si="2"/>
        <v>3.8837744533947005E-2</v>
      </c>
      <c r="N11" s="25">
        <v>0.47899999999999998</v>
      </c>
      <c r="O11" s="25">
        <v>0.504</v>
      </c>
      <c r="P11" s="26">
        <f t="shared" si="3"/>
        <v>0.46825</v>
      </c>
      <c r="Q11" s="31"/>
      <c r="R11" s="28"/>
      <c r="S11" s="26"/>
      <c r="T11" s="28"/>
      <c r="U11" s="28"/>
      <c r="V11" s="26"/>
    </row>
    <row r="12" spans="1:26" ht="30" x14ac:dyDescent="0.25">
      <c r="A12" s="19" t="s">
        <v>445</v>
      </c>
      <c r="B12" s="19">
        <v>2</v>
      </c>
      <c r="C12" s="19" t="s">
        <v>532</v>
      </c>
      <c r="D12" s="19" t="s">
        <v>528</v>
      </c>
      <c r="E12" s="18" t="s">
        <v>507</v>
      </c>
      <c r="F12" s="19">
        <v>147338</v>
      </c>
      <c r="G12" s="19">
        <v>144884</v>
      </c>
      <c r="H12" s="19">
        <v>57</v>
      </c>
      <c r="I12" s="25">
        <v>0.50410053407873978</v>
      </c>
      <c r="J12" s="25">
        <v>0.49570444677859171</v>
      </c>
      <c r="K12" s="25">
        <f t="shared" si="0"/>
        <v>0.50419886250864066</v>
      </c>
      <c r="L12" s="25">
        <f t="shared" si="1"/>
        <v>0.49580113749135934</v>
      </c>
      <c r="M12" s="26">
        <f t="shared" si="2"/>
        <v>8.39772501728131E-3</v>
      </c>
      <c r="N12" s="25">
        <v>0.48399999999999999</v>
      </c>
      <c r="O12" s="25">
        <v>0.499</v>
      </c>
      <c r="P12" s="26">
        <f t="shared" si="3"/>
        <v>0.47325</v>
      </c>
      <c r="Q12" s="31"/>
      <c r="R12" s="28"/>
      <c r="S12" s="26"/>
      <c r="T12" s="28">
        <v>0.46</v>
      </c>
      <c r="U12" s="28">
        <v>0.52</v>
      </c>
      <c r="V12" s="26">
        <f>(T12-U12-7.2%)/2+0.5</f>
        <v>0.434</v>
      </c>
    </row>
    <row r="13" spans="1:26" x14ac:dyDescent="0.25">
      <c r="A13" s="19" t="s">
        <v>445</v>
      </c>
      <c r="B13" s="19">
        <v>3</v>
      </c>
      <c r="C13" s="19" t="s">
        <v>533</v>
      </c>
      <c r="D13" s="19" t="s">
        <v>528</v>
      </c>
      <c r="E13" s="7">
        <v>2002</v>
      </c>
      <c r="F13" s="19">
        <v>98468</v>
      </c>
      <c r="G13" s="19">
        <v>62663</v>
      </c>
      <c r="H13" s="19">
        <v>7567</v>
      </c>
      <c r="I13" s="25">
        <v>0.58369393828024041</v>
      </c>
      <c r="J13" s="25">
        <v>0.37145075815955136</v>
      </c>
      <c r="K13" s="25">
        <f t="shared" si="0"/>
        <v>0.61110524976571856</v>
      </c>
      <c r="L13" s="25">
        <f t="shared" si="1"/>
        <v>0.38889475023428138</v>
      </c>
      <c r="M13" s="26">
        <f t="shared" si="2"/>
        <v>0.22221049953143718</v>
      </c>
      <c r="N13" s="25">
        <v>0.61399999999999999</v>
      </c>
      <c r="O13" s="25">
        <v>0.36899999999999999</v>
      </c>
      <c r="P13" s="26">
        <f t="shared" si="3"/>
        <v>0.60324999999999995</v>
      </c>
      <c r="Q13" s="31">
        <v>79935</v>
      </c>
      <c r="R13" s="28">
        <v>70385</v>
      </c>
      <c r="S13" s="26">
        <f>ABS((R13/(R13+Q13))-(Q13/(R13+Q13)))</f>
        <v>6.3531133581692378E-2</v>
      </c>
      <c r="T13" s="28">
        <v>0.56999999999999995</v>
      </c>
      <c r="U13" s="28">
        <v>0.42</v>
      </c>
      <c r="V13" s="26">
        <f>(T13-U13-7.2%)/2+0.5</f>
        <v>0.53899999999999992</v>
      </c>
    </row>
    <row r="14" spans="1:26" x14ac:dyDescent="0.25">
      <c r="A14" s="19" t="s">
        <v>445</v>
      </c>
      <c r="B14" s="19">
        <v>4</v>
      </c>
      <c r="C14" s="19" t="s">
        <v>534</v>
      </c>
      <c r="D14" s="19" t="s">
        <v>521</v>
      </c>
      <c r="E14" s="7">
        <v>2010</v>
      </c>
      <c r="F14" s="19">
        <v>69154</v>
      </c>
      <c r="G14" s="19">
        <v>162907</v>
      </c>
      <c r="H14" s="19">
        <v>11699</v>
      </c>
      <c r="I14" s="25">
        <v>0.28369707909419101</v>
      </c>
      <c r="J14" s="25">
        <v>0.6683089924515917</v>
      </c>
      <c r="K14" s="25">
        <f t="shared" si="0"/>
        <v>0.29799923296029923</v>
      </c>
      <c r="L14" s="25">
        <f t="shared" si="1"/>
        <v>0.70200076703970071</v>
      </c>
      <c r="M14" s="26">
        <f t="shared" si="2"/>
        <v>0.40400153407940148</v>
      </c>
      <c r="N14" s="25">
        <v>0.31</v>
      </c>
      <c r="O14" s="25">
        <v>0.67200000000000004</v>
      </c>
      <c r="P14" s="26">
        <f t="shared" si="3"/>
        <v>0.29974999999999996</v>
      </c>
      <c r="Q14" s="31">
        <v>99233</v>
      </c>
      <c r="R14" s="28">
        <v>112816</v>
      </c>
      <c r="S14" s="26">
        <f>ABS((R14/(R14+Q14))-(Q14/(R14+Q14)))</f>
        <v>6.4055949332465556E-2</v>
      </c>
      <c r="T14" s="28">
        <v>0.44</v>
      </c>
      <c r="U14" s="28">
        <v>0.54</v>
      </c>
      <c r="V14" s="26">
        <f>(T14-U14-7.2%)/2+0.5</f>
        <v>0.41399999999999998</v>
      </c>
    </row>
    <row r="15" spans="1:26" x14ac:dyDescent="0.25">
      <c r="A15" s="19" t="s">
        <v>445</v>
      </c>
      <c r="B15" s="19">
        <v>5</v>
      </c>
      <c r="C15" s="19" t="s">
        <v>535</v>
      </c>
      <c r="D15" s="19" t="s">
        <v>536</v>
      </c>
      <c r="E15" s="7">
        <v>2012</v>
      </c>
      <c r="F15" s="19">
        <v>89589</v>
      </c>
      <c r="G15" s="19">
        <v>183470</v>
      </c>
      <c r="H15" s="19">
        <v>0</v>
      </c>
      <c r="I15" s="25">
        <v>0.3280939284184004</v>
      </c>
      <c r="J15" s="25">
        <v>0.67190607158159954</v>
      </c>
      <c r="K15" s="25">
        <f t="shared" si="0"/>
        <v>0.3280939284184004</v>
      </c>
      <c r="L15" s="25">
        <f t="shared" si="1"/>
        <v>0.67190607158159954</v>
      </c>
      <c r="M15" s="26">
        <f t="shared" si="2"/>
        <v>0.34381214316319914</v>
      </c>
      <c r="N15" s="25">
        <v>0.34600000000000003</v>
      </c>
      <c r="O15" s="25">
        <v>0.63800000000000001</v>
      </c>
      <c r="P15" s="26">
        <f t="shared" si="3"/>
        <v>0.33474999999999999</v>
      </c>
      <c r="Q15" s="31"/>
      <c r="R15" s="28"/>
      <c r="S15" s="26"/>
      <c r="T15" s="28"/>
      <c r="U15" s="28"/>
      <c r="V15" s="26"/>
    </row>
    <row r="16" spans="1:26" x14ac:dyDescent="0.25">
      <c r="A16" s="19" t="s">
        <v>445</v>
      </c>
      <c r="B16" s="19">
        <v>6</v>
      </c>
      <c r="C16" s="19" t="s">
        <v>537</v>
      </c>
      <c r="D16" s="19" t="s">
        <v>521</v>
      </c>
      <c r="E16" s="7">
        <v>2010</v>
      </c>
      <c r="F16" s="19">
        <v>97666</v>
      </c>
      <c r="G16" s="19">
        <v>179706</v>
      </c>
      <c r="H16" s="19">
        <v>15805</v>
      </c>
      <c r="I16" s="25">
        <v>0.33312981577681744</v>
      </c>
      <c r="J16" s="25">
        <v>0.61296077113825431</v>
      </c>
      <c r="K16" s="25">
        <f t="shared" si="0"/>
        <v>0.35211196515870385</v>
      </c>
      <c r="L16" s="25">
        <f t="shared" si="1"/>
        <v>0.64788803484129609</v>
      </c>
      <c r="M16" s="26">
        <f t="shared" si="2"/>
        <v>0.29577606968259224</v>
      </c>
      <c r="N16" s="25">
        <v>0.38799999999999996</v>
      </c>
      <c r="O16" s="25">
        <v>0.59499999999999997</v>
      </c>
      <c r="P16" s="26">
        <f t="shared" si="3"/>
        <v>0.37724999999999997</v>
      </c>
      <c r="Q16" s="31">
        <v>91749</v>
      </c>
      <c r="R16" s="28">
        <v>110374</v>
      </c>
      <c r="S16" s="26">
        <f>ABS((R16/(R16+Q16))-(Q16/(R16+Q16)))</f>
        <v>9.2146861069744679E-2</v>
      </c>
      <c r="T16" s="28">
        <v>0.47</v>
      </c>
      <c r="U16" s="28">
        <v>0.52</v>
      </c>
      <c r="V16" s="26">
        <f>(T16-U16-7.2%)/2+0.5</f>
        <v>0.43899999999999995</v>
      </c>
    </row>
    <row r="17" spans="1:22" x14ac:dyDescent="0.25">
      <c r="A17" s="19" t="s">
        <v>445</v>
      </c>
      <c r="B17" s="19">
        <v>7</v>
      </c>
      <c r="C17" s="19" t="s">
        <v>538</v>
      </c>
      <c r="D17" s="19" t="s">
        <v>528</v>
      </c>
      <c r="E17" s="7">
        <v>1991</v>
      </c>
      <c r="F17" s="19">
        <v>104489</v>
      </c>
      <c r="G17" s="19">
        <v>0</v>
      </c>
      <c r="H17" s="19">
        <v>23338</v>
      </c>
      <c r="I17" s="25">
        <v>0.8174251136301407</v>
      </c>
      <c r="J17" s="25">
        <v>0</v>
      </c>
      <c r="K17" s="25">
        <f t="shared" si="0"/>
        <v>1</v>
      </c>
      <c r="L17" s="25">
        <f t="shared" si="1"/>
        <v>0</v>
      </c>
      <c r="M17" s="26">
        <f t="shared" si="2"/>
        <v>1</v>
      </c>
      <c r="N17" s="25">
        <v>0.71700000000000008</v>
      </c>
      <c r="O17" s="25">
        <v>0.26500000000000001</v>
      </c>
      <c r="P17" s="26">
        <f t="shared" si="3"/>
        <v>0.70674999999999999</v>
      </c>
      <c r="Q17" s="31">
        <v>61524</v>
      </c>
      <c r="R17" s="28">
        <v>25300</v>
      </c>
      <c r="S17" s="26">
        <f>ABS((R17/(R17+Q17))-(Q17/(R17+Q17)))</f>
        <v>0.41721183083018515</v>
      </c>
      <c r="T17" s="28">
        <v>0.66</v>
      </c>
      <c r="U17" s="28">
        <v>0.33</v>
      </c>
      <c r="V17" s="26">
        <f>(T17-U17-7.2%)/2+0.5</f>
        <v>0.629</v>
      </c>
    </row>
    <row r="18" spans="1:22" x14ac:dyDescent="0.25">
      <c r="A18" s="19" t="s">
        <v>445</v>
      </c>
      <c r="B18" s="19">
        <v>8</v>
      </c>
      <c r="C18" s="19" t="s">
        <v>539</v>
      </c>
      <c r="D18" s="19" t="s">
        <v>521</v>
      </c>
      <c r="E18" s="7">
        <v>2002</v>
      </c>
      <c r="F18" s="19">
        <v>95635</v>
      </c>
      <c r="G18" s="19">
        <v>172809</v>
      </c>
      <c r="H18" s="19">
        <v>4347</v>
      </c>
      <c r="I18" s="25">
        <v>0.3505797478655821</v>
      </c>
      <c r="J18" s="25">
        <v>0.63348497567735007</v>
      </c>
      <c r="K18" s="25">
        <f t="shared" si="0"/>
        <v>0.35625679843840802</v>
      </c>
      <c r="L18" s="25">
        <f t="shared" si="1"/>
        <v>0.64374320156159193</v>
      </c>
      <c r="M18" s="26">
        <f t="shared" si="2"/>
        <v>0.28748640312318391</v>
      </c>
      <c r="N18" s="25">
        <v>0.36899999999999999</v>
      </c>
      <c r="O18" s="25">
        <v>0.61699999999999999</v>
      </c>
      <c r="P18" s="26">
        <f t="shared" si="3"/>
        <v>0.35675000000000001</v>
      </c>
      <c r="Q18" s="31">
        <v>82891</v>
      </c>
      <c r="R18" s="28">
        <v>173173</v>
      </c>
      <c r="S18" s="26">
        <f>ABS((R18/(R18+Q18))-(Q18/(R18+Q18)))</f>
        <v>0.3525759185203699</v>
      </c>
      <c r="T18" s="28">
        <v>0.38</v>
      </c>
      <c r="U18" s="28">
        <v>0.61</v>
      </c>
      <c r="V18" s="26">
        <f>(T18-U18-7.2%)/2+0.5</f>
        <v>0.34899999999999998</v>
      </c>
    </row>
    <row r="19" spans="1:22" x14ac:dyDescent="0.25">
      <c r="A19" s="19" t="s">
        <v>445</v>
      </c>
      <c r="B19" s="19">
        <v>9</v>
      </c>
      <c r="C19" s="19" t="s">
        <v>540</v>
      </c>
      <c r="D19" s="19" t="s">
        <v>531</v>
      </c>
      <c r="E19" s="7">
        <v>2012</v>
      </c>
      <c r="F19" s="19">
        <v>121881</v>
      </c>
      <c r="G19" s="19">
        <v>111630</v>
      </c>
      <c r="H19" s="19">
        <v>16620</v>
      </c>
      <c r="I19" s="25">
        <v>0.48726867121628265</v>
      </c>
      <c r="J19" s="25">
        <v>0.44628614605946482</v>
      </c>
      <c r="K19" s="25">
        <f t="shared" si="0"/>
        <v>0.52194971543096469</v>
      </c>
      <c r="L19" s="25">
        <f t="shared" si="1"/>
        <v>0.47805028456903526</v>
      </c>
      <c r="M19" s="26">
        <f t="shared" si="2"/>
        <v>4.3899430861929434E-2</v>
      </c>
      <c r="N19" s="25">
        <v>0.51100000000000001</v>
      </c>
      <c r="O19" s="25">
        <v>0.46600000000000003</v>
      </c>
      <c r="P19" s="26">
        <f t="shared" si="3"/>
        <v>0.50324999999999998</v>
      </c>
      <c r="Q19" s="31"/>
      <c r="R19" s="28"/>
      <c r="S19" s="26"/>
      <c r="T19" s="28"/>
      <c r="U19" s="28"/>
      <c r="V19" s="26"/>
    </row>
    <row r="20" spans="1:22" x14ac:dyDescent="0.25">
      <c r="A20" s="19" t="s">
        <v>446</v>
      </c>
      <c r="B20" s="19">
        <v>1</v>
      </c>
      <c r="C20" s="19" t="s">
        <v>541</v>
      </c>
      <c r="D20" s="19" t="s">
        <v>521</v>
      </c>
      <c r="E20" s="7">
        <v>2010</v>
      </c>
      <c r="F20" s="19">
        <v>96601</v>
      </c>
      <c r="G20" s="19">
        <v>138800</v>
      </c>
      <c r="H20" s="19">
        <v>11442</v>
      </c>
      <c r="I20" s="25">
        <v>0.39134591623015441</v>
      </c>
      <c r="J20" s="25">
        <v>0.56230073366471811</v>
      </c>
      <c r="K20" s="25">
        <f t="shared" si="0"/>
        <v>0.41036784040849439</v>
      </c>
      <c r="L20" s="25">
        <f t="shared" si="1"/>
        <v>0.5896321595915055</v>
      </c>
      <c r="M20" s="26">
        <f t="shared" si="2"/>
        <v>0.17926431918301111</v>
      </c>
      <c r="N20" s="25">
        <v>0.36299999999999999</v>
      </c>
      <c r="O20" s="25">
        <v>0.61</v>
      </c>
      <c r="P20" s="26">
        <f t="shared" si="3"/>
        <v>0.35725000000000001</v>
      </c>
      <c r="Q20" s="31">
        <v>78267</v>
      </c>
      <c r="R20" s="28">
        <v>93224</v>
      </c>
      <c r="S20" s="26">
        <f>ABS((R20/(R20+Q20))-(Q20/(R20+Q20)))</f>
        <v>8.7217404995014292E-2</v>
      </c>
      <c r="T20" s="28">
        <v>0.38</v>
      </c>
      <c r="U20" s="28">
        <v>0.59</v>
      </c>
      <c r="V20" s="26">
        <f>(T20-U20-7.2%)/2+0.5</f>
        <v>0.35899999999999999</v>
      </c>
    </row>
    <row r="21" spans="1:22" x14ac:dyDescent="0.25">
      <c r="A21" s="19" t="s">
        <v>446</v>
      </c>
      <c r="B21" s="19">
        <v>2</v>
      </c>
      <c r="C21" s="19" t="s">
        <v>542</v>
      </c>
      <c r="D21" s="19" t="s">
        <v>521</v>
      </c>
      <c r="E21" s="7">
        <v>2010</v>
      </c>
      <c r="F21" s="19">
        <v>113156</v>
      </c>
      <c r="G21" s="19">
        <v>158175</v>
      </c>
      <c r="H21" s="19">
        <v>15267</v>
      </c>
      <c r="I21" s="25">
        <v>0.39482480687234384</v>
      </c>
      <c r="J21" s="25">
        <v>0.55190545642328281</v>
      </c>
      <c r="K21" s="25">
        <f t="shared" si="0"/>
        <v>0.41704044137971696</v>
      </c>
      <c r="L21" s="25">
        <f t="shared" si="1"/>
        <v>0.58295955862028292</v>
      </c>
      <c r="M21" s="26">
        <f t="shared" si="2"/>
        <v>0.16591911724056596</v>
      </c>
      <c r="N21" s="25">
        <v>0.42899999999999999</v>
      </c>
      <c r="O21" s="25">
        <v>0.54700000000000004</v>
      </c>
      <c r="P21" s="26">
        <f t="shared" si="3"/>
        <v>0.42174999999999996</v>
      </c>
      <c r="Q21" s="31">
        <v>80687</v>
      </c>
      <c r="R21" s="28">
        <v>122091</v>
      </c>
      <c r="S21" s="26">
        <f>ABS((R21/(R21+Q21))-(Q21/(R21+Q21)))</f>
        <v>0.2041838858258786</v>
      </c>
      <c r="T21" s="28">
        <v>0.44</v>
      </c>
      <c r="U21" s="28">
        <v>0.54</v>
      </c>
      <c r="V21" s="26">
        <f>(T21-U21-7.2%)/2+0.5</f>
        <v>0.41399999999999998</v>
      </c>
    </row>
    <row r="22" spans="1:22" x14ac:dyDescent="0.25">
      <c r="A22" s="19" t="s">
        <v>446</v>
      </c>
      <c r="B22" s="19">
        <v>3</v>
      </c>
      <c r="C22" s="19" t="s">
        <v>543</v>
      </c>
      <c r="D22" s="19" t="s">
        <v>521</v>
      </c>
      <c r="E22" s="7">
        <v>2010</v>
      </c>
      <c r="F22" s="19">
        <v>0</v>
      </c>
      <c r="G22" s="19">
        <v>186467</v>
      </c>
      <c r="H22" s="19">
        <v>59193</v>
      </c>
      <c r="I22" s="25">
        <v>0</v>
      </c>
      <c r="J22" s="25">
        <v>0.75904502157453391</v>
      </c>
      <c r="K22" s="25">
        <f t="shared" si="0"/>
        <v>0</v>
      </c>
      <c r="L22" s="25">
        <f t="shared" si="1"/>
        <v>1</v>
      </c>
      <c r="M22" s="26">
        <f t="shared" si="2"/>
        <v>1</v>
      </c>
      <c r="N22" s="25">
        <v>0.316</v>
      </c>
      <c r="O22" s="25">
        <v>0.65500000000000003</v>
      </c>
      <c r="P22" s="26">
        <f t="shared" si="3"/>
        <v>0.31125000000000003</v>
      </c>
      <c r="Q22" s="31">
        <v>56542</v>
      </c>
      <c r="R22" s="28">
        <v>148581</v>
      </c>
      <c r="S22" s="26">
        <f>ABS((R22/(R22+Q22))-(Q22/(R22+Q22)))</f>
        <v>0.44870151080083653</v>
      </c>
      <c r="T22" s="28">
        <v>0.34</v>
      </c>
      <c r="U22" s="28">
        <v>0.64</v>
      </c>
      <c r="V22" s="26">
        <f>(T22-U22-7.2%)/2+0.5</f>
        <v>0.314</v>
      </c>
    </row>
    <row r="23" spans="1:22" x14ac:dyDescent="0.25">
      <c r="A23" s="19" t="s">
        <v>446</v>
      </c>
      <c r="B23" s="19">
        <v>4</v>
      </c>
      <c r="C23" s="19" t="s">
        <v>544</v>
      </c>
      <c r="D23" s="19" t="s">
        <v>536</v>
      </c>
      <c r="E23" s="7">
        <v>2012</v>
      </c>
      <c r="F23" s="19">
        <v>95013</v>
      </c>
      <c r="G23" s="19">
        <v>154149</v>
      </c>
      <c r="H23" s="19">
        <v>9791</v>
      </c>
      <c r="I23" s="25">
        <v>0.36691214235787961</v>
      </c>
      <c r="J23" s="25">
        <v>0.59527790757396126</v>
      </c>
      <c r="K23" s="25">
        <f t="shared" si="0"/>
        <v>0.38133021889373181</v>
      </c>
      <c r="L23" s="25">
        <f t="shared" si="1"/>
        <v>0.61866978110626825</v>
      </c>
      <c r="M23" s="26">
        <f t="shared" si="2"/>
        <v>0.23733956221253644</v>
      </c>
      <c r="N23" s="25">
        <v>0.35899999999999999</v>
      </c>
      <c r="O23" s="25">
        <v>0.61799999999999999</v>
      </c>
      <c r="P23" s="26">
        <f t="shared" si="3"/>
        <v>0.35125000000000001</v>
      </c>
      <c r="Q23" s="31"/>
      <c r="R23" s="28"/>
      <c r="S23" s="26"/>
      <c r="T23" s="28"/>
      <c r="U23" s="28"/>
      <c r="V23" s="26"/>
    </row>
    <row r="24" spans="1:22" x14ac:dyDescent="0.25">
      <c r="A24" s="19" t="s">
        <v>447</v>
      </c>
      <c r="B24" s="19">
        <v>1</v>
      </c>
      <c r="C24" s="19" t="s">
        <v>545</v>
      </c>
      <c r="D24" s="19" t="s">
        <v>536</v>
      </c>
      <c r="E24" s="7">
        <v>2012</v>
      </c>
      <c r="F24" s="19">
        <v>125386</v>
      </c>
      <c r="G24" s="19">
        <v>168827</v>
      </c>
      <c r="H24" s="19">
        <v>0</v>
      </c>
      <c r="I24" s="25">
        <v>0.42617423431323564</v>
      </c>
      <c r="J24" s="25">
        <v>0.57382576568676436</v>
      </c>
      <c r="K24" s="25">
        <f t="shared" si="0"/>
        <v>0.42617423431323564</v>
      </c>
      <c r="L24" s="25">
        <f t="shared" si="1"/>
        <v>0.57382576568676436</v>
      </c>
      <c r="M24" s="26">
        <f t="shared" si="2"/>
        <v>0.14765153137352871</v>
      </c>
      <c r="N24" s="25">
        <v>0.40299999999999997</v>
      </c>
      <c r="O24" s="25">
        <v>0.56600000000000006</v>
      </c>
      <c r="P24" s="26">
        <f t="shared" si="3"/>
        <v>0.39924999999999994</v>
      </c>
      <c r="Q24" s="31"/>
      <c r="R24" s="28"/>
      <c r="S24" s="26"/>
      <c r="T24" s="28"/>
      <c r="U24" s="28"/>
      <c r="V24" s="26"/>
    </row>
    <row r="25" spans="1:22" x14ac:dyDescent="0.25">
      <c r="A25" s="19" t="s">
        <v>447</v>
      </c>
      <c r="B25" s="19">
        <v>2</v>
      </c>
      <c r="C25" s="19" t="s">
        <v>546</v>
      </c>
      <c r="D25" s="19" t="s">
        <v>531</v>
      </c>
      <c r="E25" s="7">
        <v>2012</v>
      </c>
      <c r="F25" s="19">
        <v>226216</v>
      </c>
      <c r="G25" s="19">
        <v>91310</v>
      </c>
      <c r="H25" s="19">
        <v>0</v>
      </c>
      <c r="I25" s="25">
        <v>0.71243299761279388</v>
      </c>
      <c r="J25" s="25">
        <v>0.28756700238720606</v>
      </c>
      <c r="K25" s="25">
        <f t="shared" si="0"/>
        <v>0.71243299761279388</v>
      </c>
      <c r="L25" s="25">
        <f t="shared" si="1"/>
        <v>0.28756700238720606</v>
      </c>
      <c r="M25" s="26">
        <f t="shared" si="2"/>
        <v>0.42486599522558782</v>
      </c>
      <c r="N25" s="25">
        <v>0.69</v>
      </c>
      <c r="O25" s="25">
        <v>0.27</v>
      </c>
      <c r="P25" s="26">
        <f t="shared" si="3"/>
        <v>0.69074999999999998</v>
      </c>
      <c r="Q25" s="31"/>
      <c r="R25" s="28"/>
      <c r="S25" s="26"/>
      <c r="T25" s="28"/>
      <c r="U25" s="28"/>
      <c r="V25" s="26"/>
    </row>
    <row r="26" spans="1:22" x14ac:dyDescent="0.25">
      <c r="A26" s="19" t="s">
        <v>447</v>
      </c>
      <c r="B26" s="19">
        <v>3</v>
      </c>
      <c r="C26" s="19" t="s">
        <v>547</v>
      </c>
      <c r="D26" s="19" t="s">
        <v>528</v>
      </c>
      <c r="E26" s="7">
        <v>2009</v>
      </c>
      <c r="F26" s="19">
        <v>126882</v>
      </c>
      <c r="G26" s="19">
        <v>107086</v>
      </c>
      <c r="H26" s="19">
        <v>0</v>
      </c>
      <c r="I26" s="25">
        <v>0.54230493058879847</v>
      </c>
      <c r="J26" s="25">
        <v>0.45769506941120153</v>
      </c>
      <c r="K26" s="25">
        <f t="shared" si="0"/>
        <v>0.54230493058879847</v>
      </c>
      <c r="L26" s="25">
        <f t="shared" si="1"/>
        <v>0.45769506941120153</v>
      </c>
      <c r="M26" s="26">
        <f t="shared" si="2"/>
        <v>8.4609861177596946E-2</v>
      </c>
      <c r="N26" s="25">
        <v>0.54299999999999993</v>
      </c>
      <c r="O26" s="25">
        <v>0.43099999999999999</v>
      </c>
      <c r="P26" s="26">
        <f t="shared" si="3"/>
        <v>0.53674999999999995</v>
      </c>
      <c r="Q26" s="31">
        <v>137578</v>
      </c>
      <c r="R26" s="28">
        <v>88512</v>
      </c>
      <c r="S26" s="26">
        <f>ABS((R26/(R26+Q26))-(Q26/(R26+Q26)))</f>
        <v>0.21701977088769958</v>
      </c>
      <c r="T26" s="28">
        <v>0.65</v>
      </c>
      <c r="U26" s="28">
        <v>0.33</v>
      </c>
      <c r="V26" s="26">
        <f>(T26-U26-7.2%)/2+0.5</f>
        <v>0.624</v>
      </c>
    </row>
    <row r="27" spans="1:22" x14ac:dyDescent="0.25">
      <c r="A27" s="19" t="s">
        <v>447</v>
      </c>
      <c r="B27" s="19">
        <v>4</v>
      </c>
      <c r="C27" s="19" t="s">
        <v>548</v>
      </c>
      <c r="D27" s="19" t="s">
        <v>521</v>
      </c>
      <c r="E27" s="7">
        <v>2008</v>
      </c>
      <c r="F27" s="19">
        <v>125885</v>
      </c>
      <c r="G27" s="19">
        <v>197803</v>
      </c>
      <c r="H27" s="19">
        <v>0</v>
      </c>
      <c r="I27" s="25">
        <v>0.38890845505548555</v>
      </c>
      <c r="J27" s="25">
        <v>0.61109154494451445</v>
      </c>
      <c r="K27" s="25">
        <f t="shared" si="0"/>
        <v>0.38890845505548555</v>
      </c>
      <c r="L27" s="25">
        <f t="shared" si="1"/>
        <v>0.61109154494451445</v>
      </c>
      <c r="M27" s="26">
        <f t="shared" si="2"/>
        <v>0.22218308988902891</v>
      </c>
      <c r="N27" s="25">
        <v>0.39500000000000002</v>
      </c>
      <c r="O27" s="25">
        <v>0.57899999999999996</v>
      </c>
      <c r="P27" s="26">
        <f t="shared" si="3"/>
        <v>0.38875000000000004</v>
      </c>
      <c r="Q27" s="31">
        <v>95653</v>
      </c>
      <c r="R27" s="28">
        <v>186397</v>
      </c>
      <c r="S27" s="26">
        <f>ABS((R27/(R27+Q27))-(Q27/(R27+Q27)))</f>
        <v>0.32173018968268036</v>
      </c>
      <c r="T27" s="28">
        <v>0.44</v>
      </c>
      <c r="U27" s="28">
        <v>0.54</v>
      </c>
      <c r="V27" s="26">
        <f>(T27-U27-7.2%)/2+0.5</f>
        <v>0.41399999999999998</v>
      </c>
    </row>
    <row r="28" spans="1:22" x14ac:dyDescent="0.25">
      <c r="A28" s="19" t="s">
        <v>447</v>
      </c>
      <c r="B28" s="19">
        <v>5</v>
      </c>
      <c r="C28" s="19" t="s">
        <v>549</v>
      </c>
      <c r="D28" s="19" t="s">
        <v>528</v>
      </c>
      <c r="E28" s="7">
        <v>1998</v>
      </c>
      <c r="F28" s="19">
        <v>202872</v>
      </c>
      <c r="G28" s="19">
        <v>69545</v>
      </c>
      <c r="H28" s="19">
        <v>0</v>
      </c>
      <c r="I28" s="25">
        <v>0.74471123314624266</v>
      </c>
      <c r="J28" s="25">
        <v>0.25528876685375729</v>
      </c>
      <c r="K28" s="25">
        <f t="shared" si="0"/>
        <v>0.74471123314624266</v>
      </c>
      <c r="L28" s="25">
        <f t="shared" si="1"/>
        <v>0.25528876685375729</v>
      </c>
      <c r="M28" s="26">
        <f t="shared" si="2"/>
        <v>0.48942246629248537</v>
      </c>
      <c r="N28" s="25">
        <v>0.69700000000000006</v>
      </c>
      <c r="O28" s="25">
        <v>0.27500000000000002</v>
      </c>
      <c r="P28" s="26">
        <f t="shared" si="3"/>
        <v>0.69175000000000009</v>
      </c>
      <c r="Q28" s="31">
        <v>147307</v>
      </c>
      <c r="R28" s="28">
        <v>72803</v>
      </c>
      <c r="S28" s="26">
        <f>ABS((R28/(R28+Q28))-(Q28/(R28+Q28)))</f>
        <v>0.33848530280314387</v>
      </c>
      <c r="T28" s="28">
        <v>0.66</v>
      </c>
      <c r="U28" s="28">
        <v>0.32</v>
      </c>
      <c r="V28" s="26">
        <f>(T28-U28-7.2%)/2+0.5</f>
        <v>0.63400000000000001</v>
      </c>
    </row>
    <row r="29" spans="1:22" x14ac:dyDescent="0.25">
      <c r="A29" s="19" t="s">
        <v>447</v>
      </c>
      <c r="B29" s="19">
        <v>6</v>
      </c>
      <c r="C29" s="19" t="s">
        <v>550</v>
      </c>
      <c r="D29" s="19" t="s">
        <v>528</v>
      </c>
      <c r="E29" s="7">
        <v>2005</v>
      </c>
      <c r="F29" s="19">
        <v>160667</v>
      </c>
      <c r="G29" s="19">
        <v>53406</v>
      </c>
      <c r="H29" s="19">
        <v>0</v>
      </c>
      <c r="I29" s="25">
        <v>0.75052435384191374</v>
      </c>
      <c r="J29" s="25">
        <v>0.24947564615808626</v>
      </c>
      <c r="K29" s="25">
        <f t="shared" si="0"/>
        <v>0.75052435384191374</v>
      </c>
      <c r="L29" s="25">
        <f t="shared" si="1"/>
        <v>0.24947564615808626</v>
      </c>
      <c r="M29" s="26">
        <f t="shared" si="2"/>
        <v>0.50104870768382748</v>
      </c>
      <c r="N29" s="25">
        <v>0.69099999999999995</v>
      </c>
      <c r="O29" s="25">
        <v>0.28300000000000003</v>
      </c>
      <c r="P29" s="26">
        <f t="shared" si="3"/>
        <v>0.68474999999999997</v>
      </c>
      <c r="Q29" s="31">
        <v>124220</v>
      </c>
      <c r="R29" s="28">
        <v>43577</v>
      </c>
      <c r="S29" s="26">
        <f>ABS((R29/(R29+Q29))-(Q29/(R29+Q29)))</f>
        <v>0.48059858042754039</v>
      </c>
      <c r="T29" s="28">
        <v>0.7</v>
      </c>
      <c r="U29" s="28">
        <v>0.28000000000000003</v>
      </c>
      <c r="V29" s="26">
        <f>(T29-U29-7.2%)/2+0.5</f>
        <v>0.67399999999999993</v>
      </c>
    </row>
    <row r="30" spans="1:22" x14ac:dyDescent="0.25">
      <c r="A30" s="19" t="s">
        <v>447</v>
      </c>
      <c r="B30" s="19">
        <v>7</v>
      </c>
      <c r="C30" s="19" t="s">
        <v>551</v>
      </c>
      <c r="D30" s="19" t="s">
        <v>531</v>
      </c>
      <c r="E30" s="7">
        <v>2012</v>
      </c>
      <c r="F30" s="19">
        <v>141241</v>
      </c>
      <c r="G30" s="19">
        <v>132050</v>
      </c>
      <c r="H30" s="19">
        <v>0</v>
      </c>
      <c r="I30" s="25">
        <v>0.51681540921581759</v>
      </c>
      <c r="J30" s="25">
        <v>0.48318459078418241</v>
      </c>
      <c r="K30" s="25">
        <f t="shared" si="0"/>
        <v>0.51681540921581759</v>
      </c>
      <c r="L30" s="25">
        <f t="shared" si="1"/>
        <v>0.48318459078418241</v>
      </c>
      <c r="M30" s="26">
        <f t="shared" si="2"/>
        <v>3.3630818431635179E-2</v>
      </c>
      <c r="N30" s="25">
        <v>0.50800000000000001</v>
      </c>
      <c r="O30" s="25">
        <v>0.46799999999999997</v>
      </c>
      <c r="P30" s="26">
        <f t="shared" si="3"/>
        <v>0.50075000000000003</v>
      </c>
      <c r="Q30" s="31"/>
      <c r="R30" s="28"/>
      <c r="S30" s="26"/>
      <c r="T30" s="28"/>
      <c r="U30" s="28"/>
      <c r="V30" s="26"/>
    </row>
    <row r="31" spans="1:22" x14ac:dyDescent="0.25">
      <c r="A31" s="19" t="s">
        <v>447</v>
      </c>
      <c r="B31" s="19">
        <v>8</v>
      </c>
      <c r="C31" s="19" t="s">
        <v>552</v>
      </c>
      <c r="D31" s="19" t="s">
        <v>536</v>
      </c>
      <c r="E31" s="7">
        <v>2012</v>
      </c>
      <c r="F31" s="19">
        <v>0</v>
      </c>
      <c r="G31" s="19">
        <v>179644</v>
      </c>
      <c r="H31" s="19">
        <v>0</v>
      </c>
      <c r="I31" s="25">
        <v>0</v>
      </c>
      <c r="J31" s="25">
        <v>1</v>
      </c>
      <c r="K31" s="25">
        <f t="shared" si="0"/>
        <v>0</v>
      </c>
      <c r="L31" s="25">
        <f t="shared" si="1"/>
        <v>1</v>
      </c>
      <c r="M31" s="26">
        <f t="shared" si="2"/>
        <v>1</v>
      </c>
      <c r="N31" s="25">
        <v>0.41700000000000004</v>
      </c>
      <c r="O31" s="25">
        <v>0.55600000000000005</v>
      </c>
      <c r="P31" s="26">
        <f t="shared" si="3"/>
        <v>0.41125</v>
      </c>
      <c r="Q31" s="31"/>
      <c r="R31" s="28"/>
      <c r="S31" s="26"/>
      <c r="T31" s="28"/>
      <c r="U31" s="28"/>
      <c r="V31" s="26"/>
    </row>
    <row r="32" spans="1:22" x14ac:dyDescent="0.25">
      <c r="A32" s="19" t="s">
        <v>447</v>
      </c>
      <c r="B32" s="19">
        <v>9</v>
      </c>
      <c r="C32" s="19" t="s">
        <v>553</v>
      </c>
      <c r="D32" s="19" t="s">
        <v>528</v>
      </c>
      <c r="E32" s="7">
        <v>2006</v>
      </c>
      <c r="F32" s="19">
        <v>118373</v>
      </c>
      <c r="G32" s="19">
        <v>94704</v>
      </c>
      <c r="H32" s="19">
        <v>0</v>
      </c>
      <c r="I32" s="25">
        <v>0.55554095467835574</v>
      </c>
      <c r="J32" s="25">
        <v>0.44445904532164426</v>
      </c>
      <c r="K32" s="25">
        <f t="shared" si="0"/>
        <v>0.55554095467835574</v>
      </c>
      <c r="L32" s="25">
        <f t="shared" si="1"/>
        <v>0.44445904532164426</v>
      </c>
      <c r="M32" s="26">
        <f t="shared" si="2"/>
        <v>0.11108190935671147</v>
      </c>
      <c r="N32" s="25">
        <v>0.57799999999999996</v>
      </c>
      <c r="O32" s="25">
        <v>0.40100000000000002</v>
      </c>
      <c r="P32" s="26">
        <f t="shared" si="3"/>
        <v>0.56924999999999992</v>
      </c>
      <c r="Q32" s="31">
        <v>115361</v>
      </c>
      <c r="R32" s="28">
        <v>112703</v>
      </c>
      <c r="S32" s="26">
        <f t="shared" ref="S32:S37" si="6">ABS((R32/(R32+Q32))-(Q32/(R32+Q32)))</f>
        <v>1.1654623263645247E-2</v>
      </c>
      <c r="T32" s="28">
        <v>0.54</v>
      </c>
      <c r="U32" s="28">
        <v>0.44</v>
      </c>
      <c r="V32" s="26">
        <f t="shared" ref="V32:V37" si="7">(T32-U32-7.2%)/2+0.5</f>
        <v>0.51400000000000001</v>
      </c>
    </row>
    <row r="33" spans="1:22" x14ac:dyDescent="0.25">
      <c r="A33" s="19" t="s">
        <v>447</v>
      </c>
      <c r="B33" s="19">
        <v>10</v>
      </c>
      <c r="C33" s="19" t="s">
        <v>554</v>
      </c>
      <c r="D33" s="19" t="s">
        <v>521</v>
      </c>
      <c r="E33" s="7">
        <v>2010</v>
      </c>
      <c r="F33" s="19">
        <v>98934</v>
      </c>
      <c r="G33" s="19">
        <v>110265</v>
      </c>
      <c r="H33" s="19">
        <v>0</v>
      </c>
      <c r="I33" s="25">
        <v>0.47291813058379822</v>
      </c>
      <c r="J33" s="25">
        <v>0.52708186941620183</v>
      </c>
      <c r="K33" s="25">
        <f t="shared" si="0"/>
        <v>0.47291813058379822</v>
      </c>
      <c r="L33" s="25">
        <f t="shared" si="1"/>
        <v>0.52708186941620183</v>
      </c>
      <c r="M33" s="26">
        <f t="shared" si="2"/>
        <v>5.4163738832403607E-2</v>
      </c>
      <c r="N33" s="25">
        <v>0.50600000000000001</v>
      </c>
      <c r="O33" s="25">
        <v>0.47</v>
      </c>
      <c r="P33" s="26">
        <f t="shared" si="3"/>
        <v>0.49875000000000003</v>
      </c>
      <c r="Q33" s="31">
        <v>69912</v>
      </c>
      <c r="R33" s="28">
        <v>128394</v>
      </c>
      <c r="S33" s="26">
        <f t="shared" si="6"/>
        <v>0.2949078696559862</v>
      </c>
      <c r="T33" s="28">
        <v>0.46</v>
      </c>
      <c r="U33" s="28">
        <v>0.52</v>
      </c>
      <c r="V33" s="26">
        <f t="shared" si="7"/>
        <v>0.434</v>
      </c>
    </row>
    <row r="34" spans="1:22" x14ac:dyDescent="0.25">
      <c r="A34" s="19" t="s">
        <v>447</v>
      </c>
      <c r="B34" s="19">
        <v>11</v>
      </c>
      <c r="C34" s="19" t="s">
        <v>555</v>
      </c>
      <c r="D34" s="19" t="s">
        <v>528</v>
      </c>
      <c r="E34" s="7">
        <v>1974</v>
      </c>
      <c r="F34" s="19">
        <v>200743</v>
      </c>
      <c r="G34" s="19">
        <v>87136</v>
      </c>
      <c r="H34" s="19">
        <v>0</v>
      </c>
      <c r="I34" s="25">
        <v>0.69731727566095481</v>
      </c>
      <c r="J34" s="25">
        <v>0.30268272433904525</v>
      </c>
      <c r="K34" s="25">
        <f t="shared" si="0"/>
        <v>0.69731727566095481</v>
      </c>
      <c r="L34" s="25">
        <f t="shared" si="1"/>
        <v>0.30268272433904525</v>
      </c>
      <c r="M34" s="26">
        <f t="shared" si="2"/>
        <v>0.39463455132190955</v>
      </c>
      <c r="N34" s="25">
        <v>0.67599999999999993</v>
      </c>
      <c r="O34" s="25">
        <v>0.3</v>
      </c>
      <c r="P34" s="26">
        <f t="shared" si="3"/>
        <v>0.66874999999999996</v>
      </c>
      <c r="Q34" s="31">
        <v>122118</v>
      </c>
      <c r="R34" s="28">
        <v>56798</v>
      </c>
      <c r="S34" s="26">
        <f t="shared" si="6"/>
        <v>0.36508752710769299</v>
      </c>
      <c r="T34" s="28">
        <v>0.72</v>
      </c>
      <c r="U34" s="28">
        <v>0.27</v>
      </c>
      <c r="V34" s="26">
        <f t="shared" si="7"/>
        <v>0.68899999999999995</v>
      </c>
    </row>
    <row r="35" spans="1:22" x14ac:dyDescent="0.25">
      <c r="A35" s="19" t="s">
        <v>447</v>
      </c>
      <c r="B35" s="19">
        <v>12</v>
      </c>
      <c r="C35" s="19" t="s">
        <v>556</v>
      </c>
      <c r="D35" s="19" t="s">
        <v>528</v>
      </c>
      <c r="E35" s="7">
        <v>1987</v>
      </c>
      <c r="F35" s="19">
        <v>253709</v>
      </c>
      <c r="G35" s="19">
        <v>44478</v>
      </c>
      <c r="H35" s="19">
        <v>0</v>
      </c>
      <c r="I35" s="25">
        <v>0.85083856774440203</v>
      </c>
      <c r="J35" s="25">
        <v>0.149161432255598</v>
      </c>
      <c r="K35" s="25">
        <f t="shared" si="0"/>
        <v>0.85083856774440203</v>
      </c>
      <c r="L35" s="25">
        <f t="shared" si="1"/>
        <v>0.149161432255598</v>
      </c>
      <c r="M35" s="26">
        <f t="shared" ref="M35:M66" si="8">ABS((J35/(J35+I35))-(I35/(J35+I35)))</f>
        <v>0.70167713548880406</v>
      </c>
      <c r="N35" s="25">
        <v>0.84099999999999997</v>
      </c>
      <c r="O35" s="25">
        <v>0.125</v>
      </c>
      <c r="P35" s="26">
        <f t="shared" si="3"/>
        <v>0.83875</v>
      </c>
      <c r="Q35" s="31">
        <v>167957</v>
      </c>
      <c r="R35" s="28">
        <v>31711</v>
      </c>
      <c r="S35" s="26">
        <f t="shared" si="6"/>
        <v>0.68236272211871718</v>
      </c>
      <c r="T35" s="28">
        <v>0.85</v>
      </c>
      <c r="U35" s="28">
        <v>0.12</v>
      </c>
      <c r="V35" s="26">
        <f t="shared" si="7"/>
        <v>0.82899999999999996</v>
      </c>
    </row>
    <row r="36" spans="1:22" x14ac:dyDescent="0.25">
      <c r="A36" s="19" t="s">
        <v>447</v>
      </c>
      <c r="B36" s="19">
        <v>13</v>
      </c>
      <c r="C36" s="19" t="s">
        <v>557</v>
      </c>
      <c r="D36" s="19" t="s">
        <v>528</v>
      </c>
      <c r="E36" s="7">
        <v>1998</v>
      </c>
      <c r="F36" s="19">
        <v>250436</v>
      </c>
      <c r="G36" s="19">
        <v>0</v>
      </c>
      <c r="H36" s="19">
        <v>38146</v>
      </c>
      <c r="I36" s="25">
        <v>0.86781573348303087</v>
      </c>
      <c r="J36" s="25">
        <v>0</v>
      </c>
      <c r="K36" s="25">
        <f t="shared" si="0"/>
        <v>1</v>
      </c>
      <c r="L36" s="25">
        <f t="shared" si="1"/>
        <v>0</v>
      </c>
      <c r="M36" s="26">
        <f t="shared" si="8"/>
        <v>1</v>
      </c>
      <c r="N36" s="25">
        <v>0.875</v>
      </c>
      <c r="O36" s="25">
        <v>0.09</v>
      </c>
      <c r="P36" s="26">
        <f t="shared" si="3"/>
        <v>0.87325000000000008</v>
      </c>
      <c r="Q36" s="31">
        <v>180400</v>
      </c>
      <c r="R36" s="28">
        <v>23054</v>
      </c>
      <c r="S36" s="26">
        <f t="shared" si="6"/>
        <v>0.77337383388874148</v>
      </c>
      <c r="T36" s="28">
        <v>0.88</v>
      </c>
      <c r="U36" s="28">
        <v>0.1</v>
      </c>
      <c r="V36" s="26">
        <f t="shared" si="7"/>
        <v>0.85399999999999998</v>
      </c>
    </row>
    <row r="37" spans="1:22" x14ac:dyDescent="0.25">
      <c r="A37" s="19" t="s">
        <v>447</v>
      </c>
      <c r="B37" s="19">
        <v>14</v>
      </c>
      <c r="C37" s="19" t="s">
        <v>558</v>
      </c>
      <c r="D37" s="19" t="s">
        <v>528</v>
      </c>
      <c r="E37" s="7">
        <v>2007.5</v>
      </c>
      <c r="F37" s="19">
        <v>203828</v>
      </c>
      <c r="G37" s="19">
        <v>54455</v>
      </c>
      <c r="H37" s="19">
        <v>0</v>
      </c>
      <c r="I37" s="25">
        <v>0.78916537286619715</v>
      </c>
      <c r="J37" s="25">
        <v>0.21083462713380285</v>
      </c>
      <c r="K37" s="25">
        <f t="shared" si="0"/>
        <v>0.78916537286619715</v>
      </c>
      <c r="L37" s="25">
        <f t="shared" si="1"/>
        <v>0.21083462713380285</v>
      </c>
      <c r="M37" s="26">
        <f t="shared" si="8"/>
        <v>0.57833074573239429</v>
      </c>
      <c r="N37" s="25">
        <v>0.74199999999999999</v>
      </c>
      <c r="O37" s="25">
        <v>0.23600000000000002</v>
      </c>
      <c r="P37" s="26">
        <f t="shared" si="3"/>
        <v>0.73375000000000001</v>
      </c>
      <c r="Q37" s="31">
        <v>152044</v>
      </c>
      <c r="R37" s="28">
        <v>44475</v>
      </c>
      <c r="S37" s="26">
        <f t="shared" si="6"/>
        <v>0.54737200983111056</v>
      </c>
      <c r="T37" s="28">
        <v>0.74</v>
      </c>
      <c r="U37" s="28">
        <v>0.24</v>
      </c>
      <c r="V37" s="26">
        <f t="shared" si="7"/>
        <v>0.71399999999999997</v>
      </c>
    </row>
    <row r="38" spans="1:22" x14ac:dyDescent="0.25">
      <c r="A38" s="19" t="s">
        <v>447</v>
      </c>
      <c r="B38" s="19">
        <v>15</v>
      </c>
      <c r="C38" s="19" t="s">
        <v>559</v>
      </c>
      <c r="D38" s="19" t="s">
        <v>531</v>
      </c>
      <c r="E38" s="7">
        <v>2012</v>
      </c>
      <c r="F38" s="19">
        <v>231034</v>
      </c>
      <c r="G38" s="19">
        <v>0</v>
      </c>
      <c r="H38" s="19">
        <v>0</v>
      </c>
      <c r="I38" s="25">
        <v>1</v>
      </c>
      <c r="J38" s="25">
        <v>0</v>
      </c>
      <c r="K38" s="25">
        <f t="shared" si="0"/>
        <v>1</v>
      </c>
      <c r="L38" s="25">
        <f t="shared" si="1"/>
        <v>0</v>
      </c>
      <c r="M38" s="26">
        <f t="shared" si="8"/>
        <v>1</v>
      </c>
      <c r="N38" s="25">
        <v>0.68</v>
      </c>
      <c r="O38" s="25">
        <v>0.29799999999999999</v>
      </c>
      <c r="P38" s="26">
        <f t="shared" si="3"/>
        <v>0.67175000000000007</v>
      </c>
      <c r="Q38" s="31"/>
      <c r="R38" s="28"/>
      <c r="S38" s="26"/>
      <c r="T38" s="28"/>
      <c r="U38" s="28"/>
      <c r="V38" s="26"/>
    </row>
    <row r="39" spans="1:22" x14ac:dyDescent="0.25">
      <c r="A39" s="19" t="s">
        <v>447</v>
      </c>
      <c r="B39" s="19">
        <v>16</v>
      </c>
      <c r="C39" s="19" t="s">
        <v>560</v>
      </c>
      <c r="D39" s="19" t="s">
        <v>528</v>
      </c>
      <c r="E39" s="7">
        <v>2004</v>
      </c>
      <c r="F39" s="19">
        <v>84649</v>
      </c>
      <c r="G39" s="19">
        <v>62801</v>
      </c>
      <c r="H39" s="19">
        <v>0</v>
      </c>
      <c r="I39" s="25">
        <v>0.5740861308918277</v>
      </c>
      <c r="J39" s="25">
        <v>0.42591386910817225</v>
      </c>
      <c r="K39" s="25">
        <f t="shared" si="0"/>
        <v>0.5740861308918277</v>
      </c>
      <c r="L39" s="25">
        <f t="shared" si="1"/>
        <v>0.42591386910817225</v>
      </c>
      <c r="M39" s="26">
        <f t="shared" si="8"/>
        <v>0.14817226178365545</v>
      </c>
      <c r="N39" s="25">
        <v>0.58599999999999997</v>
      </c>
      <c r="O39" s="25">
        <v>0.39399999999999996</v>
      </c>
      <c r="P39" s="26">
        <f t="shared" si="3"/>
        <v>0.57674999999999998</v>
      </c>
      <c r="Q39" s="31">
        <v>46247</v>
      </c>
      <c r="R39" s="28">
        <v>43197</v>
      </c>
      <c r="S39" s="26">
        <f>ABS((R39/(R39+Q39))-(Q39/(R39+Q39)))</f>
        <v>3.4099548320736972E-2</v>
      </c>
      <c r="T39" s="28">
        <v>0.6</v>
      </c>
      <c r="U39" s="28">
        <v>0.39</v>
      </c>
      <c r="V39" s="26">
        <f>(T39-U39-7.2%)/2+0.5</f>
        <v>0.56899999999999995</v>
      </c>
    </row>
    <row r="40" spans="1:22" x14ac:dyDescent="0.25">
      <c r="A40" s="19" t="s">
        <v>447</v>
      </c>
      <c r="B40" s="19">
        <v>17</v>
      </c>
      <c r="C40" s="19" t="s">
        <v>561</v>
      </c>
      <c r="D40" s="19" t="s">
        <v>528</v>
      </c>
      <c r="E40" s="7">
        <v>2000</v>
      </c>
      <c r="F40" s="19">
        <v>159392</v>
      </c>
      <c r="G40" s="19">
        <v>57336</v>
      </c>
      <c r="H40" s="19">
        <v>0</v>
      </c>
      <c r="I40" s="25">
        <v>0.73544719648591783</v>
      </c>
      <c r="J40" s="25">
        <v>0.26455280351408217</v>
      </c>
      <c r="K40" s="25">
        <f t="shared" si="0"/>
        <v>0.73544719648591783</v>
      </c>
      <c r="L40" s="25">
        <f t="shared" si="1"/>
        <v>0.26455280351408217</v>
      </c>
      <c r="M40" s="26">
        <f t="shared" si="8"/>
        <v>0.47089439297183566</v>
      </c>
      <c r="N40" s="25">
        <v>0.71900000000000008</v>
      </c>
      <c r="O40" s="25">
        <v>0.255</v>
      </c>
      <c r="P40" s="26">
        <f t="shared" si="3"/>
        <v>0.71274999999999999</v>
      </c>
      <c r="Q40" s="31">
        <v>126147</v>
      </c>
      <c r="R40" s="28">
        <v>60468</v>
      </c>
      <c r="S40" s="26">
        <f>ABS((R40/(R40+Q40))-(Q40/(R40+Q40)))</f>
        <v>0.35194920022506232</v>
      </c>
      <c r="T40" s="28">
        <v>0.68</v>
      </c>
      <c r="U40" s="28">
        <v>0.3</v>
      </c>
      <c r="V40" s="26">
        <f>(T40-U40-7.2%)/2+0.5</f>
        <v>0.65400000000000003</v>
      </c>
    </row>
    <row r="41" spans="1:22" x14ac:dyDescent="0.25">
      <c r="A41" s="19" t="s">
        <v>447</v>
      </c>
      <c r="B41" s="19">
        <v>18</v>
      </c>
      <c r="C41" s="19" t="s">
        <v>562</v>
      </c>
      <c r="D41" s="19" t="s">
        <v>528</v>
      </c>
      <c r="E41" s="7">
        <v>1992</v>
      </c>
      <c r="F41" s="19">
        <v>212831</v>
      </c>
      <c r="G41" s="19">
        <v>89103</v>
      </c>
      <c r="H41" s="19">
        <v>0</v>
      </c>
      <c r="I41" s="25">
        <v>0.70489245994157668</v>
      </c>
      <c r="J41" s="25">
        <v>0.29510754005842338</v>
      </c>
      <c r="K41" s="25">
        <f t="shared" si="0"/>
        <v>0.70489245994157668</v>
      </c>
      <c r="L41" s="25">
        <f t="shared" si="1"/>
        <v>0.29510754005842338</v>
      </c>
      <c r="M41" s="26">
        <f t="shared" si="8"/>
        <v>0.4097849198831533</v>
      </c>
      <c r="N41" s="25">
        <v>0.68200000000000005</v>
      </c>
      <c r="O41" s="25">
        <v>0.28899999999999998</v>
      </c>
      <c r="P41" s="26">
        <f t="shared" si="3"/>
        <v>0.67725000000000002</v>
      </c>
      <c r="Q41" s="31">
        <v>151217</v>
      </c>
      <c r="R41" s="28">
        <v>60917</v>
      </c>
      <c r="S41" s="26">
        <f>ABS((R41/(R41+Q41))-(Q41/(R41+Q41)))</f>
        <v>0.42567433791848552</v>
      </c>
      <c r="T41" s="28">
        <v>0.73</v>
      </c>
      <c r="U41" s="28">
        <v>0.25</v>
      </c>
      <c r="V41" s="26">
        <f>(T41-U41-7.2%)/2+0.5</f>
        <v>0.70399999999999996</v>
      </c>
    </row>
    <row r="42" spans="1:22" x14ac:dyDescent="0.25">
      <c r="A42" s="19" t="s">
        <v>447</v>
      </c>
      <c r="B42" s="19">
        <v>19</v>
      </c>
      <c r="C42" s="19" t="s">
        <v>563</v>
      </c>
      <c r="D42" s="19" t="s">
        <v>528</v>
      </c>
      <c r="E42" s="7">
        <v>1994</v>
      </c>
      <c r="F42" s="19">
        <v>162300</v>
      </c>
      <c r="G42" s="19">
        <v>59313</v>
      </c>
      <c r="H42" s="19">
        <v>0</v>
      </c>
      <c r="I42" s="25">
        <v>0.7323577587957385</v>
      </c>
      <c r="J42" s="25">
        <v>0.2676422412042615</v>
      </c>
      <c r="K42" s="25">
        <f t="shared" si="0"/>
        <v>0.7323577587957385</v>
      </c>
      <c r="L42" s="25">
        <f t="shared" si="1"/>
        <v>0.2676422412042615</v>
      </c>
      <c r="M42" s="26">
        <f t="shared" si="8"/>
        <v>0.464715517591477</v>
      </c>
      <c r="N42" s="25">
        <v>0.71200000000000008</v>
      </c>
      <c r="O42" s="25">
        <v>0.26500000000000001</v>
      </c>
      <c r="P42" s="26">
        <f t="shared" si="3"/>
        <v>0.70425000000000004</v>
      </c>
      <c r="Q42" s="31">
        <v>105841</v>
      </c>
      <c r="R42" s="28">
        <v>37913</v>
      </c>
      <c r="S42" s="26">
        <f>ABS((R42/(R42+Q42))-(Q42/(R42+Q42)))</f>
        <v>0.47252946004980734</v>
      </c>
      <c r="T42" s="28">
        <v>0.7</v>
      </c>
      <c r="U42" s="28">
        <v>0.28999999999999998</v>
      </c>
      <c r="V42" s="26">
        <f>(T42-U42-7.2%)/2+0.5</f>
        <v>0.66900000000000004</v>
      </c>
    </row>
    <row r="43" spans="1:22" x14ac:dyDescent="0.25">
      <c r="A43" s="19" t="s">
        <v>447</v>
      </c>
      <c r="B43" s="19">
        <v>20</v>
      </c>
      <c r="C43" s="19" t="s">
        <v>564</v>
      </c>
      <c r="D43" s="19" t="s">
        <v>528</v>
      </c>
      <c r="E43" s="7">
        <v>1993</v>
      </c>
      <c r="F43" s="19">
        <v>172996</v>
      </c>
      <c r="G43" s="19">
        <v>60566</v>
      </c>
      <c r="H43" s="19">
        <v>0</v>
      </c>
      <c r="I43" s="25">
        <v>0.74068555672583725</v>
      </c>
      <c r="J43" s="25">
        <v>0.25931444327416275</v>
      </c>
      <c r="K43" s="25">
        <f t="shared" si="0"/>
        <v>0.74068555672583725</v>
      </c>
      <c r="L43" s="25">
        <f t="shared" si="1"/>
        <v>0.25931444327416275</v>
      </c>
      <c r="M43" s="26">
        <f t="shared" si="8"/>
        <v>0.48137111345167449</v>
      </c>
      <c r="N43" s="25">
        <v>0.70900000000000007</v>
      </c>
      <c r="O43" s="25">
        <v>0.26200000000000001</v>
      </c>
      <c r="P43" s="26">
        <f t="shared" si="3"/>
        <v>0.70425000000000004</v>
      </c>
      <c r="Q43" s="31">
        <v>118734</v>
      </c>
      <c r="R43" s="28">
        <v>53176</v>
      </c>
      <c r="S43" s="26">
        <f>ABS((R43/(R43+Q43))-(Q43/(R43+Q43)))</f>
        <v>0.3813507067651678</v>
      </c>
      <c r="T43" s="28">
        <v>0.72</v>
      </c>
      <c r="U43" s="28">
        <v>0.26</v>
      </c>
      <c r="V43" s="26">
        <f>(T43-U43-7.2%)/2+0.5</f>
        <v>0.69399999999999995</v>
      </c>
    </row>
    <row r="44" spans="1:22" x14ac:dyDescent="0.25">
      <c r="A44" s="19" t="s">
        <v>447</v>
      </c>
      <c r="B44" s="19">
        <v>21</v>
      </c>
      <c r="C44" s="19" t="s">
        <v>565</v>
      </c>
      <c r="D44" s="19" t="s">
        <v>536</v>
      </c>
      <c r="E44" s="7">
        <v>2012</v>
      </c>
      <c r="F44" s="19">
        <v>49119</v>
      </c>
      <c r="G44" s="19">
        <v>67164</v>
      </c>
      <c r="H44" s="19">
        <v>0</v>
      </c>
      <c r="I44" s="25">
        <v>0.42240912257165708</v>
      </c>
      <c r="J44" s="25">
        <v>0.57759087742834292</v>
      </c>
      <c r="K44" s="25">
        <f t="shared" si="0"/>
        <v>0.42240912257165708</v>
      </c>
      <c r="L44" s="25">
        <f t="shared" si="1"/>
        <v>0.57759087742834292</v>
      </c>
      <c r="M44" s="26">
        <f t="shared" si="8"/>
        <v>0.15518175485668584</v>
      </c>
      <c r="N44" s="25">
        <v>0.54600000000000004</v>
      </c>
      <c r="O44" s="25">
        <v>0.435</v>
      </c>
      <c r="P44" s="26">
        <f t="shared" si="3"/>
        <v>0.53625</v>
      </c>
      <c r="Q44" s="31"/>
      <c r="R44" s="28"/>
      <c r="S44" s="26"/>
      <c r="T44" s="28"/>
      <c r="U44" s="28"/>
      <c r="V44" s="26"/>
    </row>
    <row r="45" spans="1:22" x14ac:dyDescent="0.25">
      <c r="A45" s="19" t="s">
        <v>447</v>
      </c>
      <c r="B45" s="19">
        <v>22</v>
      </c>
      <c r="C45" s="19" t="s">
        <v>566</v>
      </c>
      <c r="D45" s="19" t="s">
        <v>521</v>
      </c>
      <c r="E45" s="7">
        <v>2002</v>
      </c>
      <c r="F45" s="19">
        <v>81555</v>
      </c>
      <c r="G45" s="19">
        <v>132386</v>
      </c>
      <c r="H45" s="19">
        <v>0</v>
      </c>
      <c r="I45" s="25">
        <v>0.38120322892760156</v>
      </c>
      <c r="J45" s="25">
        <v>0.6187967710723985</v>
      </c>
      <c r="K45" s="25">
        <f t="shared" si="0"/>
        <v>0.38120322892760156</v>
      </c>
      <c r="L45" s="25">
        <f t="shared" si="1"/>
        <v>0.6187967710723985</v>
      </c>
      <c r="M45" s="26">
        <f t="shared" si="8"/>
        <v>0.23759354214479694</v>
      </c>
      <c r="N45" s="25">
        <v>0.41600000000000004</v>
      </c>
      <c r="O45" s="25">
        <v>0.56600000000000006</v>
      </c>
      <c r="P45" s="26">
        <f t="shared" si="3"/>
        <v>0.40575</v>
      </c>
      <c r="Q45" s="31">
        <v>0</v>
      </c>
      <c r="R45" s="28">
        <v>135979</v>
      </c>
      <c r="S45" s="26">
        <f>ABS((R45/(R45+Q45))-(Q45/(R45+Q45)))</f>
        <v>1</v>
      </c>
      <c r="T45" s="28">
        <v>0.42</v>
      </c>
      <c r="U45" s="28">
        <v>0.56000000000000005</v>
      </c>
      <c r="V45" s="26">
        <f>(T45-U45-7.2%)/2+0.5</f>
        <v>0.39399999999999996</v>
      </c>
    </row>
    <row r="46" spans="1:22" x14ac:dyDescent="0.25">
      <c r="A46" s="19" t="s">
        <v>447</v>
      </c>
      <c r="B46" s="19">
        <v>23</v>
      </c>
      <c r="C46" s="19" t="s">
        <v>567</v>
      </c>
      <c r="D46" s="19" t="s">
        <v>521</v>
      </c>
      <c r="E46" s="7">
        <v>2006</v>
      </c>
      <c r="F46" s="19">
        <v>0</v>
      </c>
      <c r="G46" s="19">
        <v>158161</v>
      </c>
      <c r="H46" s="19">
        <v>57842</v>
      </c>
      <c r="I46" s="25">
        <v>0</v>
      </c>
      <c r="J46" s="25">
        <v>0.73221668217571056</v>
      </c>
      <c r="K46" s="25">
        <f t="shared" si="0"/>
        <v>0</v>
      </c>
      <c r="L46" s="25">
        <f t="shared" si="1"/>
        <v>1</v>
      </c>
      <c r="M46" s="26">
        <f t="shared" si="8"/>
        <v>1</v>
      </c>
      <c r="N46" s="25">
        <v>0.36099999999999999</v>
      </c>
      <c r="O46" s="25">
        <v>0.61499999999999999</v>
      </c>
      <c r="P46" s="26">
        <f t="shared" si="3"/>
        <v>0.35375000000000001</v>
      </c>
      <c r="Q46" s="31">
        <v>0</v>
      </c>
      <c r="R46" s="28">
        <v>173490</v>
      </c>
      <c r="S46" s="26">
        <f>ABS((R46/(R46+Q46))-(Q46/(R46+Q46)))</f>
        <v>1</v>
      </c>
      <c r="T46" s="28">
        <v>0.38</v>
      </c>
      <c r="U46" s="28">
        <v>0.6</v>
      </c>
      <c r="V46" s="26">
        <f>(T46-U46-7.2%)/2+0.5</f>
        <v>0.35399999999999998</v>
      </c>
    </row>
    <row r="47" spans="1:22" x14ac:dyDescent="0.25">
      <c r="A47" s="19" t="s">
        <v>447</v>
      </c>
      <c r="B47" s="19">
        <v>24</v>
      </c>
      <c r="C47" s="19" t="s">
        <v>568</v>
      </c>
      <c r="D47" s="19" t="s">
        <v>528</v>
      </c>
      <c r="E47" s="7">
        <v>1998</v>
      </c>
      <c r="F47" s="19">
        <v>156749</v>
      </c>
      <c r="G47" s="19">
        <v>127746</v>
      </c>
      <c r="H47" s="19">
        <v>0</v>
      </c>
      <c r="I47" s="25">
        <v>0.55097277632295827</v>
      </c>
      <c r="J47" s="25">
        <v>0.44902722367704179</v>
      </c>
      <c r="K47" s="25">
        <f t="shared" si="0"/>
        <v>0.55097277632295827</v>
      </c>
      <c r="L47" s="25">
        <f t="shared" si="1"/>
        <v>0.44902722367704179</v>
      </c>
      <c r="M47" s="26">
        <f t="shared" si="8"/>
        <v>0.10194555264591648</v>
      </c>
      <c r="N47" s="25">
        <v>0.54100000000000004</v>
      </c>
      <c r="O47" s="25">
        <v>0.43099999999999999</v>
      </c>
      <c r="P47" s="26">
        <f t="shared" si="3"/>
        <v>0.53575000000000006</v>
      </c>
      <c r="Q47" s="31">
        <v>111768</v>
      </c>
      <c r="R47" s="28">
        <v>72744</v>
      </c>
      <c r="S47" s="26">
        <f>ABS((R47/(R47+Q47))-(Q47/(R47+Q47)))</f>
        <v>0.21149843912591049</v>
      </c>
      <c r="T47" s="28">
        <v>0.66</v>
      </c>
      <c r="U47" s="28">
        <v>0.32</v>
      </c>
      <c r="V47" s="26">
        <f>(T47-U47-7.2%)/2+0.5</f>
        <v>0.63400000000000001</v>
      </c>
    </row>
    <row r="48" spans="1:22" x14ac:dyDescent="0.25">
      <c r="A48" s="19" t="s">
        <v>447</v>
      </c>
      <c r="B48" s="19">
        <v>25</v>
      </c>
      <c r="C48" s="19" t="s">
        <v>569</v>
      </c>
      <c r="D48" s="19" t="s">
        <v>521</v>
      </c>
      <c r="E48" s="7">
        <v>1992</v>
      </c>
      <c r="F48" s="19">
        <v>106982</v>
      </c>
      <c r="G48" s="19">
        <v>129593</v>
      </c>
      <c r="H48" s="19">
        <v>0</v>
      </c>
      <c r="I48" s="25">
        <v>0.45221177216527531</v>
      </c>
      <c r="J48" s="25">
        <v>0.54778822783472469</v>
      </c>
      <c r="K48" s="25">
        <f t="shared" si="0"/>
        <v>0.45221177216527531</v>
      </c>
      <c r="L48" s="25">
        <f t="shared" si="1"/>
        <v>0.54778822783472469</v>
      </c>
      <c r="M48" s="26">
        <f t="shared" si="8"/>
        <v>9.5576455669449389E-2</v>
      </c>
      <c r="N48" s="25">
        <v>0.47799999999999998</v>
      </c>
      <c r="O48" s="25">
        <v>0.49700000000000005</v>
      </c>
      <c r="P48" s="26">
        <f t="shared" si="3"/>
        <v>0.47124999999999995</v>
      </c>
      <c r="Q48" s="31">
        <v>73028</v>
      </c>
      <c r="R48" s="28">
        <v>118308</v>
      </c>
      <c r="S48" s="26">
        <f>ABS((R48/(R48+Q48))-(Q48/(R48+Q48)))</f>
        <v>0.23665175398252286</v>
      </c>
      <c r="T48" s="28">
        <v>0.49</v>
      </c>
      <c r="U48" s="28">
        <v>0.48</v>
      </c>
      <c r="V48" s="26">
        <f>(T48-U48-7.2%)/2+0.5</f>
        <v>0.46899999999999997</v>
      </c>
    </row>
    <row r="49" spans="1:22" x14ac:dyDescent="0.25">
      <c r="A49" s="19" t="s">
        <v>447</v>
      </c>
      <c r="B49" s="19">
        <v>26</v>
      </c>
      <c r="C49" s="19" t="s">
        <v>570</v>
      </c>
      <c r="D49" s="19" t="s">
        <v>531</v>
      </c>
      <c r="E49" s="7">
        <v>2012</v>
      </c>
      <c r="F49" s="19">
        <v>139072</v>
      </c>
      <c r="G49" s="19">
        <v>124863</v>
      </c>
      <c r="H49" s="19">
        <v>0</v>
      </c>
      <c r="I49" s="25">
        <v>0.52691761229090495</v>
      </c>
      <c r="J49" s="25">
        <v>0.47308238770909505</v>
      </c>
      <c r="K49" s="25">
        <f t="shared" si="0"/>
        <v>0.52691761229090495</v>
      </c>
      <c r="L49" s="25">
        <f t="shared" si="1"/>
        <v>0.47308238770909505</v>
      </c>
      <c r="M49" s="26">
        <f t="shared" si="8"/>
        <v>5.3835224581809893E-2</v>
      </c>
      <c r="N49" s="25">
        <v>0.54</v>
      </c>
      <c r="O49" s="25">
        <v>0.43700000000000006</v>
      </c>
      <c r="P49" s="26">
        <f t="shared" si="3"/>
        <v>0.53225</v>
      </c>
      <c r="Q49" s="31"/>
      <c r="R49" s="28"/>
      <c r="S49" s="26"/>
      <c r="T49" s="28"/>
      <c r="U49" s="28"/>
      <c r="V49" s="26"/>
    </row>
    <row r="50" spans="1:22" x14ac:dyDescent="0.25">
      <c r="A50" s="19" t="s">
        <v>447</v>
      </c>
      <c r="B50" s="19">
        <v>27</v>
      </c>
      <c r="C50" s="19" t="s">
        <v>571</v>
      </c>
      <c r="D50" s="19" t="s">
        <v>528</v>
      </c>
      <c r="E50" s="7">
        <v>2009</v>
      </c>
      <c r="F50" s="19">
        <v>154191</v>
      </c>
      <c r="G50" s="19">
        <v>86817</v>
      </c>
      <c r="H50" s="19">
        <v>0</v>
      </c>
      <c r="I50" s="25">
        <v>0.63977544313881696</v>
      </c>
      <c r="J50" s="25">
        <v>0.36022455686118304</v>
      </c>
      <c r="K50" s="25">
        <f t="shared" si="0"/>
        <v>0.63977544313881696</v>
      </c>
      <c r="L50" s="25">
        <f t="shared" si="1"/>
        <v>0.36022455686118304</v>
      </c>
      <c r="M50" s="26">
        <f t="shared" si="8"/>
        <v>0.27955088627763391</v>
      </c>
      <c r="N50" s="25">
        <v>0.626</v>
      </c>
      <c r="O50" s="25">
        <v>0.35</v>
      </c>
      <c r="P50" s="26">
        <f t="shared" si="3"/>
        <v>0.61875000000000002</v>
      </c>
      <c r="Q50" s="31">
        <v>77759</v>
      </c>
      <c r="R50" s="28">
        <v>31697</v>
      </c>
      <c r="S50" s="26">
        <f>ABS((R50/(R50+Q50))-(Q50/(R50+Q50)))</f>
        <v>0.42082663353310923</v>
      </c>
      <c r="T50" s="28">
        <v>0.68</v>
      </c>
      <c r="U50" s="28">
        <v>0.3</v>
      </c>
      <c r="V50" s="26">
        <f>(T50-U50-7.2%)/2+0.5</f>
        <v>0.65400000000000003</v>
      </c>
    </row>
    <row r="51" spans="1:22" x14ac:dyDescent="0.25">
      <c r="A51" s="19" t="s">
        <v>447</v>
      </c>
      <c r="B51" s="19">
        <v>28</v>
      </c>
      <c r="C51" s="19" t="s">
        <v>572</v>
      </c>
      <c r="D51" s="19" t="s">
        <v>528</v>
      </c>
      <c r="E51" s="7">
        <v>2000</v>
      </c>
      <c r="F51" s="19">
        <v>188703</v>
      </c>
      <c r="G51" s="19">
        <v>58008</v>
      </c>
      <c r="H51" s="19">
        <v>0</v>
      </c>
      <c r="I51" s="25">
        <v>0.76487469144059239</v>
      </c>
      <c r="J51" s="25">
        <v>0.23512530855940755</v>
      </c>
      <c r="K51" s="25">
        <f t="shared" si="0"/>
        <v>0.76487469144059239</v>
      </c>
      <c r="L51" s="25">
        <f t="shared" si="1"/>
        <v>0.23512530855940755</v>
      </c>
      <c r="M51" s="26">
        <f t="shared" si="8"/>
        <v>0.52974938288118478</v>
      </c>
      <c r="N51" s="25">
        <v>0.70299999999999996</v>
      </c>
      <c r="O51" s="25">
        <v>0.26500000000000001</v>
      </c>
      <c r="P51" s="26">
        <f t="shared" si="3"/>
        <v>0.69974999999999998</v>
      </c>
      <c r="Q51" s="31">
        <v>104374</v>
      </c>
      <c r="R51" s="28">
        <v>51534</v>
      </c>
      <c r="S51" s="26">
        <f>ABS((R51/(R51+Q51))-(Q51/(R51+Q51)))</f>
        <v>0.33891782333170845</v>
      </c>
      <c r="T51" s="28">
        <v>0.68</v>
      </c>
      <c r="U51" s="28">
        <v>0.3</v>
      </c>
      <c r="V51" s="26">
        <f>(T51-U51-7.2%)/2+0.5</f>
        <v>0.65400000000000003</v>
      </c>
    </row>
    <row r="52" spans="1:22" x14ac:dyDescent="0.25">
      <c r="A52" s="19" t="s">
        <v>447</v>
      </c>
      <c r="B52" s="19">
        <v>29</v>
      </c>
      <c r="C52" s="19" t="s">
        <v>573</v>
      </c>
      <c r="D52" s="19" t="s">
        <v>531</v>
      </c>
      <c r="E52" s="7">
        <v>2012</v>
      </c>
      <c r="F52" s="19">
        <v>111287</v>
      </c>
      <c r="G52" s="19">
        <v>0</v>
      </c>
      <c r="H52" s="19">
        <v>38994</v>
      </c>
      <c r="I52" s="25">
        <v>0.74052608114132856</v>
      </c>
      <c r="J52" s="25">
        <v>0</v>
      </c>
      <c r="K52" s="25">
        <f t="shared" si="0"/>
        <v>1</v>
      </c>
      <c r="L52" s="25">
        <f t="shared" si="1"/>
        <v>0</v>
      </c>
      <c r="M52" s="26">
        <f t="shared" si="8"/>
        <v>1</v>
      </c>
      <c r="N52" s="25">
        <v>0.77</v>
      </c>
      <c r="O52" s="25">
        <v>0.20499999999999999</v>
      </c>
      <c r="P52" s="26">
        <f t="shared" si="3"/>
        <v>0.76324999999999998</v>
      </c>
      <c r="Q52" s="31"/>
      <c r="R52" s="28"/>
      <c r="S52" s="26"/>
      <c r="T52" s="28"/>
      <c r="U52" s="28"/>
      <c r="V52" s="26"/>
    </row>
    <row r="53" spans="1:22" x14ac:dyDescent="0.25">
      <c r="A53" s="19" t="s">
        <v>447</v>
      </c>
      <c r="B53" s="19">
        <v>30</v>
      </c>
      <c r="C53" s="19" t="s">
        <v>574</v>
      </c>
      <c r="D53" s="19" t="s">
        <v>528</v>
      </c>
      <c r="E53" s="7">
        <v>1982</v>
      </c>
      <c r="F53" s="19">
        <v>247851</v>
      </c>
      <c r="G53" s="19">
        <v>0</v>
      </c>
      <c r="H53" s="19">
        <v>0</v>
      </c>
      <c r="I53" s="25">
        <v>1</v>
      </c>
      <c r="J53" s="25">
        <v>0</v>
      </c>
      <c r="K53" s="25">
        <f t="shared" si="0"/>
        <v>1</v>
      </c>
      <c r="L53" s="25">
        <f t="shared" si="1"/>
        <v>0</v>
      </c>
      <c r="M53" s="26">
        <f t="shared" si="8"/>
        <v>1</v>
      </c>
      <c r="N53" s="25">
        <v>0.65300000000000002</v>
      </c>
      <c r="O53" s="25">
        <v>0.32100000000000001</v>
      </c>
      <c r="P53" s="26">
        <f t="shared" si="3"/>
        <v>0.64675000000000005</v>
      </c>
      <c r="Q53" s="31">
        <v>88385</v>
      </c>
      <c r="R53" s="28">
        <v>28493</v>
      </c>
      <c r="S53" s="26">
        <f>ABS((R53/(R53+Q53))-(Q53/(R53+Q53)))</f>
        <v>0.51243176645733168</v>
      </c>
      <c r="T53" s="28">
        <v>0.76</v>
      </c>
      <c r="U53" s="28">
        <v>0.22</v>
      </c>
      <c r="V53" s="26">
        <f>(T53-U53-7.2%)/2+0.5</f>
        <v>0.73399999999999999</v>
      </c>
    </row>
    <row r="54" spans="1:22" x14ac:dyDescent="0.25">
      <c r="A54" s="19" t="s">
        <v>447</v>
      </c>
      <c r="B54" s="19">
        <v>31</v>
      </c>
      <c r="C54" s="19" t="s">
        <v>575</v>
      </c>
      <c r="D54" s="19" t="s">
        <v>521</v>
      </c>
      <c r="E54" s="7">
        <v>1998</v>
      </c>
      <c r="F54" s="19">
        <v>0</v>
      </c>
      <c r="G54" s="19">
        <v>161219</v>
      </c>
      <c r="H54" s="19">
        <v>0</v>
      </c>
      <c r="I54" s="25">
        <v>0</v>
      </c>
      <c r="J54" s="25">
        <v>1</v>
      </c>
      <c r="K54" s="25">
        <f t="shared" si="0"/>
        <v>0</v>
      </c>
      <c r="L54" s="25">
        <f t="shared" si="1"/>
        <v>1</v>
      </c>
      <c r="M54" s="26">
        <f t="shared" si="8"/>
        <v>1</v>
      </c>
      <c r="N54" s="25">
        <v>0.57200000000000006</v>
      </c>
      <c r="O54" s="25">
        <v>0.40600000000000003</v>
      </c>
      <c r="P54" s="26">
        <f t="shared" si="3"/>
        <v>0.56374999999999997</v>
      </c>
      <c r="Q54" s="31">
        <v>65122</v>
      </c>
      <c r="R54" s="28">
        <v>127161</v>
      </c>
      <c r="S54" s="26">
        <f>ABS((R54/(R54+Q54))-(Q54/(R54+Q54)))</f>
        <v>0.32264422751881344</v>
      </c>
      <c r="T54" s="28">
        <v>0.45</v>
      </c>
      <c r="U54" s="28">
        <v>0.53</v>
      </c>
      <c r="V54" s="26">
        <f>(T54-U54-7.2%)/2+0.5</f>
        <v>0.42399999999999999</v>
      </c>
    </row>
    <row r="55" spans="1:22" x14ac:dyDescent="0.25">
      <c r="A55" s="19" t="s">
        <v>447</v>
      </c>
      <c r="B55" s="19">
        <v>32</v>
      </c>
      <c r="C55" s="19" t="s">
        <v>576</v>
      </c>
      <c r="D55" s="19" t="s">
        <v>528</v>
      </c>
      <c r="E55" s="7">
        <v>1998</v>
      </c>
      <c r="F55" s="19">
        <v>124903</v>
      </c>
      <c r="G55" s="19">
        <v>65208</v>
      </c>
      <c r="H55" s="19">
        <v>0</v>
      </c>
      <c r="I55" s="25">
        <v>0.65700038398619753</v>
      </c>
      <c r="J55" s="25">
        <v>0.34299961601380247</v>
      </c>
      <c r="K55" s="25">
        <f t="shared" si="0"/>
        <v>0.65700038398619753</v>
      </c>
      <c r="L55" s="25">
        <f t="shared" si="1"/>
        <v>0.34299961601380247</v>
      </c>
      <c r="M55" s="26">
        <f t="shared" si="8"/>
        <v>0.31400076797239507</v>
      </c>
      <c r="N55" s="25">
        <v>0.65200000000000002</v>
      </c>
      <c r="O55" s="25">
        <v>0.32500000000000001</v>
      </c>
      <c r="P55" s="26">
        <f t="shared" si="3"/>
        <v>0.64424999999999999</v>
      </c>
      <c r="Q55" s="31">
        <v>85459</v>
      </c>
      <c r="R55" s="28">
        <v>30883</v>
      </c>
      <c r="S55" s="26">
        <f>ABS((R55/(R55+Q55))-(Q55/(R55+Q55)))</f>
        <v>0.46909972322978799</v>
      </c>
      <c r="T55" s="28">
        <v>0.71</v>
      </c>
      <c r="U55" s="28">
        <v>0.27</v>
      </c>
      <c r="V55" s="26">
        <f>(T55-U55-7.2%)/2+0.5</f>
        <v>0.68399999999999994</v>
      </c>
    </row>
    <row r="56" spans="1:22" x14ac:dyDescent="0.25">
      <c r="A56" s="19" t="s">
        <v>447</v>
      </c>
      <c r="B56" s="19">
        <v>33</v>
      </c>
      <c r="C56" s="19" t="s">
        <v>577</v>
      </c>
      <c r="D56" s="19" t="s">
        <v>528</v>
      </c>
      <c r="E56" s="7">
        <v>1974</v>
      </c>
      <c r="F56" s="19">
        <v>171860</v>
      </c>
      <c r="G56" s="19">
        <v>0</v>
      </c>
      <c r="H56" s="19">
        <v>146660</v>
      </c>
      <c r="I56" s="25">
        <v>0.53955795554439279</v>
      </c>
      <c r="J56" s="25">
        <v>0</v>
      </c>
      <c r="K56" s="25">
        <f t="shared" si="0"/>
        <v>1</v>
      </c>
      <c r="L56" s="25">
        <f t="shared" si="1"/>
        <v>0</v>
      </c>
      <c r="M56" s="26">
        <f t="shared" si="8"/>
        <v>1</v>
      </c>
      <c r="N56" s="25">
        <v>0.60599999999999998</v>
      </c>
      <c r="O56" s="25">
        <v>0.36799999999999999</v>
      </c>
      <c r="P56" s="26">
        <f t="shared" si="3"/>
        <v>0.59975000000000001</v>
      </c>
      <c r="Q56" s="31">
        <v>153663</v>
      </c>
      <c r="R56" s="28">
        <v>75948</v>
      </c>
      <c r="S56" s="26">
        <f>ABS((R56/(R56+Q56))-(Q56/(R56+Q56)))</f>
        <v>0.3384637495590368</v>
      </c>
      <c r="T56" s="28">
        <v>0.7</v>
      </c>
      <c r="U56" s="28">
        <v>0.28000000000000003</v>
      </c>
      <c r="V56" s="26">
        <f>(T56-U56-7.2%)/2+0.5</f>
        <v>0.67399999999999993</v>
      </c>
    </row>
    <row r="57" spans="1:22" x14ac:dyDescent="0.25">
      <c r="A57" s="19" t="s">
        <v>447</v>
      </c>
      <c r="B57" s="19">
        <v>34</v>
      </c>
      <c r="C57" s="19" t="s">
        <v>578</v>
      </c>
      <c r="D57" s="19" t="s">
        <v>528</v>
      </c>
      <c r="E57" s="7">
        <v>1992</v>
      </c>
      <c r="F57" s="19">
        <v>120367</v>
      </c>
      <c r="G57" s="19">
        <v>20223</v>
      </c>
      <c r="H57" s="19">
        <v>0</v>
      </c>
      <c r="I57" s="25">
        <v>0.85615619887616479</v>
      </c>
      <c r="J57" s="25">
        <v>0.14384380112383527</v>
      </c>
      <c r="K57" s="25">
        <f t="shared" si="0"/>
        <v>0.85615619887616479</v>
      </c>
      <c r="L57" s="25">
        <f t="shared" si="1"/>
        <v>0.14384380112383527</v>
      </c>
      <c r="M57" s="26">
        <f t="shared" si="8"/>
        <v>0.71231239775232957</v>
      </c>
      <c r="N57" s="25">
        <v>0.83</v>
      </c>
      <c r="O57" s="25">
        <v>0.14099999999999999</v>
      </c>
      <c r="P57" s="26">
        <f t="shared" si="3"/>
        <v>0.82525000000000004</v>
      </c>
      <c r="Q57" s="31">
        <v>76363</v>
      </c>
      <c r="R57" s="28">
        <v>14740</v>
      </c>
      <c r="S57" s="26">
        <f>ABS((R57/(R57+Q57))-(Q57/(R57+Q57)))</f>
        <v>0.67641021700712378</v>
      </c>
      <c r="T57" s="28">
        <v>0.8</v>
      </c>
      <c r="U57" s="28">
        <v>0.18</v>
      </c>
      <c r="V57" s="26">
        <f>(T57-U57-7.2%)/2+0.5</f>
        <v>0.77400000000000002</v>
      </c>
    </row>
    <row r="58" spans="1:22" x14ac:dyDescent="0.25">
      <c r="A58" s="19" t="s">
        <v>447</v>
      </c>
      <c r="B58" s="19">
        <v>35</v>
      </c>
      <c r="C58" s="19" t="s">
        <v>579</v>
      </c>
      <c r="D58" s="19" t="s">
        <v>531</v>
      </c>
      <c r="E58" s="7">
        <v>2012</v>
      </c>
      <c r="F58" s="19">
        <v>142680</v>
      </c>
      <c r="G58" s="19">
        <v>0</v>
      </c>
      <c r="H58" s="19">
        <v>0</v>
      </c>
      <c r="I58" s="25">
        <v>1</v>
      </c>
      <c r="J58" s="25">
        <v>0</v>
      </c>
      <c r="K58" s="25">
        <f t="shared" si="0"/>
        <v>1</v>
      </c>
      <c r="L58" s="25">
        <f t="shared" si="1"/>
        <v>0</v>
      </c>
      <c r="M58" s="26">
        <f t="shared" si="8"/>
        <v>1</v>
      </c>
      <c r="N58" s="25">
        <v>0.67400000000000004</v>
      </c>
      <c r="O58" s="25">
        <v>0.30599999999999999</v>
      </c>
      <c r="P58" s="26">
        <f t="shared" si="3"/>
        <v>0.66475000000000006</v>
      </c>
      <c r="Q58" s="31"/>
      <c r="R58" s="28"/>
      <c r="S58" s="26"/>
      <c r="T58" s="28"/>
      <c r="U58" s="28"/>
      <c r="V58" s="26"/>
    </row>
    <row r="59" spans="1:22" x14ac:dyDescent="0.25">
      <c r="A59" s="19" t="s">
        <v>447</v>
      </c>
      <c r="B59" s="19">
        <v>36</v>
      </c>
      <c r="C59" s="19" t="s">
        <v>580</v>
      </c>
      <c r="D59" s="19" t="s">
        <v>531</v>
      </c>
      <c r="E59" s="7">
        <v>2012</v>
      </c>
      <c r="F59" s="19">
        <v>110189</v>
      </c>
      <c r="G59" s="19">
        <v>97953</v>
      </c>
      <c r="H59" s="19">
        <v>0</v>
      </c>
      <c r="I59" s="25">
        <v>0.52939339489387049</v>
      </c>
      <c r="J59" s="25">
        <v>0.47060660510612945</v>
      </c>
      <c r="K59" s="25">
        <f t="shared" si="0"/>
        <v>0.52939339489387049</v>
      </c>
      <c r="L59" s="25">
        <f t="shared" si="1"/>
        <v>0.47060660510612945</v>
      </c>
      <c r="M59" s="26">
        <f t="shared" si="8"/>
        <v>5.8786789787741045E-2</v>
      </c>
      <c r="N59" s="25">
        <v>0.50700000000000001</v>
      </c>
      <c r="O59" s="25">
        <v>0.47499999999999998</v>
      </c>
      <c r="P59" s="26">
        <f t="shared" si="3"/>
        <v>0.49675000000000002</v>
      </c>
      <c r="Q59" s="31"/>
      <c r="R59" s="28"/>
      <c r="S59" s="26"/>
      <c r="T59" s="28"/>
      <c r="U59" s="28"/>
      <c r="V59" s="26"/>
    </row>
    <row r="60" spans="1:22" x14ac:dyDescent="0.25">
      <c r="A60" s="19" t="s">
        <v>447</v>
      </c>
      <c r="B60" s="19">
        <v>37</v>
      </c>
      <c r="C60" s="19" t="s">
        <v>581</v>
      </c>
      <c r="D60" s="19" t="s">
        <v>528</v>
      </c>
      <c r="E60" s="7">
        <v>2010</v>
      </c>
      <c r="F60" s="19">
        <v>207039</v>
      </c>
      <c r="G60" s="19">
        <v>32541</v>
      </c>
      <c r="H60" s="19">
        <v>0</v>
      </c>
      <c r="I60" s="25">
        <v>0.86417480591034312</v>
      </c>
      <c r="J60" s="25">
        <v>0.1358251940896569</v>
      </c>
      <c r="K60" s="25">
        <f t="shared" si="0"/>
        <v>0.86417480591034312</v>
      </c>
      <c r="L60" s="25">
        <f t="shared" si="1"/>
        <v>0.1358251940896569</v>
      </c>
      <c r="M60" s="26">
        <f t="shared" si="8"/>
        <v>0.72834961182068625</v>
      </c>
      <c r="N60" s="25">
        <v>0.84900000000000009</v>
      </c>
      <c r="O60" s="25">
        <v>0.127</v>
      </c>
      <c r="P60" s="26">
        <f t="shared" si="3"/>
        <v>0.84175</v>
      </c>
      <c r="Q60" s="31">
        <v>131990</v>
      </c>
      <c r="R60" s="28">
        <v>21342</v>
      </c>
      <c r="S60" s="26">
        <f>ABS((R60/(R60+Q60))-(Q60/(R60+Q60)))</f>
        <v>0.72162366629275043</v>
      </c>
      <c r="T60" s="28">
        <v>0.87</v>
      </c>
      <c r="U60" s="28">
        <v>0.12</v>
      </c>
      <c r="V60" s="26">
        <f>(T60-U60-7.2%)/2+0.5</f>
        <v>0.83899999999999997</v>
      </c>
    </row>
    <row r="61" spans="1:22" x14ac:dyDescent="0.25">
      <c r="A61" s="19" t="s">
        <v>447</v>
      </c>
      <c r="B61" s="19">
        <v>38</v>
      </c>
      <c r="C61" s="19" t="s">
        <v>582</v>
      </c>
      <c r="D61" s="19" t="s">
        <v>528</v>
      </c>
      <c r="E61" s="7">
        <v>2002</v>
      </c>
      <c r="F61" s="19">
        <v>145280</v>
      </c>
      <c r="G61" s="19">
        <v>69807</v>
      </c>
      <c r="H61" s="19">
        <v>0</v>
      </c>
      <c r="I61" s="25">
        <v>0.67544760957194061</v>
      </c>
      <c r="J61" s="25">
        <v>0.32455239042805933</v>
      </c>
      <c r="K61" s="25">
        <f t="shared" si="0"/>
        <v>0.67544760957194061</v>
      </c>
      <c r="L61" s="25">
        <f t="shared" si="1"/>
        <v>0.32455239042805933</v>
      </c>
      <c r="M61" s="26">
        <f t="shared" si="8"/>
        <v>0.35089521914388128</v>
      </c>
      <c r="N61" s="25">
        <v>0.64900000000000002</v>
      </c>
      <c r="O61" s="25">
        <v>0.33</v>
      </c>
      <c r="P61" s="26">
        <f t="shared" si="3"/>
        <v>0.64024999999999999</v>
      </c>
      <c r="Q61" s="31">
        <v>81590</v>
      </c>
      <c r="R61" s="28">
        <v>42037</v>
      </c>
      <c r="S61" s="26">
        <f>ABS((R61/(R61+Q61))-(Q61/(R61+Q61)))</f>
        <v>0.31993820120200284</v>
      </c>
      <c r="T61" s="28">
        <v>0.65</v>
      </c>
      <c r="U61" s="28">
        <v>0.32</v>
      </c>
      <c r="V61" s="26">
        <f>(T61-U61-7.2%)/2+0.5</f>
        <v>0.629</v>
      </c>
    </row>
    <row r="62" spans="1:22" x14ac:dyDescent="0.25">
      <c r="A62" s="19" t="s">
        <v>447</v>
      </c>
      <c r="B62" s="19">
        <v>39</v>
      </c>
      <c r="C62" s="19" t="s">
        <v>583</v>
      </c>
      <c r="D62" s="19" t="s">
        <v>521</v>
      </c>
      <c r="E62" s="7">
        <v>1992</v>
      </c>
      <c r="F62" s="19">
        <v>106360</v>
      </c>
      <c r="G62" s="19">
        <v>145607</v>
      </c>
      <c r="H62" s="19">
        <v>0</v>
      </c>
      <c r="I62" s="25">
        <v>0.42211876952140559</v>
      </c>
      <c r="J62" s="25">
        <v>0.57788123047859441</v>
      </c>
      <c r="K62" s="25">
        <f t="shared" si="0"/>
        <v>0.42211876952140559</v>
      </c>
      <c r="L62" s="25">
        <f t="shared" si="1"/>
        <v>0.57788123047859441</v>
      </c>
      <c r="M62" s="26">
        <f t="shared" si="8"/>
        <v>0.15576246095718882</v>
      </c>
      <c r="N62" s="25">
        <v>0.47100000000000003</v>
      </c>
      <c r="O62" s="25">
        <v>0.50800000000000001</v>
      </c>
      <c r="P62" s="26">
        <f t="shared" si="3"/>
        <v>0.46224999999999999</v>
      </c>
      <c r="Q62" s="31">
        <v>59400</v>
      </c>
      <c r="R62" s="28">
        <v>119455</v>
      </c>
      <c r="S62" s="26">
        <f>ABS((R62/(R62+Q62))-(Q62/(R62+Q62)))</f>
        <v>0.3357747896340611</v>
      </c>
      <c r="T62" s="28">
        <v>0.47</v>
      </c>
      <c r="U62" s="28">
        <v>0.51</v>
      </c>
      <c r="V62" s="26">
        <f>(T62-U62-7.2%)/2+0.5</f>
        <v>0.44399999999999995</v>
      </c>
    </row>
    <row r="63" spans="1:22" x14ac:dyDescent="0.25">
      <c r="A63" s="19" t="s">
        <v>447</v>
      </c>
      <c r="B63" s="19">
        <v>40</v>
      </c>
      <c r="C63" s="19" t="s">
        <v>584</v>
      </c>
      <c r="D63" s="19" t="s">
        <v>528</v>
      </c>
      <c r="E63" s="7">
        <v>1992</v>
      </c>
      <c r="F63" s="19">
        <v>125553</v>
      </c>
      <c r="G63" s="19">
        <v>0</v>
      </c>
      <c r="H63" s="19">
        <v>0</v>
      </c>
      <c r="I63" s="25">
        <v>1</v>
      </c>
      <c r="J63" s="25">
        <v>0</v>
      </c>
      <c r="K63" s="25">
        <f t="shared" si="0"/>
        <v>1</v>
      </c>
      <c r="L63" s="25">
        <f t="shared" si="1"/>
        <v>0</v>
      </c>
      <c r="M63" s="26">
        <f t="shared" si="8"/>
        <v>1</v>
      </c>
      <c r="N63" s="25">
        <v>0.81499999999999995</v>
      </c>
      <c r="O63" s="25">
        <v>0.16500000000000001</v>
      </c>
      <c r="P63" s="26">
        <f t="shared" si="3"/>
        <v>0.80574999999999997</v>
      </c>
      <c r="Q63" s="31">
        <v>69382</v>
      </c>
      <c r="R63" s="28">
        <v>20457</v>
      </c>
      <c r="S63" s="26">
        <f>ABS((R63/(R63+Q63))-(Q63/(R63+Q63)))</f>
        <v>0.5445853137278911</v>
      </c>
      <c r="T63" s="28">
        <v>0.75</v>
      </c>
      <c r="U63" s="28">
        <v>0.23</v>
      </c>
      <c r="V63" s="26">
        <f>(T63-U63-7.2%)/2+0.5</f>
        <v>0.72399999999999998</v>
      </c>
    </row>
    <row r="64" spans="1:22" x14ac:dyDescent="0.25">
      <c r="A64" s="19" t="s">
        <v>447</v>
      </c>
      <c r="B64" s="19">
        <v>41</v>
      </c>
      <c r="C64" s="19" t="s">
        <v>585</v>
      </c>
      <c r="D64" s="19" t="s">
        <v>531</v>
      </c>
      <c r="E64" s="7">
        <v>2012</v>
      </c>
      <c r="F64" s="19">
        <v>103578</v>
      </c>
      <c r="G64" s="19">
        <v>72074</v>
      </c>
      <c r="H64" s="19">
        <v>0</v>
      </c>
      <c r="I64" s="25">
        <v>0.58967731651219457</v>
      </c>
      <c r="J64" s="25">
        <v>0.41032268348780543</v>
      </c>
      <c r="K64" s="25">
        <f t="shared" si="0"/>
        <v>0.58967731651219457</v>
      </c>
      <c r="L64" s="25">
        <f t="shared" si="1"/>
        <v>0.41032268348780543</v>
      </c>
      <c r="M64" s="26">
        <f t="shared" si="8"/>
        <v>0.17935463302438914</v>
      </c>
      <c r="N64" s="25">
        <v>0.61499999999999999</v>
      </c>
      <c r="O64" s="25">
        <v>0.36299999999999999</v>
      </c>
      <c r="P64" s="26">
        <f t="shared" si="3"/>
        <v>0.60675000000000001</v>
      </c>
      <c r="Q64" s="31"/>
      <c r="R64" s="28"/>
      <c r="S64" s="26"/>
      <c r="T64" s="28"/>
      <c r="U64" s="28"/>
      <c r="V64" s="26"/>
    </row>
    <row r="65" spans="1:22" x14ac:dyDescent="0.25">
      <c r="A65" s="19" t="s">
        <v>447</v>
      </c>
      <c r="B65" s="19">
        <v>42</v>
      </c>
      <c r="C65" s="19" t="s">
        <v>586</v>
      </c>
      <c r="D65" s="19" t="s">
        <v>521</v>
      </c>
      <c r="E65" s="7">
        <v>1992</v>
      </c>
      <c r="F65" s="19">
        <v>84702</v>
      </c>
      <c r="G65" s="19">
        <v>130245</v>
      </c>
      <c r="H65" s="19">
        <v>0</v>
      </c>
      <c r="I65" s="25">
        <v>0.39405993105277115</v>
      </c>
      <c r="J65" s="25">
        <v>0.60594006894722885</v>
      </c>
      <c r="K65" s="25">
        <f t="shared" si="0"/>
        <v>0.39405993105277115</v>
      </c>
      <c r="L65" s="25">
        <f t="shared" si="1"/>
        <v>0.60594006894722885</v>
      </c>
      <c r="M65" s="26">
        <f t="shared" si="8"/>
        <v>0.2118801378944577</v>
      </c>
      <c r="N65" s="25">
        <v>0.41399999999999998</v>
      </c>
      <c r="O65" s="25">
        <v>0.56499999999999995</v>
      </c>
      <c r="P65" s="26">
        <f t="shared" si="3"/>
        <v>0.40525</v>
      </c>
      <c r="Q65" s="31">
        <v>85784</v>
      </c>
      <c r="R65" s="28">
        <v>107482</v>
      </c>
      <c r="S65" s="26">
        <f>ABS((R65/(R65+Q65))-(Q65/(R65+Q65)))</f>
        <v>0.11227013546097092</v>
      </c>
      <c r="T65" s="28">
        <v>0.5</v>
      </c>
      <c r="U65" s="28">
        <v>0.49</v>
      </c>
      <c r="V65" s="26">
        <f>(T65-U65-7.2%)/2+0.5</f>
        <v>0.46899999999999997</v>
      </c>
    </row>
    <row r="66" spans="1:22" x14ac:dyDescent="0.25">
      <c r="A66" s="19" t="s">
        <v>447</v>
      </c>
      <c r="B66" s="19">
        <v>43</v>
      </c>
      <c r="C66" s="19" t="s">
        <v>587</v>
      </c>
      <c r="D66" s="19" t="s">
        <v>528</v>
      </c>
      <c r="E66" s="7">
        <v>1990</v>
      </c>
      <c r="F66" s="19">
        <v>200894</v>
      </c>
      <c r="G66" s="19">
        <v>0</v>
      </c>
      <c r="H66" s="19">
        <v>0</v>
      </c>
      <c r="I66" s="25">
        <v>1</v>
      </c>
      <c r="J66" s="25">
        <v>0</v>
      </c>
      <c r="K66" s="25">
        <f t="shared" si="0"/>
        <v>1</v>
      </c>
      <c r="L66" s="25">
        <f t="shared" si="1"/>
        <v>0</v>
      </c>
      <c r="M66" s="26">
        <f t="shared" si="8"/>
        <v>1</v>
      </c>
      <c r="N66" s="25">
        <v>0.78</v>
      </c>
      <c r="O66" s="25">
        <v>0.2</v>
      </c>
      <c r="P66" s="26">
        <f t="shared" si="3"/>
        <v>0.77075000000000005</v>
      </c>
      <c r="Q66" s="31">
        <v>98131</v>
      </c>
      <c r="R66" s="28">
        <v>25561</v>
      </c>
      <c r="S66" s="26">
        <f>ABS((R66/(R66+Q66))-(Q66/(R66+Q66)))</f>
        <v>0.58669922064482738</v>
      </c>
      <c r="T66" s="28">
        <v>0.84</v>
      </c>
      <c r="U66" s="28">
        <v>0.14000000000000001</v>
      </c>
      <c r="V66" s="26">
        <f>(T66-U66-7.2%)/2+0.5</f>
        <v>0.81399999999999995</v>
      </c>
    </row>
    <row r="67" spans="1:22" x14ac:dyDescent="0.25">
      <c r="A67" s="19" t="s">
        <v>447</v>
      </c>
      <c r="B67" s="19">
        <v>44</v>
      </c>
      <c r="C67" s="19" t="s">
        <v>588</v>
      </c>
      <c r="D67" s="19" t="s">
        <v>528</v>
      </c>
      <c r="E67" s="7">
        <v>2011</v>
      </c>
      <c r="F67" s="19">
        <v>165898</v>
      </c>
      <c r="G67" s="19">
        <v>0</v>
      </c>
      <c r="H67" s="19">
        <v>0</v>
      </c>
      <c r="I67" s="25">
        <v>1</v>
      </c>
      <c r="J67" s="25">
        <v>0</v>
      </c>
      <c r="K67" s="25">
        <f t="shared" ref="K67:K130" si="9">I67/(I67+J67)</f>
        <v>1</v>
      </c>
      <c r="L67" s="25">
        <f t="shared" ref="L67:L130" si="10">J67/(J67+I67)</f>
        <v>0</v>
      </c>
      <c r="M67" s="26">
        <f t="shared" ref="M67:M98" si="11">ABS((J67/(J67+I67))-(I67/(J67+I67)))</f>
        <v>1</v>
      </c>
      <c r="N67" s="25">
        <v>0.84699999999999998</v>
      </c>
      <c r="O67" s="25">
        <v>0.13600000000000001</v>
      </c>
      <c r="P67" s="26">
        <f t="shared" ref="P67:P130" si="12">(N67-O67-3.85%)/2+0.5</f>
        <v>0.83624999999999994</v>
      </c>
      <c r="Q67" s="31"/>
      <c r="R67" s="28"/>
      <c r="S67" s="26"/>
      <c r="T67" s="28">
        <v>0.64</v>
      </c>
      <c r="U67" s="28">
        <v>0.34</v>
      </c>
      <c r="V67" s="26">
        <f>(T67-U67-7.2%)/2+0.5</f>
        <v>0.61399999999999999</v>
      </c>
    </row>
    <row r="68" spans="1:22" x14ac:dyDescent="0.25">
      <c r="A68" s="19" t="s">
        <v>447</v>
      </c>
      <c r="B68" s="19">
        <v>45</v>
      </c>
      <c r="C68" s="19" t="s">
        <v>589</v>
      </c>
      <c r="D68" s="19" t="s">
        <v>521</v>
      </c>
      <c r="E68" s="7">
        <v>2005</v>
      </c>
      <c r="F68" s="19">
        <v>121814</v>
      </c>
      <c r="G68" s="19">
        <v>171417</v>
      </c>
      <c r="H68" s="19">
        <v>0</v>
      </c>
      <c r="I68" s="25">
        <v>0.41541992490562046</v>
      </c>
      <c r="J68" s="25">
        <v>0.58458007509437948</v>
      </c>
      <c r="K68" s="25">
        <f t="shared" si="9"/>
        <v>0.41541992490562046</v>
      </c>
      <c r="L68" s="25">
        <f t="shared" si="10"/>
        <v>0.58458007509437948</v>
      </c>
      <c r="M68" s="26">
        <f t="shared" si="11"/>
        <v>0.16916015018875902</v>
      </c>
      <c r="N68" s="25">
        <v>0.43</v>
      </c>
      <c r="O68" s="25">
        <v>0.54799999999999993</v>
      </c>
      <c r="P68" s="26">
        <f t="shared" si="12"/>
        <v>0.42175000000000001</v>
      </c>
      <c r="Q68" s="31">
        <v>88465</v>
      </c>
      <c r="R68" s="28">
        <v>145481</v>
      </c>
      <c r="S68" s="26">
        <f>ABS((R68/(R68+Q68))-(Q68/(R68+Q68)))</f>
        <v>0.24371436143383512</v>
      </c>
      <c r="T68" s="28">
        <v>0.49</v>
      </c>
      <c r="U68" s="28">
        <v>0.49</v>
      </c>
      <c r="V68" s="26">
        <f>(T68-U68-7.2%)/2+0.5</f>
        <v>0.46399999999999997</v>
      </c>
    </row>
    <row r="69" spans="1:22" x14ac:dyDescent="0.25">
      <c r="A69" s="19" t="s">
        <v>447</v>
      </c>
      <c r="B69" s="19">
        <v>46</v>
      </c>
      <c r="C69" s="19" t="s">
        <v>590</v>
      </c>
      <c r="D69" s="19" t="s">
        <v>528</v>
      </c>
      <c r="E69" s="7">
        <v>1996</v>
      </c>
      <c r="F69" s="19">
        <v>95694</v>
      </c>
      <c r="G69" s="19">
        <v>54121</v>
      </c>
      <c r="H69" s="19">
        <v>0</v>
      </c>
      <c r="I69" s="25">
        <v>0.63874778893969231</v>
      </c>
      <c r="J69" s="25">
        <v>0.36125221106030769</v>
      </c>
      <c r="K69" s="25">
        <f t="shared" si="9"/>
        <v>0.63874778893969231</v>
      </c>
      <c r="L69" s="25">
        <f t="shared" si="10"/>
        <v>0.36125221106030769</v>
      </c>
      <c r="M69" s="26">
        <f t="shared" si="11"/>
        <v>0.27749557787938461</v>
      </c>
      <c r="N69" s="25">
        <v>0.61399999999999999</v>
      </c>
      <c r="O69" s="25">
        <v>0.36200000000000004</v>
      </c>
      <c r="P69" s="26">
        <f t="shared" si="12"/>
        <v>0.60675000000000001</v>
      </c>
      <c r="Q69" s="31">
        <v>50832</v>
      </c>
      <c r="R69" s="28">
        <v>37679</v>
      </c>
      <c r="S69" s="26">
        <f>ABS((R69/(R69+Q69))-(Q69/(R69+Q69)))</f>
        <v>0.14860299849736186</v>
      </c>
      <c r="T69" s="28">
        <v>0.6</v>
      </c>
      <c r="U69" s="28">
        <v>0.38</v>
      </c>
      <c r="V69" s="26">
        <f>(T69-U69-7.2%)/2+0.5</f>
        <v>0.57399999999999995</v>
      </c>
    </row>
    <row r="70" spans="1:22" x14ac:dyDescent="0.25">
      <c r="A70" s="19" t="s">
        <v>447</v>
      </c>
      <c r="B70" s="19">
        <v>47</v>
      </c>
      <c r="C70" s="19" t="s">
        <v>591</v>
      </c>
      <c r="D70" s="19" t="s">
        <v>531</v>
      </c>
      <c r="E70" s="7">
        <v>2012</v>
      </c>
      <c r="F70" s="19">
        <v>130093</v>
      </c>
      <c r="G70" s="19">
        <v>99919</v>
      </c>
      <c r="H70" s="19">
        <v>0</v>
      </c>
      <c r="I70" s="25">
        <v>0.56559222997061021</v>
      </c>
      <c r="J70" s="25">
        <v>0.43440777002938979</v>
      </c>
      <c r="K70" s="25">
        <f t="shared" si="9"/>
        <v>0.56559222997061021</v>
      </c>
      <c r="L70" s="25">
        <f t="shared" si="10"/>
        <v>0.43440777002938979</v>
      </c>
      <c r="M70" s="26">
        <f t="shared" si="11"/>
        <v>0.13118445994122041</v>
      </c>
      <c r="N70" s="25">
        <v>0.6</v>
      </c>
      <c r="O70" s="25">
        <v>0.375</v>
      </c>
      <c r="P70" s="26">
        <f t="shared" si="12"/>
        <v>0.59324999999999994</v>
      </c>
      <c r="Q70" s="31"/>
      <c r="R70" s="28"/>
      <c r="S70" s="26"/>
      <c r="T70" s="28"/>
      <c r="U70" s="28"/>
      <c r="V70" s="26"/>
    </row>
    <row r="71" spans="1:22" x14ac:dyDescent="0.25">
      <c r="A71" s="19" t="s">
        <v>447</v>
      </c>
      <c r="B71" s="19">
        <v>48</v>
      </c>
      <c r="C71" s="19" t="s">
        <v>592</v>
      </c>
      <c r="D71" s="19" t="s">
        <v>521</v>
      </c>
      <c r="E71" s="7">
        <v>1988</v>
      </c>
      <c r="F71" s="19">
        <v>113358</v>
      </c>
      <c r="G71" s="19">
        <v>177144</v>
      </c>
      <c r="H71" s="19">
        <v>0</v>
      </c>
      <c r="I71" s="25">
        <v>0.39021418096949417</v>
      </c>
      <c r="J71" s="25">
        <v>0.60978581903050577</v>
      </c>
      <c r="K71" s="25">
        <f t="shared" si="9"/>
        <v>0.39021418096949417</v>
      </c>
      <c r="L71" s="25">
        <f t="shared" si="10"/>
        <v>0.60978581903050577</v>
      </c>
      <c r="M71" s="26">
        <f t="shared" si="11"/>
        <v>0.2195716380610116</v>
      </c>
      <c r="N71" s="25">
        <v>0.43</v>
      </c>
      <c r="O71" s="25">
        <v>0.54700000000000004</v>
      </c>
      <c r="P71" s="26">
        <f t="shared" si="12"/>
        <v>0.42224999999999996</v>
      </c>
      <c r="Q71" s="31">
        <v>84940</v>
      </c>
      <c r="R71" s="28">
        <v>139822</v>
      </c>
      <c r="S71" s="26">
        <f>ABS((R71/(R71+Q71))-(Q71/(R71+Q71)))</f>
        <v>0.24417828636513295</v>
      </c>
      <c r="T71" s="28">
        <v>0.48</v>
      </c>
      <c r="U71" s="28">
        <v>0.5</v>
      </c>
      <c r="V71" s="26">
        <f>(T71-U71-7.2%)/2+0.5</f>
        <v>0.45399999999999996</v>
      </c>
    </row>
    <row r="72" spans="1:22" x14ac:dyDescent="0.25">
      <c r="A72" s="19" t="s">
        <v>447</v>
      </c>
      <c r="B72" s="19">
        <v>49</v>
      </c>
      <c r="C72" s="19" t="s">
        <v>593</v>
      </c>
      <c r="D72" s="19" t="s">
        <v>521</v>
      </c>
      <c r="E72" s="7">
        <v>2000</v>
      </c>
      <c r="F72" s="19">
        <v>114893</v>
      </c>
      <c r="G72" s="19">
        <v>159725</v>
      </c>
      <c r="H72" s="19">
        <v>0</v>
      </c>
      <c r="I72" s="25">
        <v>0.41837388663525332</v>
      </c>
      <c r="J72" s="25">
        <v>0.58162611336474668</v>
      </c>
      <c r="K72" s="25">
        <f t="shared" si="9"/>
        <v>0.41837388663525332</v>
      </c>
      <c r="L72" s="25">
        <f t="shared" si="10"/>
        <v>0.58162611336474668</v>
      </c>
      <c r="M72" s="26">
        <f t="shared" si="11"/>
        <v>0.16325222672949335</v>
      </c>
      <c r="N72" s="25">
        <v>0.45700000000000002</v>
      </c>
      <c r="O72" s="25">
        <v>0.52400000000000002</v>
      </c>
      <c r="P72" s="26">
        <f t="shared" si="12"/>
        <v>0.44724999999999998</v>
      </c>
      <c r="Q72" s="31">
        <v>59714</v>
      </c>
      <c r="R72" s="28">
        <v>119088</v>
      </c>
      <c r="S72" s="26">
        <f>ABS((R72/(R72+Q72))-(Q72/(R72+Q72)))</f>
        <v>0.3320656368496997</v>
      </c>
      <c r="T72" s="28">
        <v>0.45</v>
      </c>
      <c r="U72" s="28">
        <v>0.53</v>
      </c>
      <c r="V72" s="26">
        <f>(T72-U72-7.2%)/2+0.5</f>
        <v>0.42399999999999999</v>
      </c>
    </row>
    <row r="73" spans="1:22" x14ac:dyDescent="0.25">
      <c r="A73" s="19" t="s">
        <v>447</v>
      </c>
      <c r="B73" s="19">
        <v>50</v>
      </c>
      <c r="C73" s="19" t="s">
        <v>594</v>
      </c>
      <c r="D73" s="19" t="s">
        <v>521</v>
      </c>
      <c r="E73" s="7">
        <v>2008</v>
      </c>
      <c r="F73" s="19">
        <v>83455</v>
      </c>
      <c r="G73" s="19">
        <v>174838</v>
      </c>
      <c r="H73" s="19">
        <v>0</v>
      </c>
      <c r="I73" s="25">
        <v>0.32310205851494234</v>
      </c>
      <c r="J73" s="25">
        <v>0.67689794148505766</v>
      </c>
      <c r="K73" s="25">
        <f t="shared" si="9"/>
        <v>0.32310205851494234</v>
      </c>
      <c r="L73" s="25">
        <f t="shared" si="10"/>
        <v>0.67689794148505766</v>
      </c>
      <c r="M73" s="26">
        <f t="shared" si="11"/>
        <v>0.35379588297011533</v>
      </c>
      <c r="N73" s="25">
        <v>0.376</v>
      </c>
      <c r="O73" s="25">
        <v>0.60399999999999998</v>
      </c>
      <c r="P73" s="26">
        <f t="shared" si="12"/>
        <v>0.36675000000000002</v>
      </c>
      <c r="Q73" s="31">
        <v>70870</v>
      </c>
      <c r="R73" s="28">
        <v>139460</v>
      </c>
      <c r="S73" s="26">
        <f>ABS((R73/(R73+Q73))-(Q73/(R73+Q73)))</f>
        <v>0.32610659439927736</v>
      </c>
      <c r="T73" s="28">
        <v>0.45</v>
      </c>
      <c r="U73" s="28">
        <v>0.53</v>
      </c>
      <c r="V73" s="26">
        <f>(T73-U73-7.2%)/2+0.5</f>
        <v>0.42399999999999999</v>
      </c>
    </row>
    <row r="74" spans="1:22" x14ac:dyDescent="0.25">
      <c r="A74" s="19" t="s">
        <v>447</v>
      </c>
      <c r="B74" s="19">
        <v>51</v>
      </c>
      <c r="C74" s="19" t="s">
        <v>595</v>
      </c>
      <c r="D74" s="19" t="s">
        <v>531</v>
      </c>
      <c r="E74" s="7">
        <v>2012</v>
      </c>
      <c r="F74" s="19">
        <v>113934</v>
      </c>
      <c r="G74" s="19">
        <v>45464</v>
      </c>
      <c r="H74" s="19">
        <v>0</v>
      </c>
      <c r="I74" s="25">
        <v>0.71477684789018681</v>
      </c>
      <c r="J74" s="25">
        <v>0.28522315210981319</v>
      </c>
      <c r="K74" s="25">
        <f t="shared" si="9"/>
        <v>0.71477684789018681</v>
      </c>
      <c r="L74" s="25">
        <f t="shared" si="10"/>
        <v>0.28522315210981319</v>
      </c>
      <c r="M74" s="26">
        <f t="shared" si="11"/>
        <v>0.42955369578037361</v>
      </c>
      <c r="N74" s="25">
        <v>0.69400000000000006</v>
      </c>
      <c r="O74" s="25">
        <v>0.28899999999999998</v>
      </c>
      <c r="P74" s="26">
        <f t="shared" si="12"/>
        <v>0.68325000000000002</v>
      </c>
      <c r="Q74" s="31"/>
      <c r="R74" s="28"/>
      <c r="S74" s="26"/>
      <c r="T74" s="28"/>
      <c r="U74" s="28"/>
      <c r="V74" s="26"/>
    </row>
    <row r="75" spans="1:22" x14ac:dyDescent="0.25">
      <c r="A75" s="19" t="s">
        <v>447</v>
      </c>
      <c r="B75" s="19">
        <v>52</v>
      </c>
      <c r="C75" s="19" t="s">
        <v>596</v>
      </c>
      <c r="D75" s="19" t="s">
        <v>531</v>
      </c>
      <c r="E75" s="7">
        <v>2012</v>
      </c>
      <c r="F75" s="19">
        <v>151451</v>
      </c>
      <c r="G75" s="19">
        <v>144459</v>
      </c>
      <c r="H75" s="19">
        <v>0</v>
      </c>
      <c r="I75" s="25">
        <v>0.51181440302794767</v>
      </c>
      <c r="J75" s="25">
        <v>0.48818559697205233</v>
      </c>
      <c r="K75" s="25">
        <f t="shared" si="9"/>
        <v>0.51181440302794767</v>
      </c>
      <c r="L75" s="25">
        <f t="shared" si="10"/>
        <v>0.48818559697205233</v>
      </c>
      <c r="M75" s="26">
        <f t="shared" si="11"/>
        <v>2.3628806055895346E-2</v>
      </c>
      <c r="N75" s="25">
        <v>0.52100000000000002</v>
      </c>
      <c r="O75" s="25">
        <v>0.45700000000000002</v>
      </c>
      <c r="P75" s="26">
        <f t="shared" si="12"/>
        <v>0.51275000000000004</v>
      </c>
      <c r="Q75" s="31"/>
      <c r="R75" s="28"/>
      <c r="S75" s="26"/>
      <c r="T75" s="28"/>
      <c r="U75" s="28"/>
      <c r="V75" s="26"/>
    </row>
    <row r="76" spans="1:22" x14ac:dyDescent="0.25">
      <c r="A76" s="19" t="s">
        <v>447</v>
      </c>
      <c r="B76" s="19">
        <v>53</v>
      </c>
      <c r="C76" s="19" t="s">
        <v>597</v>
      </c>
      <c r="D76" s="19" t="s">
        <v>528</v>
      </c>
      <c r="E76" s="7">
        <v>2000</v>
      </c>
      <c r="F76" s="19">
        <v>164825</v>
      </c>
      <c r="G76" s="19">
        <v>103482</v>
      </c>
      <c r="H76" s="19">
        <v>0</v>
      </c>
      <c r="I76" s="25">
        <v>0.61431494519337926</v>
      </c>
      <c r="J76" s="25">
        <v>0.3856850548066208</v>
      </c>
      <c r="K76" s="25">
        <f t="shared" si="9"/>
        <v>0.61431494519337926</v>
      </c>
      <c r="L76" s="25">
        <f t="shared" si="10"/>
        <v>0.3856850548066208</v>
      </c>
      <c r="M76" s="26">
        <f t="shared" si="11"/>
        <v>0.22862989038675846</v>
      </c>
      <c r="N76" s="25">
        <v>0.61399999999999999</v>
      </c>
      <c r="O76" s="25">
        <v>0.36399999999999999</v>
      </c>
      <c r="P76" s="26">
        <f t="shared" si="12"/>
        <v>0.60575000000000001</v>
      </c>
      <c r="Q76" s="31">
        <v>104800</v>
      </c>
      <c r="R76" s="28">
        <v>57230</v>
      </c>
      <c r="S76" s="26">
        <f t="shared" ref="S76:S87" si="13">ABS((R76/(R76+Q76))-(Q76/(R76+Q76)))</f>
        <v>0.29358760723322841</v>
      </c>
      <c r="T76" s="28">
        <v>0.68</v>
      </c>
      <c r="U76" s="28">
        <v>0.3</v>
      </c>
      <c r="V76" s="26">
        <f t="shared" ref="V76:V87" si="14">(T76-U76-7.2%)/2+0.5</f>
        <v>0.65400000000000003</v>
      </c>
    </row>
    <row r="77" spans="1:22" x14ac:dyDescent="0.25">
      <c r="A77" s="19" t="s">
        <v>448</v>
      </c>
      <c r="B77" s="19">
        <v>1</v>
      </c>
      <c r="C77" s="19" t="s">
        <v>598</v>
      </c>
      <c r="D77" s="19" t="s">
        <v>528</v>
      </c>
      <c r="E77" s="7">
        <v>1996</v>
      </c>
      <c r="F77" s="19">
        <v>237579</v>
      </c>
      <c r="G77" s="19">
        <v>93217</v>
      </c>
      <c r="H77" s="19">
        <v>17432</v>
      </c>
      <c r="I77" s="25">
        <v>0.68225128364175192</v>
      </c>
      <c r="J77" s="25">
        <v>0.26768955971375075</v>
      </c>
      <c r="K77" s="25">
        <f t="shared" si="9"/>
        <v>0.71820396860905211</v>
      </c>
      <c r="L77" s="25">
        <f t="shared" si="10"/>
        <v>0.28179603139094789</v>
      </c>
      <c r="M77" s="26">
        <f t="shared" si="11"/>
        <v>0.43640793721810422</v>
      </c>
      <c r="N77" s="25">
        <v>0.69</v>
      </c>
      <c r="O77" s="25">
        <v>0.28800000000000003</v>
      </c>
      <c r="P77" s="26">
        <f t="shared" si="12"/>
        <v>0.68174999999999997</v>
      </c>
      <c r="Q77" s="31">
        <v>140073</v>
      </c>
      <c r="R77" s="28">
        <v>59747</v>
      </c>
      <c r="S77" s="26">
        <f t="shared" si="13"/>
        <v>0.40199179261335205</v>
      </c>
      <c r="T77" s="28">
        <v>0.74</v>
      </c>
      <c r="U77" s="28">
        <v>0.24</v>
      </c>
      <c r="V77" s="26">
        <f t="shared" si="14"/>
        <v>0.71399999999999997</v>
      </c>
    </row>
    <row r="78" spans="1:22" x14ac:dyDescent="0.25">
      <c r="A78" s="19" t="s">
        <v>448</v>
      </c>
      <c r="B78" s="19">
        <v>2</v>
      </c>
      <c r="C78" s="19" t="s">
        <v>599</v>
      </c>
      <c r="D78" s="19" t="s">
        <v>528</v>
      </c>
      <c r="E78" s="7">
        <v>2008</v>
      </c>
      <c r="F78" s="19">
        <v>234758</v>
      </c>
      <c r="G78" s="19">
        <v>162639</v>
      </c>
      <c r="H78" s="19">
        <v>24183</v>
      </c>
      <c r="I78" s="25">
        <v>0.5568527918781726</v>
      </c>
      <c r="J78" s="25">
        <v>0.38578443000142321</v>
      </c>
      <c r="K78" s="25">
        <f t="shared" si="9"/>
        <v>0.59073923557550767</v>
      </c>
      <c r="L78" s="25">
        <f t="shared" si="10"/>
        <v>0.40926076442449238</v>
      </c>
      <c r="M78" s="26">
        <f t="shared" si="11"/>
        <v>0.18147847115101529</v>
      </c>
      <c r="N78" s="25">
        <v>0.57899999999999996</v>
      </c>
      <c r="O78" s="25">
        <v>0.39500000000000002</v>
      </c>
      <c r="P78" s="26">
        <f t="shared" si="12"/>
        <v>0.57274999999999998</v>
      </c>
      <c r="Q78" s="31">
        <v>148720</v>
      </c>
      <c r="R78" s="28">
        <v>98171</v>
      </c>
      <c r="S78" s="26">
        <f t="shared" si="13"/>
        <v>0.20474217367178227</v>
      </c>
      <c r="T78" s="28">
        <v>0.64</v>
      </c>
      <c r="U78" s="28">
        <v>0.34</v>
      </c>
      <c r="V78" s="26">
        <f t="shared" si="14"/>
        <v>0.61399999999999999</v>
      </c>
    </row>
    <row r="79" spans="1:22" x14ac:dyDescent="0.25">
      <c r="A79" s="19" t="s">
        <v>448</v>
      </c>
      <c r="B79" s="19">
        <v>3</v>
      </c>
      <c r="C79" s="19" t="s">
        <v>600</v>
      </c>
      <c r="D79" s="19" t="s">
        <v>521</v>
      </c>
      <c r="E79" s="7">
        <v>2010</v>
      </c>
      <c r="F79" s="19">
        <v>142619</v>
      </c>
      <c r="G79" s="19">
        <v>185291</v>
      </c>
      <c r="H79" s="19">
        <v>19362</v>
      </c>
      <c r="I79" s="25">
        <v>0.41068384436407196</v>
      </c>
      <c r="J79" s="25">
        <v>0.53356158861065672</v>
      </c>
      <c r="K79" s="25">
        <f t="shared" si="9"/>
        <v>0.43493336586258424</v>
      </c>
      <c r="L79" s="25">
        <f t="shared" si="10"/>
        <v>0.56506663413741565</v>
      </c>
      <c r="M79" s="26">
        <f t="shared" si="11"/>
        <v>0.1301332682748314</v>
      </c>
      <c r="N79" s="25">
        <v>0.45799999999999996</v>
      </c>
      <c r="O79" s="25">
        <v>0.51800000000000002</v>
      </c>
      <c r="P79" s="26">
        <f t="shared" si="12"/>
        <v>0.45074999999999998</v>
      </c>
      <c r="Q79" s="31">
        <v>118048</v>
      </c>
      <c r="R79" s="28">
        <v>129257</v>
      </c>
      <c r="S79" s="26">
        <f t="shared" si="13"/>
        <v>4.532459917915127E-2</v>
      </c>
      <c r="T79" s="28">
        <v>0.47</v>
      </c>
      <c r="U79" s="28">
        <v>0.5</v>
      </c>
      <c r="V79" s="26">
        <f t="shared" si="14"/>
        <v>0.44899999999999995</v>
      </c>
    </row>
    <row r="80" spans="1:22" x14ac:dyDescent="0.25">
      <c r="A80" s="19" t="s">
        <v>448</v>
      </c>
      <c r="B80" s="19">
        <v>4</v>
      </c>
      <c r="C80" s="19" t="s">
        <v>601</v>
      </c>
      <c r="D80" s="19" t="s">
        <v>521</v>
      </c>
      <c r="E80" s="7">
        <v>2010</v>
      </c>
      <c r="F80" s="19">
        <v>125800</v>
      </c>
      <c r="G80" s="19">
        <v>200006</v>
      </c>
      <c r="H80" s="19">
        <v>16530</v>
      </c>
      <c r="I80" s="25">
        <v>0.36747522901476909</v>
      </c>
      <c r="J80" s="25">
        <v>0.5842388764255001</v>
      </c>
      <c r="K80" s="25">
        <f t="shared" si="9"/>
        <v>0.38611934709612467</v>
      </c>
      <c r="L80" s="25">
        <f t="shared" si="10"/>
        <v>0.61388065290387539</v>
      </c>
      <c r="M80" s="26">
        <f t="shared" si="11"/>
        <v>0.22776130580775072</v>
      </c>
      <c r="N80" s="25">
        <v>0.39200000000000002</v>
      </c>
      <c r="O80" s="25">
        <v>0.58499999999999996</v>
      </c>
      <c r="P80" s="26">
        <f t="shared" si="12"/>
        <v>0.38425000000000004</v>
      </c>
      <c r="Q80" s="31">
        <v>109249</v>
      </c>
      <c r="R80" s="28">
        <v>138634</v>
      </c>
      <c r="S80" s="26">
        <f t="shared" si="13"/>
        <v>0.11854382914520162</v>
      </c>
      <c r="T80" s="28">
        <v>0.49</v>
      </c>
      <c r="U80" s="28">
        <v>0.5</v>
      </c>
      <c r="V80" s="26">
        <f t="shared" si="14"/>
        <v>0.45899999999999996</v>
      </c>
    </row>
    <row r="81" spans="1:22" x14ac:dyDescent="0.25">
      <c r="A81" s="19" t="s">
        <v>448</v>
      </c>
      <c r="B81" s="19">
        <v>5</v>
      </c>
      <c r="C81" s="19" t="s">
        <v>602</v>
      </c>
      <c r="D81" s="19" t="s">
        <v>521</v>
      </c>
      <c r="E81" s="7">
        <v>2006</v>
      </c>
      <c r="F81" s="19">
        <v>0</v>
      </c>
      <c r="G81" s="19">
        <v>199639</v>
      </c>
      <c r="H81" s="19">
        <v>107598</v>
      </c>
      <c r="I81" s="25">
        <v>0</v>
      </c>
      <c r="J81" s="25">
        <v>0.64978827419874563</v>
      </c>
      <c r="K81" s="25">
        <f t="shared" si="9"/>
        <v>0</v>
      </c>
      <c r="L81" s="25">
        <f t="shared" si="10"/>
        <v>1</v>
      </c>
      <c r="M81" s="26">
        <f t="shared" si="11"/>
        <v>1</v>
      </c>
      <c r="N81" s="25">
        <v>0.38299999999999995</v>
      </c>
      <c r="O81" s="25">
        <v>0.59099999999999997</v>
      </c>
      <c r="P81" s="26">
        <f t="shared" si="12"/>
        <v>0.37674999999999997</v>
      </c>
      <c r="Q81" s="31">
        <v>68039</v>
      </c>
      <c r="R81" s="28">
        <v>152829</v>
      </c>
      <c r="S81" s="26">
        <f t="shared" si="13"/>
        <v>0.38389445279533474</v>
      </c>
      <c r="T81" s="28">
        <v>0.4</v>
      </c>
      <c r="U81" s="28">
        <v>0.59</v>
      </c>
      <c r="V81" s="26">
        <f t="shared" si="14"/>
        <v>0.36899999999999999</v>
      </c>
    </row>
    <row r="82" spans="1:22" x14ac:dyDescent="0.25">
      <c r="A82" s="19" t="s">
        <v>448</v>
      </c>
      <c r="B82" s="19">
        <v>6</v>
      </c>
      <c r="C82" s="19" t="s">
        <v>603</v>
      </c>
      <c r="D82" s="19" t="s">
        <v>521</v>
      </c>
      <c r="E82" s="7">
        <v>2008</v>
      </c>
      <c r="F82" s="19">
        <v>156937</v>
      </c>
      <c r="G82" s="19">
        <v>163938</v>
      </c>
      <c r="H82" s="19">
        <v>22039</v>
      </c>
      <c r="I82" s="25">
        <v>0.45765702187720536</v>
      </c>
      <c r="J82" s="25">
        <v>0.47807321952442888</v>
      </c>
      <c r="K82" s="25">
        <f t="shared" si="9"/>
        <v>0.48909076743280094</v>
      </c>
      <c r="L82" s="25">
        <f t="shared" si="10"/>
        <v>0.51090923256719911</v>
      </c>
      <c r="M82" s="26">
        <f t="shared" si="11"/>
        <v>2.1818465134398168E-2</v>
      </c>
      <c r="N82" s="25">
        <v>0.51600000000000001</v>
      </c>
      <c r="O82" s="25">
        <v>0.46500000000000002</v>
      </c>
      <c r="P82" s="26">
        <f t="shared" si="12"/>
        <v>0.50624999999999998</v>
      </c>
      <c r="Q82" s="31">
        <v>104104</v>
      </c>
      <c r="R82" s="28">
        <v>217368</v>
      </c>
      <c r="S82" s="26">
        <f t="shared" si="13"/>
        <v>0.35232928528767671</v>
      </c>
      <c r="T82" s="28">
        <v>0.46</v>
      </c>
      <c r="U82" s="28">
        <v>0.53</v>
      </c>
      <c r="V82" s="26">
        <f t="shared" si="14"/>
        <v>0.42899999999999999</v>
      </c>
    </row>
    <row r="83" spans="1:22" x14ac:dyDescent="0.25">
      <c r="A83" s="19" t="s">
        <v>448</v>
      </c>
      <c r="B83" s="19">
        <v>7</v>
      </c>
      <c r="C83" s="19" t="s">
        <v>604</v>
      </c>
      <c r="D83" s="19" t="s">
        <v>528</v>
      </c>
      <c r="E83" s="7">
        <v>2006</v>
      </c>
      <c r="F83" s="19">
        <v>182460</v>
      </c>
      <c r="G83" s="19">
        <v>139066</v>
      </c>
      <c r="H83" s="19">
        <v>19444</v>
      </c>
      <c r="I83" s="25">
        <v>0.5351203918233276</v>
      </c>
      <c r="J83" s="25">
        <v>0.40785406340733787</v>
      </c>
      <c r="K83" s="25">
        <f t="shared" si="9"/>
        <v>0.56748132343885105</v>
      </c>
      <c r="L83" s="25">
        <f t="shared" si="10"/>
        <v>0.43251867656114901</v>
      </c>
      <c r="M83" s="26">
        <f t="shared" si="11"/>
        <v>0.13496264687770204</v>
      </c>
      <c r="N83" s="25">
        <v>0.56100000000000005</v>
      </c>
      <c r="O83" s="25">
        <v>0.41299999999999998</v>
      </c>
      <c r="P83" s="26">
        <f t="shared" si="12"/>
        <v>0.55475000000000008</v>
      </c>
      <c r="Q83" s="31">
        <v>112667</v>
      </c>
      <c r="R83" s="28">
        <v>88026</v>
      </c>
      <c r="S83" s="26">
        <f t="shared" si="13"/>
        <v>0.12277956879412838</v>
      </c>
      <c r="T83" s="28">
        <v>0.59</v>
      </c>
      <c r="U83" s="28">
        <v>0.4</v>
      </c>
      <c r="V83" s="26">
        <f t="shared" si="14"/>
        <v>0.55899999999999994</v>
      </c>
    </row>
    <row r="84" spans="1:22" x14ac:dyDescent="0.25">
      <c r="A84" s="19" t="s">
        <v>449</v>
      </c>
      <c r="B84" s="19">
        <v>1</v>
      </c>
      <c r="C84" s="19" t="s">
        <v>605</v>
      </c>
      <c r="D84" s="19" t="s">
        <v>528</v>
      </c>
      <c r="E84" s="7">
        <v>1998</v>
      </c>
      <c r="F84" s="19">
        <v>206973</v>
      </c>
      <c r="G84" s="19">
        <v>82321</v>
      </c>
      <c r="H84" s="19">
        <v>7767</v>
      </c>
      <c r="I84" s="25">
        <v>0.69673568728308333</v>
      </c>
      <c r="J84" s="25">
        <v>0.27711816764906871</v>
      </c>
      <c r="K84" s="25">
        <f t="shared" si="9"/>
        <v>0.71544173055784077</v>
      </c>
      <c r="L84" s="25">
        <f t="shared" si="10"/>
        <v>0.28455826944215917</v>
      </c>
      <c r="M84" s="26">
        <f t="shared" si="11"/>
        <v>0.4308834611156816</v>
      </c>
      <c r="N84" s="25">
        <v>0.63</v>
      </c>
      <c r="O84" s="25">
        <v>0.36</v>
      </c>
      <c r="P84" s="26">
        <f t="shared" si="12"/>
        <v>0.61575000000000002</v>
      </c>
      <c r="Q84" s="31">
        <v>138440</v>
      </c>
      <c r="R84" s="28">
        <v>84076</v>
      </c>
      <c r="S84" s="26">
        <f t="shared" si="13"/>
        <v>0.24431501554944363</v>
      </c>
      <c r="T84" s="28">
        <v>0.66</v>
      </c>
      <c r="U84" s="28">
        <v>0.33</v>
      </c>
      <c r="V84" s="26">
        <f t="shared" si="14"/>
        <v>0.629</v>
      </c>
    </row>
    <row r="85" spans="1:22" x14ac:dyDescent="0.25">
      <c r="A85" s="19" t="s">
        <v>449</v>
      </c>
      <c r="B85" s="19">
        <v>2</v>
      </c>
      <c r="C85" s="19" t="s">
        <v>606</v>
      </c>
      <c r="D85" s="19" t="s">
        <v>528</v>
      </c>
      <c r="E85" s="7">
        <v>2006</v>
      </c>
      <c r="F85" s="19">
        <v>204708</v>
      </c>
      <c r="G85" s="19">
        <v>88103</v>
      </c>
      <c r="H85" s="19">
        <v>7149</v>
      </c>
      <c r="I85" s="25">
        <v>0.68245099346579541</v>
      </c>
      <c r="J85" s="25">
        <v>0.29371582877717028</v>
      </c>
      <c r="K85" s="25">
        <f t="shared" si="9"/>
        <v>0.69911307976817805</v>
      </c>
      <c r="L85" s="25">
        <f t="shared" si="10"/>
        <v>0.3008869202318219</v>
      </c>
      <c r="M85" s="26">
        <f t="shared" si="11"/>
        <v>0.39822615953635615</v>
      </c>
      <c r="N85" s="25">
        <v>0.56000000000000005</v>
      </c>
      <c r="O85" s="25">
        <v>0.43</v>
      </c>
      <c r="P85" s="26">
        <f t="shared" si="12"/>
        <v>0.54575000000000007</v>
      </c>
      <c r="Q85" s="31">
        <v>147748</v>
      </c>
      <c r="R85" s="28">
        <v>95671</v>
      </c>
      <c r="S85" s="26">
        <f t="shared" si="13"/>
        <v>0.21393974997843229</v>
      </c>
      <c r="T85" s="28">
        <v>0.59</v>
      </c>
      <c r="U85" s="28">
        <v>0.4</v>
      </c>
      <c r="V85" s="26">
        <f t="shared" si="14"/>
        <v>0.55899999999999994</v>
      </c>
    </row>
    <row r="86" spans="1:22" x14ac:dyDescent="0.25">
      <c r="A86" s="19" t="s">
        <v>449</v>
      </c>
      <c r="B86" s="19">
        <v>3</v>
      </c>
      <c r="C86" s="19" t="s">
        <v>607</v>
      </c>
      <c r="D86" s="19" t="s">
        <v>528</v>
      </c>
      <c r="E86" s="7">
        <v>1990</v>
      </c>
      <c r="F86" s="19">
        <v>217573</v>
      </c>
      <c r="G86" s="19">
        <v>73726</v>
      </c>
      <c r="H86" s="19">
        <v>2</v>
      </c>
      <c r="I86" s="25">
        <v>0.74690097184698989</v>
      </c>
      <c r="J86" s="25">
        <v>0.25309216240246341</v>
      </c>
      <c r="K86" s="25">
        <f t="shared" si="9"/>
        <v>0.74690609991795376</v>
      </c>
      <c r="L86" s="25">
        <f t="shared" si="10"/>
        <v>0.2530939000820463</v>
      </c>
      <c r="M86" s="26">
        <f t="shared" si="11"/>
        <v>0.49381219983590746</v>
      </c>
      <c r="N86" s="25">
        <v>0.63</v>
      </c>
      <c r="O86" s="25">
        <v>0.36</v>
      </c>
      <c r="P86" s="26">
        <f t="shared" si="12"/>
        <v>0.61575000000000002</v>
      </c>
      <c r="Q86" s="31">
        <v>143565</v>
      </c>
      <c r="R86" s="28">
        <v>74107</v>
      </c>
      <c r="S86" s="26">
        <f t="shared" si="13"/>
        <v>0.31909478481384834</v>
      </c>
      <c r="T86" s="28">
        <v>0.63</v>
      </c>
      <c r="U86" s="28">
        <v>0.36</v>
      </c>
      <c r="V86" s="26">
        <f t="shared" si="14"/>
        <v>0.59899999999999998</v>
      </c>
    </row>
    <row r="87" spans="1:22" x14ac:dyDescent="0.25">
      <c r="A87" s="19" t="s">
        <v>449</v>
      </c>
      <c r="B87" s="19">
        <v>4</v>
      </c>
      <c r="C87" s="19" t="s">
        <v>608</v>
      </c>
      <c r="D87" s="19" t="s">
        <v>528</v>
      </c>
      <c r="E87" s="7">
        <v>2008</v>
      </c>
      <c r="F87" s="19">
        <v>175929</v>
      </c>
      <c r="G87" s="19">
        <v>117503</v>
      </c>
      <c r="H87" s="19">
        <v>0</v>
      </c>
      <c r="I87" s="25">
        <v>0.5995562856130211</v>
      </c>
      <c r="J87" s="25">
        <v>0.4004437143869789</v>
      </c>
      <c r="K87" s="25">
        <f t="shared" si="9"/>
        <v>0.5995562856130211</v>
      </c>
      <c r="L87" s="25">
        <f t="shared" si="10"/>
        <v>0.4004437143869789</v>
      </c>
      <c r="M87" s="26">
        <f t="shared" si="11"/>
        <v>0.1991125712260422</v>
      </c>
      <c r="N87" s="25">
        <v>0.55000000000000004</v>
      </c>
      <c r="O87" s="25">
        <v>0.44</v>
      </c>
      <c r="P87" s="26">
        <f t="shared" si="12"/>
        <v>0.53575000000000006</v>
      </c>
      <c r="Q87" s="31">
        <v>115351</v>
      </c>
      <c r="R87" s="28">
        <v>102030</v>
      </c>
      <c r="S87" s="26">
        <f t="shared" si="13"/>
        <v>6.1279504648520389E-2</v>
      </c>
      <c r="T87" s="28">
        <v>0.6</v>
      </c>
      <c r="U87" s="28">
        <v>0.4</v>
      </c>
      <c r="V87" s="26">
        <f t="shared" si="14"/>
        <v>0.56399999999999995</v>
      </c>
    </row>
    <row r="88" spans="1:22" x14ac:dyDescent="0.25">
      <c r="A88" s="19" t="s">
        <v>449</v>
      </c>
      <c r="B88" s="19">
        <v>5</v>
      </c>
      <c r="C88" s="19" t="s">
        <v>609</v>
      </c>
      <c r="D88" s="19" t="s">
        <v>531</v>
      </c>
      <c r="E88" s="7">
        <v>2012</v>
      </c>
      <c r="F88" s="19">
        <v>146098</v>
      </c>
      <c r="G88" s="19">
        <v>138637</v>
      </c>
      <c r="H88" s="19">
        <v>22</v>
      </c>
      <c r="I88" s="25">
        <v>0.51306201427884124</v>
      </c>
      <c r="J88" s="25">
        <v>0.48686072686536241</v>
      </c>
      <c r="K88" s="25">
        <f t="shared" si="9"/>
        <v>0.51310165592568524</v>
      </c>
      <c r="L88" s="25">
        <f t="shared" si="10"/>
        <v>0.48689834407431476</v>
      </c>
      <c r="M88" s="26">
        <f t="shared" si="11"/>
        <v>2.6203311851370481E-2</v>
      </c>
      <c r="N88" s="25">
        <v>0.54</v>
      </c>
      <c r="O88" s="25">
        <v>0.45</v>
      </c>
      <c r="P88" s="26">
        <f t="shared" si="12"/>
        <v>0.52575000000000005</v>
      </c>
      <c r="Q88" s="31"/>
      <c r="R88" s="28"/>
      <c r="S88" s="26"/>
      <c r="T88" s="28"/>
      <c r="U88" s="28"/>
      <c r="V88" s="26"/>
    </row>
    <row r="89" spans="1:22" x14ac:dyDescent="0.25">
      <c r="A89" s="19" t="s">
        <v>450</v>
      </c>
      <c r="B89" s="19" t="s">
        <v>493</v>
      </c>
      <c r="C89" s="19" t="s">
        <v>610</v>
      </c>
      <c r="D89" s="19" t="s">
        <v>528</v>
      </c>
      <c r="E89" s="7">
        <v>2010</v>
      </c>
      <c r="F89" s="19">
        <v>249933</v>
      </c>
      <c r="G89" s="19">
        <v>129757</v>
      </c>
      <c r="H89" s="19">
        <v>8369</v>
      </c>
      <c r="I89" s="25">
        <v>0.64405927964562093</v>
      </c>
      <c r="J89" s="25">
        <v>0.33437441213836039</v>
      </c>
      <c r="K89" s="25">
        <f t="shared" si="9"/>
        <v>0.65825541889436123</v>
      </c>
      <c r="L89" s="25">
        <f t="shared" si="10"/>
        <v>0.34174458110563877</v>
      </c>
      <c r="M89" s="26">
        <f t="shared" si="11"/>
        <v>0.31651083778872247</v>
      </c>
      <c r="N89" s="25">
        <v>0.58599999999999997</v>
      </c>
      <c r="O89" s="25">
        <v>0.4</v>
      </c>
      <c r="P89" s="26">
        <f t="shared" si="12"/>
        <v>0.57374999999999998</v>
      </c>
      <c r="Q89" s="31">
        <v>173543</v>
      </c>
      <c r="R89" s="28">
        <v>125442</v>
      </c>
      <c r="S89" s="26">
        <f>ABS((R89/(R89+Q89))-(Q89/(R89+Q89)))</f>
        <v>0.16088098065120326</v>
      </c>
      <c r="T89" s="28">
        <v>0.62</v>
      </c>
      <c r="U89" s="28">
        <v>0.37</v>
      </c>
      <c r="V89" s="26">
        <f>(T89-U89-7.2%)/2+0.5</f>
        <v>0.58899999999999997</v>
      </c>
    </row>
    <row r="90" spans="1:22" x14ac:dyDescent="0.25">
      <c r="A90" s="19" t="s">
        <v>451</v>
      </c>
      <c r="B90" s="19">
        <v>1</v>
      </c>
      <c r="C90" s="19" t="s">
        <v>611</v>
      </c>
      <c r="D90" s="19" t="s">
        <v>521</v>
      </c>
      <c r="E90" s="7">
        <v>2001</v>
      </c>
      <c r="F90" s="19">
        <v>92961</v>
      </c>
      <c r="G90" s="19">
        <v>238440</v>
      </c>
      <c r="H90" s="19">
        <v>11193</v>
      </c>
      <c r="I90" s="25">
        <v>0.27134450690905271</v>
      </c>
      <c r="J90" s="25">
        <v>0.695984167848824</v>
      </c>
      <c r="K90" s="25">
        <f t="shared" si="9"/>
        <v>0.2805091113183123</v>
      </c>
      <c r="L90" s="25">
        <f t="shared" si="10"/>
        <v>0.71949088868168776</v>
      </c>
      <c r="M90" s="26">
        <f t="shared" si="11"/>
        <v>0.43898177736337546</v>
      </c>
      <c r="N90" s="25">
        <v>0.30199999999999999</v>
      </c>
      <c r="O90" s="25">
        <v>0.68700000000000006</v>
      </c>
      <c r="P90" s="26">
        <f t="shared" si="12"/>
        <v>0.28825000000000001</v>
      </c>
      <c r="Q90" s="31">
        <v>0</v>
      </c>
      <c r="R90" s="28">
        <v>170821</v>
      </c>
      <c r="S90" s="26">
        <f>ABS((R90/(R90+Q90))-(Q90/(R90+Q90)))</f>
        <v>1</v>
      </c>
      <c r="T90" s="28">
        <v>0.32</v>
      </c>
      <c r="U90" s="28">
        <v>0.67</v>
      </c>
      <c r="V90" s="26">
        <f>(T90-U90-7.2%)/2+0.5</f>
        <v>0.28899999999999998</v>
      </c>
    </row>
    <row r="91" spans="1:22" x14ac:dyDescent="0.25">
      <c r="A91" s="19" t="s">
        <v>451</v>
      </c>
      <c r="B91" s="19">
        <v>2</v>
      </c>
      <c r="C91" s="19" t="s">
        <v>612</v>
      </c>
      <c r="D91" s="19" t="s">
        <v>521</v>
      </c>
      <c r="E91" s="7">
        <v>2010</v>
      </c>
      <c r="F91" s="19">
        <v>157634</v>
      </c>
      <c r="G91" s="19">
        <v>175856</v>
      </c>
      <c r="H91" s="19">
        <v>228</v>
      </c>
      <c r="I91" s="25">
        <v>0.47235690013724163</v>
      </c>
      <c r="J91" s="25">
        <v>0.5269598882889146</v>
      </c>
      <c r="K91" s="25">
        <f t="shared" si="9"/>
        <v>0.47267984047497674</v>
      </c>
      <c r="L91" s="25">
        <f t="shared" si="10"/>
        <v>0.5273201595250232</v>
      </c>
      <c r="M91" s="26">
        <f t="shared" si="11"/>
        <v>5.464031905004646E-2</v>
      </c>
      <c r="N91" s="25">
        <v>0.46500000000000002</v>
      </c>
      <c r="O91" s="25">
        <v>0.52300000000000002</v>
      </c>
      <c r="P91" s="26">
        <f t="shared" si="12"/>
        <v>0.45174999999999998</v>
      </c>
      <c r="Q91" s="31">
        <v>105211</v>
      </c>
      <c r="R91" s="28">
        <v>136371</v>
      </c>
      <c r="S91" s="26">
        <f>ABS((R91/(R91+Q91))-(Q91/(R91+Q91)))</f>
        <v>0.12898311960328174</v>
      </c>
      <c r="T91" s="28">
        <v>0.45</v>
      </c>
      <c r="U91" s="28">
        <v>0.54</v>
      </c>
      <c r="V91" s="26">
        <f>(T91-U91-7.2%)/2+0.5</f>
        <v>0.41899999999999998</v>
      </c>
    </row>
    <row r="92" spans="1:22" x14ac:dyDescent="0.25">
      <c r="A92" s="19" t="s">
        <v>451</v>
      </c>
      <c r="B92" s="19">
        <v>3</v>
      </c>
      <c r="C92" s="19" t="s">
        <v>613</v>
      </c>
      <c r="D92" s="19" t="s">
        <v>536</v>
      </c>
      <c r="E92" s="7">
        <v>2012</v>
      </c>
      <c r="F92" s="19">
        <v>102468</v>
      </c>
      <c r="G92" s="19">
        <v>204331</v>
      </c>
      <c r="H92" s="19">
        <v>8870</v>
      </c>
      <c r="I92" s="25">
        <v>0.32460583712686392</v>
      </c>
      <c r="J92" s="25">
        <v>0.64729510975103666</v>
      </c>
      <c r="K92" s="25">
        <f t="shared" si="9"/>
        <v>0.33399065837893871</v>
      </c>
      <c r="L92" s="25">
        <f t="shared" si="10"/>
        <v>0.6660093416210614</v>
      </c>
      <c r="M92" s="26">
        <f t="shared" si="11"/>
        <v>0.33201868324212269</v>
      </c>
      <c r="N92" s="25">
        <v>0.374</v>
      </c>
      <c r="O92" s="25">
        <v>0.61499999999999999</v>
      </c>
      <c r="P92" s="26">
        <f t="shared" si="12"/>
        <v>0.36025000000000001</v>
      </c>
      <c r="Q92" s="31"/>
      <c r="R92" s="28"/>
      <c r="S92" s="26"/>
      <c r="T92" s="28"/>
      <c r="U92" s="28"/>
      <c r="V92" s="26"/>
    </row>
    <row r="93" spans="1:22" x14ac:dyDescent="0.25">
      <c r="A93" s="19" t="s">
        <v>451</v>
      </c>
      <c r="B93" s="19">
        <v>4</v>
      </c>
      <c r="C93" s="19" t="s">
        <v>614</v>
      </c>
      <c r="D93" s="19" t="s">
        <v>521</v>
      </c>
      <c r="E93" s="7">
        <v>2000</v>
      </c>
      <c r="F93" s="19">
        <v>0</v>
      </c>
      <c r="G93" s="19">
        <v>239988</v>
      </c>
      <c r="H93" s="19">
        <v>75482</v>
      </c>
      <c r="I93" s="25">
        <v>0</v>
      </c>
      <c r="J93" s="25">
        <v>0.76073160680888829</v>
      </c>
      <c r="K93" s="25">
        <f t="shared" si="9"/>
        <v>0</v>
      </c>
      <c r="L93" s="25">
        <f t="shared" si="10"/>
        <v>1</v>
      </c>
      <c r="M93" s="26">
        <f t="shared" si="11"/>
        <v>1</v>
      </c>
      <c r="N93" s="25">
        <v>0.35399999999999998</v>
      </c>
      <c r="O93" s="25">
        <v>0.63700000000000001</v>
      </c>
      <c r="P93" s="26">
        <f t="shared" si="12"/>
        <v>0.33925</v>
      </c>
      <c r="Q93" s="31">
        <v>0</v>
      </c>
      <c r="R93" s="28">
        <v>178238</v>
      </c>
      <c r="S93" s="26">
        <f>ABS((R93/(R93+Q93))-(Q93/(R93+Q93)))</f>
        <v>1</v>
      </c>
      <c r="T93" s="28">
        <v>0.38</v>
      </c>
      <c r="U93" s="28">
        <v>0.61</v>
      </c>
      <c r="V93" s="26">
        <f>(T93-U93-7.2%)/2+0.5</f>
        <v>0.34899999999999998</v>
      </c>
    </row>
    <row r="94" spans="1:22" x14ac:dyDescent="0.25">
      <c r="A94" s="19" t="s">
        <v>451</v>
      </c>
      <c r="B94" s="19">
        <v>5</v>
      </c>
      <c r="C94" s="19" t="s">
        <v>615</v>
      </c>
      <c r="D94" s="19" t="s">
        <v>528</v>
      </c>
      <c r="E94" s="7">
        <v>1992</v>
      </c>
      <c r="F94" s="19">
        <v>190472</v>
      </c>
      <c r="G94" s="19">
        <v>70700</v>
      </c>
      <c r="H94" s="19">
        <v>7981</v>
      </c>
      <c r="I94" s="25">
        <v>0.70767184463855126</v>
      </c>
      <c r="J94" s="25">
        <v>0.26267587580298196</v>
      </c>
      <c r="K94" s="25">
        <f t="shared" si="9"/>
        <v>0.72929716814972512</v>
      </c>
      <c r="L94" s="25">
        <f t="shared" si="10"/>
        <v>0.27070283185027494</v>
      </c>
      <c r="M94" s="26">
        <f t="shared" si="11"/>
        <v>0.45859433629945018</v>
      </c>
      <c r="N94" s="25">
        <v>0.71200000000000008</v>
      </c>
      <c r="O94" s="25">
        <v>0.28100000000000003</v>
      </c>
      <c r="P94" s="26">
        <f t="shared" si="12"/>
        <v>0.69625000000000004</v>
      </c>
      <c r="Q94" s="31">
        <v>94744</v>
      </c>
      <c r="R94" s="28">
        <v>50932</v>
      </c>
      <c r="S94" s="26">
        <f>ABS((R94/(R94+Q94))-(Q94/(R94+Q94)))</f>
        <v>0.30074960872072265</v>
      </c>
      <c r="T94" s="28">
        <v>0.73</v>
      </c>
      <c r="U94" s="28">
        <v>0.26</v>
      </c>
      <c r="V94" s="26">
        <f>(T94-U94-7.2%)/2+0.5</f>
        <v>0.69899999999999995</v>
      </c>
    </row>
    <row r="95" spans="1:22" x14ac:dyDescent="0.25">
      <c r="A95" s="19" t="s">
        <v>451</v>
      </c>
      <c r="B95" s="19">
        <v>6</v>
      </c>
      <c r="C95" s="19" t="s">
        <v>616</v>
      </c>
      <c r="D95" s="19" t="s">
        <v>536</v>
      </c>
      <c r="E95" s="7">
        <v>2012</v>
      </c>
      <c r="F95" s="19">
        <v>146489</v>
      </c>
      <c r="G95" s="19">
        <v>195962</v>
      </c>
      <c r="H95" s="19">
        <v>0</v>
      </c>
      <c r="I95" s="25">
        <v>0.42776630817255606</v>
      </c>
      <c r="J95" s="25">
        <v>0.57223369182744388</v>
      </c>
      <c r="K95" s="25">
        <f t="shared" si="9"/>
        <v>0.42776630817255606</v>
      </c>
      <c r="L95" s="25">
        <f t="shared" si="10"/>
        <v>0.57223369182744388</v>
      </c>
      <c r="M95" s="26">
        <f t="shared" si="11"/>
        <v>0.14446738365488782</v>
      </c>
      <c r="N95" s="25">
        <v>0.41399999999999998</v>
      </c>
      <c r="O95" s="25">
        <v>0.57700000000000007</v>
      </c>
      <c r="P95" s="26">
        <f t="shared" si="12"/>
        <v>0.39924999999999994</v>
      </c>
      <c r="Q95" s="31"/>
      <c r="R95" s="28"/>
      <c r="S95" s="26"/>
      <c r="T95" s="28"/>
      <c r="U95" s="28"/>
      <c r="V95" s="26"/>
    </row>
    <row r="96" spans="1:22" x14ac:dyDescent="0.25">
      <c r="A96" s="19" t="s">
        <v>451</v>
      </c>
      <c r="B96" s="19">
        <v>7</v>
      </c>
      <c r="C96" s="19" t="s">
        <v>617</v>
      </c>
      <c r="D96" s="19" t="s">
        <v>521</v>
      </c>
      <c r="E96" s="7">
        <v>2012</v>
      </c>
      <c r="F96" s="19">
        <v>130479</v>
      </c>
      <c r="G96" s="19">
        <v>185518</v>
      </c>
      <c r="H96" s="19">
        <v>13</v>
      </c>
      <c r="I96" s="25">
        <v>0.41289516154552069</v>
      </c>
      <c r="J96" s="25">
        <v>0.58706370051580647</v>
      </c>
      <c r="K96" s="25">
        <f t="shared" si="9"/>
        <v>0.4129121479001383</v>
      </c>
      <c r="L96" s="25">
        <f t="shared" si="10"/>
        <v>0.58708785209986181</v>
      </c>
      <c r="M96" s="26">
        <f t="shared" si="11"/>
        <v>0.1741757041997235</v>
      </c>
      <c r="N96" s="25">
        <v>0.47100000000000003</v>
      </c>
      <c r="O96" s="25">
        <v>0.51800000000000002</v>
      </c>
      <c r="P96" s="26">
        <f t="shared" si="12"/>
        <v>0.45724999999999999</v>
      </c>
      <c r="Q96" s="31"/>
      <c r="R96" s="28"/>
      <c r="S96" s="26"/>
      <c r="T96" s="28"/>
      <c r="U96" s="28"/>
      <c r="V96" s="26"/>
    </row>
    <row r="97" spans="1:22" x14ac:dyDescent="0.25">
      <c r="A97" s="19" t="s">
        <v>451</v>
      </c>
      <c r="B97" s="19">
        <v>8</v>
      </c>
      <c r="C97" s="19" t="s">
        <v>618</v>
      </c>
      <c r="D97" s="19" t="s">
        <v>521</v>
      </c>
      <c r="E97" s="7">
        <v>2008</v>
      </c>
      <c r="F97" s="19">
        <v>130870</v>
      </c>
      <c r="G97" s="19">
        <v>205432</v>
      </c>
      <c r="H97" s="19">
        <v>12607</v>
      </c>
      <c r="I97" s="25">
        <v>0.37508347448761714</v>
      </c>
      <c r="J97" s="25">
        <v>0.58878389494108774</v>
      </c>
      <c r="K97" s="25">
        <f t="shared" si="9"/>
        <v>0.3891442810331191</v>
      </c>
      <c r="L97" s="25">
        <f t="shared" si="10"/>
        <v>0.61085571896688096</v>
      </c>
      <c r="M97" s="26">
        <f t="shared" si="11"/>
        <v>0.22171143793376186</v>
      </c>
      <c r="N97" s="25">
        <v>0.42200000000000004</v>
      </c>
      <c r="O97" s="25">
        <v>0.56799999999999995</v>
      </c>
      <c r="P97" s="26">
        <f t="shared" si="12"/>
        <v>0.40775000000000006</v>
      </c>
      <c r="Q97" s="31">
        <v>85595</v>
      </c>
      <c r="R97" s="28">
        <v>157079</v>
      </c>
      <c r="S97" s="26">
        <f>ABS((R97/(R97+Q97))-(Q97/(R97+Q97)))</f>
        <v>0.29456802129605975</v>
      </c>
      <c r="T97" s="28">
        <v>0.48</v>
      </c>
      <c r="U97" s="28">
        <v>0.51</v>
      </c>
      <c r="V97" s="26">
        <f>(T97-U97-7.2%)/2+0.5</f>
        <v>0.44899999999999995</v>
      </c>
    </row>
    <row r="98" spans="1:22" x14ac:dyDescent="0.25">
      <c r="A98" s="19" t="s">
        <v>451</v>
      </c>
      <c r="B98" s="19">
        <v>9</v>
      </c>
      <c r="C98" s="19" t="s">
        <v>619</v>
      </c>
      <c r="D98" s="19" t="s">
        <v>531</v>
      </c>
      <c r="E98" s="7">
        <v>2012</v>
      </c>
      <c r="F98" s="19">
        <v>164891</v>
      </c>
      <c r="G98" s="19">
        <v>98856</v>
      </c>
      <c r="H98" s="19">
        <v>0</v>
      </c>
      <c r="I98" s="25">
        <v>0.62518625804274552</v>
      </c>
      <c r="J98" s="25">
        <v>0.37481374195725448</v>
      </c>
      <c r="K98" s="25">
        <f t="shared" si="9"/>
        <v>0.62518625804274552</v>
      </c>
      <c r="L98" s="25">
        <f t="shared" si="10"/>
        <v>0.37481374195725448</v>
      </c>
      <c r="M98" s="26">
        <f t="shared" si="11"/>
        <v>0.25037251608549105</v>
      </c>
      <c r="N98" s="25">
        <v>0.61899999999999999</v>
      </c>
      <c r="O98" s="25">
        <v>0.37200000000000005</v>
      </c>
      <c r="P98" s="26">
        <f t="shared" si="12"/>
        <v>0.60424999999999995</v>
      </c>
      <c r="Q98" s="31"/>
      <c r="R98" s="28"/>
      <c r="S98" s="26"/>
      <c r="T98" s="28"/>
      <c r="U98" s="28"/>
      <c r="V98" s="26"/>
    </row>
    <row r="99" spans="1:22" x14ac:dyDescent="0.25">
      <c r="A99" s="19" t="s">
        <v>451</v>
      </c>
      <c r="B99" s="19">
        <v>10</v>
      </c>
      <c r="C99" s="19" t="s">
        <v>620</v>
      </c>
      <c r="D99" s="19" t="s">
        <v>521</v>
      </c>
      <c r="E99" s="7">
        <v>2010</v>
      </c>
      <c r="F99" s="19">
        <v>153574</v>
      </c>
      <c r="G99" s="19">
        <v>164649</v>
      </c>
      <c r="H99" s="19">
        <v>46</v>
      </c>
      <c r="I99" s="25">
        <v>0.48252892993034197</v>
      </c>
      <c r="J99" s="25">
        <v>0.51732653824280717</v>
      </c>
      <c r="K99" s="25">
        <f t="shared" si="9"/>
        <v>0.48259868079931373</v>
      </c>
      <c r="L99" s="25">
        <f t="shared" si="10"/>
        <v>0.51740131920068633</v>
      </c>
      <c r="M99" s="26">
        <f t="shared" ref="M99:M135" si="15">ABS((J99/(J99+I99))-(I99/(J99+I99)))</f>
        <v>3.4802638401372599E-2</v>
      </c>
      <c r="N99" s="25">
        <v>0.45700000000000002</v>
      </c>
      <c r="O99" s="25">
        <v>0.53400000000000003</v>
      </c>
      <c r="P99" s="26">
        <f t="shared" si="12"/>
        <v>0.44224999999999998</v>
      </c>
      <c r="Q99" s="31">
        <v>84167</v>
      </c>
      <c r="R99" s="28">
        <v>123586</v>
      </c>
      <c r="S99" s="26">
        <f t="shared" ref="S99:S106" si="16">ABS((R99/(R99+Q99))-(Q99/(R99+Q99)))</f>
        <v>0.18973973901700575</v>
      </c>
      <c r="T99" s="28">
        <v>0.53</v>
      </c>
      <c r="U99" s="28">
        <v>0.47</v>
      </c>
      <c r="V99" s="26">
        <f t="shared" ref="V99:V106" si="17">(T99-U99-7.2%)/2+0.5</f>
        <v>0.49399999999999999</v>
      </c>
    </row>
    <row r="100" spans="1:22" x14ac:dyDescent="0.25">
      <c r="A100" s="19" t="s">
        <v>451</v>
      </c>
      <c r="B100" s="19">
        <v>11</v>
      </c>
      <c r="C100" s="19" t="s">
        <v>621</v>
      </c>
      <c r="D100" s="19" t="s">
        <v>521</v>
      </c>
      <c r="E100" s="7">
        <v>2010</v>
      </c>
      <c r="F100" s="19">
        <v>120303</v>
      </c>
      <c r="G100" s="19">
        <v>218360</v>
      </c>
      <c r="H100" s="19">
        <v>0</v>
      </c>
      <c r="I100" s="25">
        <v>0.35522923968665016</v>
      </c>
      <c r="J100" s="25">
        <v>0.6447707603133499</v>
      </c>
      <c r="K100" s="25">
        <f t="shared" si="9"/>
        <v>0.35522923968665016</v>
      </c>
      <c r="L100" s="25">
        <f t="shared" si="10"/>
        <v>0.6447707603133499</v>
      </c>
      <c r="M100" s="26">
        <f t="shared" si="15"/>
        <v>0.28954152062669974</v>
      </c>
      <c r="N100" s="25">
        <v>0.40200000000000002</v>
      </c>
      <c r="O100" s="25">
        <v>0.58799999999999997</v>
      </c>
      <c r="P100" s="26">
        <f t="shared" si="12"/>
        <v>0.38775000000000004</v>
      </c>
      <c r="Q100" s="31">
        <v>100858</v>
      </c>
      <c r="R100" s="28">
        <v>208815</v>
      </c>
      <c r="S100" s="26">
        <f t="shared" si="16"/>
        <v>0.34861612087589172</v>
      </c>
      <c r="T100" s="28">
        <v>0.43</v>
      </c>
      <c r="U100" s="28">
        <v>0.56000000000000005</v>
      </c>
      <c r="V100" s="26">
        <f t="shared" si="17"/>
        <v>0.39899999999999997</v>
      </c>
    </row>
    <row r="101" spans="1:22" x14ac:dyDescent="0.25">
      <c r="A101" s="19" t="s">
        <v>451</v>
      </c>
      <c r="B101" s="19">
        <v>12</v>
      </c>
      <c r="C101" s="19" t="s">
        <v>622</v>
      </c>
      <c r="D101" s="19" t="s">
        <v>521</v>
      </c>
      <c r="E101" s="7">
        <v>2006</v>
      </c>
      <c r="F101" s="19">
        <v>108770</v>
      </c>
      <c r="G101" s="19">
        <v>209604</v>
      </c>
      <c r="H101" s="19">
        <v>11793</v>
      </c>
      <c r="I101" s="25">
        <v>0.32943934433180783</v>
      </c>
      <c r="J101" s="25">
        <v>0.63484236765031032</v>
      </c>
      <c r="K101" s="25">
        <f t="shared" si="9"/>
        <v>0.34164221952797652</v>
      </c>
      <c r="L101" s="25">
        <f t="shared" si="10"/>
        <v>0.65835778047202353</v>
      </c>
      <c r="M101" s="26">
        <f t="shared" si="15"/>
        <v>0.31671556094404701</v>
      </c>
      <c r="N101" s="25">
        <v>0.44799999999999995</v>
      </c>
      <c r="O101" s="25">
        <v>0.54</v>
      </c>
      <c r="P101" s="26">
        <f t="shared" si="12"/>
        <v>0.43474999999999997</v>
      </c>
      <c r="Q101" s="31">
        <v>66158</v>
      </c>
      <c r="R101" s="28">
        <v>165433</v>
      </c>
      <c r="S101" s="26">
        <f t="shared" si="16"/>
        <v>0.42866518992534247</v>
      </c>
      <c r="T101" s="28">
        <v>0.47</v>
      </c>
      <c r="U101" s="28">
        <v>0.52</v>
      </c>
      <c r="V101" s="26">
        <f t="shared" si="17"/>
        <v>0.43899999999999995</v>
      </c>
    </row>
    <row r="102" spans="1:22" x14ac:dyDescent="0.25">
      <c r="A102" s="19" t="s">
        <v>451</v>
      </c>
      <c r="B102" s="19">
        <v>13</v>
      </c>
      <c r="C102" s="19" t="s">
        <v>623</v>
      </c>
      <c r="D102" s="19" t="s">
        <v>521</v>
      </c>
      <c r="E102" s="7">
        <v>1970</v>
      </c>
      <c r="F102" s="19">
        <v>139742</v>
      </c>
      <c r="G102" s="19">
        <v>189605</v>
      </c>
      <c r="H102" s="19">
        <v>0</v>
      </c>
      <c r="I102" s="25">
        <v>0.4243002061655336</v>
      </c>
      <c r="J102" s="25">
        <v>0.57569979383446634</v>
      </c>
      <c r="K102" s="25">
        <f t="shared" si="9"/>
        <v>0.4243002061655336</v>
      </c>
      <c r="L102" s="25">
        <f t="shared" si="10"/>
        <v>0.57569979383446634</v>
      </c>
      <c r="M102" s="26">
        <f t="shared" si="15"/>
        <v>0.15139958766893274</v>
      </c>
      <c r="N102" s="25">
        <v>0.501</v>
      </c>
      <c r="O102" s="25">
        <v>0.48599999999999999</v>
      </c>
      <c r="P102" s="26">
        <f t="shared" si="12"/>
        <v>0.48825000000000002</v>
      </c>
      <c r="Q102" s="31">
        <v>71313</v>
      </c>
      <c r="R102" s="28">
        <v>137943</v>
      </c>
      <c r="S102" s="26">
        <f t="shared" si="16"/>
        <v>0.31841380892304166</v>
      </c>
      <c r="T102" s="28">
        <v>0.51</v>
      </c>
      <c r="U102" s="28">
        <v>0.47</v>
      </c>
      <c r="V102" s="26">
        <f t="shared" si="17"/>
        <v>0.48399999999999999</v>
      </c>
    </row>
    <row r="103" spans="1:22" x14ac:dyDescent="0.25">
      <c r="A103" s="19" t="s">
        <v>451</v>
      </c>
      <c r="B103" s="19">
        <v>14</v>
      </c>
      <c r="C103" s="19" t="s">
        <v>624</v>
      </c>
      <c r="D103" s="19" t="s">
        <v>528</v>
      </c>
      <c r="E103" s="7">
        <v>2006</v>
      </c>
      <c r="F103" s="19">
        <v>197121</v>
      </c>
      <c r="G103" s="19">
        <v>83480</v>
      </c>
      <c r="H103" s="19">
        <v>0</v>
      </c>
      <c r="I103" s="25">
        <v>0.70249571455554327</v>
      </c>
      <c r="J103" s="25">
        <v>0.29750428544445673</v>
      </c>
      <c r="K103" s="25">
        <f t="shared" si="9"/>
        <v>0.70249571455554327</v>
      </c>
      <c r="L103" s="25">
        <f t="shared" si="10"/>
        <v>0.29750428544445673</v>
      </c>
      <c r="M103" s="26">
        <f t="shared" si="15"/>
        <v>0.40499142911108654</v>
      </c>
      <c r="N103" s="25">
        <v>0.65099999999999991</v>
      </c>
      <c r="O103" s="25">
        <v>0.34</v>
      </c>
      <c r="P103" s="26">
        <f t="shared" si="12"/>
        <v>0.63624999999999998</v>
      </c>
      <c r="Q103" s="31">
        <v>91328</v>
      </c>
      <c r="R103" s="28">
        <v>61817</v>
      </c>
      <c r="S103" s="26">
        <f t="shared" si="16"/>
        <v>0.19269972901498583</v>
      </c>
      <c r="T103" s="28">
        <v>0.66</v>
      </c>
      <c r="U103" s="28">
        <v>0.33</v>
      </c>
      <c r="V103" s="26">
        <f t="shared" si="17"/>
        <v>0.629</v>
      </c>
    </row>
    <row r="104" spans="1:22" x14ac:dyDescent="0.25">
      <c r="A104" s="19" t="s">
        <v>451</v>
      </c>
      <c r="B104" s="19">
        <v>15</v>
      </c>
      <c r="C104" s="19" t="s">
        <v>625</v>
      </c>
      <c r="D104" s="19" t="s">
        <v>521</v>
      </c>
      <c r="E104" s="7">
        <v>2010</v>
      </c>
      <c r="F104" s="19">
        <v>0</v>
      </c>
      <c r="G104" s="19">
        <v>0</v>
      </c>
      <c r="H104" s="19">
        <v>0</v>
      </c>
      <c r="I104" s="25">
        <v>0</v>
      </c>
      <c r="J104" s="25">
        <v>1</v>
      </c>
      <c r="K104" s="25">
        <f t="shared" si="9"/>
        <v>0</v>
      </c>
      <c r="L104" s="25">
        <f t="shared" si="10"/>
        <v>1</v>
      </c>
      <c r="M104" s="26">
        <f t="shared" si="15"/>
        <v>1</v>
      </c>
      <c r="N104" s="25">
        <v>0.45600000000000002</v>
      </c>
      <c r="O104" s="25">
        <v>0.53299999999999992</v>
      </c>
      <c r="P104" s="26">
        <f t="shared" si="12"/>
        <v>0.44225000000000003</v>
      </c>
      <c r="Q104" s="31">
        <v>87769</v>
      </c>
      <c r="R104" s="28">
        <v>102704</v>
      </c>
      <c r="S104" s="26">
        <f t="shared" si="16"/>
        <v>7.8410063368561378E-2</v>
      </c>
      <c r="T104" s="28">
        <v>0.49</v>
      </c>
      <c r="U104" s="28">
        <v>0.5</v>
      </c>
      <c r="V104" s="26">
        <f t="shared" si="17"/>
        <v>0.45899999999999996</v>
      </c>
    </row>
    <row r="105" spans="1:22" x14ac:dyDescent="0.25">
      <c r="A105" s="19" t="s">
        <v>451</v>
      </c>
      <c r="B105" s="19">
        <v>16</v>
      </c>
      <c r="C105" s="19" t="s">
        <v>626</v>
      </c>
      <c r="D105" s="19" t="s">
        <v>521</v>
      </c>
      <c r="E105" s="7">
        <v>2006</v>
      </c>
      <c r="F105" s="19">
        <v>161929</v>
      </c>
      <c r="G105" s="19">
        <v>187147</v>
      </c>
      <c r="H105" s="19">
        <v>0</v>
      </c>
      <c r="I105" s="25">
        <v>0.46387892607913461</v>
      </c>
      <c r="J105" s="25">
        <v>0.53612107392086539</v>
      </c>
      <c r="K105" s="25">
        <f t="shared" si="9"/>
        <v>0.46387892607913461</v>
      </c>
      <c r="L105" s="25">
        <f t="shared" si="10"/>
        <v>0.53612107392086539</v>
      </c>
      <c r="M105" s="26">
        <f t="shared" si="15"/>
        <v>7.2242147841730775E-2</v>
      </c>
      <c r="N105" s="25">
        <v>0.44900000000000001</v>
      </c>
      <c r="O105" s="25">
        <v>0.54200000000000004</v>
      </c>
      <c r="P105" s="26">
        <f t="shared" si="12"/>
        <v>0.43424999999999997</v>
      </c>
      <c r="Q105" s="31">
        <v>83123</v>
      </c>
      <c r="R105" s="28">
        <v>183811</v>
      </c>
      <c r="S105" s="26">
        <f t="shared" si="16"/>
        <v>0.37720185514022192</v>
      </c>
      <c r="T105" s="28">
        <v>0.47</v>
      </c>
      <c r="U105" s="28">
        <v>0.52</v>
      </c>
      <c r="V105" s="26">
        <f t="shared" si="17"/>
        <v>0.43899999999999995</v>
      </c>
    </row>
    <row r="106" spans="1:22" x14ac:dyDescent="0.25">
      <c r="A106" s="19" t="s">
        <v>451</v>
      </c>
      <c r="B106" s="19">
        <v>17</v>
      </c>
      <c r="C106" s="19" t="s">
        <v>627</v>
      </c>
      <c r="D106" s="19" t="s">
        <v>521</v>
      </c>
      <c r="E106" s="7">
        <v>2008</v>
      </c>
      <c r="F106" s="19">
        <v>116766</v>
      </c>
      <c r="G106" s="19">
        <v>165488</v>
      </c>
      <c r="H106" s="19">
        <v>12</v>
      </c>
      <c r="I106" s="25">
        <v>0.41367362700431509</v>
      </c>
      <c r="J106" s="25">
        <v>0.58628385990519583</v>
      </c>
      <c r="K106" s="25">
        <f t="shared" si="9"/>
        <v>0.41369121429634303</v>
      </c>
      <c r="L106" s="25">
        <f t="shared" si="10"/>
        <v>0.58630878570365697</v>
      </c>
      <c r="M106" s="26">
        <f t="shared" si="15"/>
        <v>0.17261757140731393</v>
      </c>
      <c r="N106" s="25">
        <v>0.41200000000000003</v>
      </c>
      <c r="O106" s="25">
        <v>0.57899999999999996</v>
      </c>
      <c r="P106" s="26">
        <f t="shared" si="12"/>
        <v>0.39725000000000005</v>
      </c>
      <c r="Q106" s="31">
        <v>80327</v>
      </c>
      <c r="R106" s="28">
        <v>162285</v>
      </c>
      <c r="S106" s="26">
        <f t="shared" si="16"/>
        <v>0.33781511219560451</v>
      </c>
      <c r="T106" s="28">
        <v>0.47</v>
      </c>
      <c r="U106" s="28">
        <v>0.52</v>
      </c>
      <c r="V106" s="26">
        <f t="shared" si="17"/>
        <v>0.43899999999999995</v>
      </c>
    </row>
    <row r="107" spans="1:22" x14ac:dyDescent="0.25">
      <c r="A107" s="19" t="s">
        <v>451</v>
      </c>
      <c r="B107" s="19">
        <v>18</v>
      </c>
      <c r="C107" s="19" t="s">
        <v>628</v>
      </c>
      <c r="D107" s="19" t="s">
        <v>531</v>
      </c>
      <c r="E107" s="7">
        <v>2012</v>
      </c>
      <c r="F107" s="19">
        <v>166257</v>
      </c>
      <c r="G107" s="19">
        <v>164353</v>
      </c>
      <c r="H107" s="19">
        <v>55</v>
      </c>
      <c r="I107" s="25">
        <v>0.50279588102762618</v>
      </c>
      <c r="J107" s="25">
        <v>0.49703778748884825</v>
      </c>
      <c r="K107" s="25">
        <f t="shared" si="9"/>
        <v>0.50287952572517469</v>
      </c>
      <c r="L107" s="25">
        <f t="shared" si="10"/>
        <v>0.49712047427482536</v>
      </c>
      <c r="M107" s="26">
        <f t="shared" si="15"/>
        <v>5.7590514503493284E-3</v>
      </c>
      <c r="N107" s="25">
        <v>0.47600000000000003</v>
      </c>
      <c r="O107" s="25">
        <v>0.51700000000000002</v>
      </c>
      <c r="P107" s="26">
        <f t="shared" si="12"/>
        <v>0.46024999999999999</v>
      </c>
      <c r="Q107" s="31"/>
      <c r="R107" s="28"/>
      <c r="S107" s="26"/>
      <c r="T107" s="28"/>
      <c r="U107" s="28"/>
      <c r="V107" s="26"/>
    </row>
    <row r="108" spans="1:22" x14ac:dyDescent="0.25">
      <c r="A108" s="19" t="s">
        <v>451</v>
      </c>
      <c r="B108" s="19">
        <v>19</v>
      </c>
      <c r="C108" s="19" t="s">
        <v>629</v>
      </c>
      <c r="D108" s="19" t="s">
        <v>536</v>
      </c>
      <c r="E108" s="7">
        <v>2012</v>
      </c>
      <c r="F108" s="19">
        <v>109746</v>
      </c>
      <c r="G108" s="19">
        <v>189833</v>
      </c>
      <c r="H108" s="19">
        <v>6637</v>
      </c>
      <c r="I108" s="25">
        <v>0.35839407477075008</v>
      </c>
      <c r="J108" s="25">
        <v>0.61993168221124961</v>
      </c>
      <c r="K108" s="25">
        <f t="shared" si="9"/>
        <v>0.36633408883800267</v>
      </c>
      <c r="L108" s="25">
        <f t="shared" si="10"/>
        <v>0.63366591116199733</v>
      </c>
      <c r="M108" s="26">
        <f t="shared" si="15"/>
        <v>0.26733182232399466</v>
      </c>
      <c r="N108" s="25">
        <v>0.38799999999999996</v>
      </c>
      <c r="O108" s="25">
        <v>0.60599999999999998</v>
      </c>
      <c r="P108" s="26">
        <f t="shared" si="12"/>
        <v>0.37175000000000002</v>
      </c>
      <c r="Q108" s="31"/>
      <c r="R108" s="28"/>
      <c r="S108" s="26"/>
      <c r="T108" s="28"/>
      <c r="U108" s="28"/>
      <c r="V108" s="26"/>
    </row>
    <row r="109" spans="1:22" x14ac:dyDescent="0.25">
      <c r="A109" s="19" t="s">
        <v>451</v>
      </c>
      <c r="B109" s="19">
        <v>20</v>
      </c>
      <c r="C109" s="19" t="s">
        <v>630</v>
      </c>
      <c r="D109" s="19" t="s">
        <v>528</v>
      </c>
      <c r="E109" s="7">
        <v>1992</v>
      </c>
      <c r="F109" s="19">
        <v>214727</v>
      </c>
      <c r="G109" s="19">
        <v>0</v>
      </c>
      <c r="H109" s="19">
        <v>29558</v>
      </c>
      <c r="I109" s="25">
        <v>0.87900198538592222</v>
      </c>
      <c r="J109" s="25">
        <v>0</v>
      </c>
      <c r="K109" s="25">
        <f t="shared" si="9"/>
        <v>1</v>
      </c>
      <c r="L109" s="25">
        <f t="shared" si="10"/>
        <v>0</v>
      </c>
      <c r="M109" s="26">
        <f t="shared" si="15"/>
        <v>1</v>
      </c>
      <c r="N109" s="25">
        <v>0.82599999999999996</v>
      </c>
      <c r="O109" s="25">
        <v>0.17</v>
      </c>
      <c r="P109" s="26">
        <f t="shared" si="12"/>
        <v>0.80874999999999997</v>
      </c>
      <c r="Q109" s="31">
        <v>100066</v>
      </c>
      <c r="R109" s="28">
        <v>26414</v>
      </c>
      <c r="S109" s="26">
        <f>ABS((R109/(R109+Q109))-(Q109/(R109+Q109)))</f>
        <v>0.58232131562302336</v>
      </c>
      <c r="T109" s="28">
        <v>0.83</v>
      </c>
      <c r="U109" s="28">
        <v>0.17</v>
      </c>
      <c r="V109" s="26">
        <f>(T109-U109-7.2%)/2+0.5</f>
        <v>0.79399999999999993</v>
      </c>
    </row>
    <row r="110" spans="1:22" x14ac:dyDescent="0.25">
      <c r="A110" s="19" t="s">
        <v>451</v>
      </c>
      <c r="B110" s="19">
        <v>21</v>
      </c>
      <c r="C110" s="19" t="s">
        <v>631</v>
      </c>
      <c r="D110" s="19" t="s">
        <v>528</v>
      </c>
      <c r="E110" s="7">
        <v>2010</v>
      </c>
      <c r="F110" s="19">
        <v>221263</v>
      </c>
      <c r="G110" s="19">
        <v>0</v>
      </c>
      <c r="H110" s="19">
        <v>63137</v>
      </c>
      <c r="I110" s="25">
        <v>0.77799929676511959</v>
      </c>
      <c r="J110" s="25">
        <v>0</v>
      </c>
      <c r="K110" s="25">
        <f t="shared" si="9"/>
        <v>1</v>
      </c>
      <c r="L110" s="25">
        <f t="shared" si="10"/>
        <v>0</v>
      </c>
      <c r="M110" s="26">
        <f t="shared" si="15"/>
        <v>1</v>
      </c>
      <c r="N110" s="25">
        <v>0.60599999999999998</v>
      </c>
      <c r="O110" s="25">
        <v>0.38900000000000001</v>
      </c>
      <c r="P110" s="26">
        <f t="shared" si="12"/>
        <v>0.58924999999999994</v>
      </c>
      <c r="Q110" s="31">
        <v>132098</v>
      </c>
      <c r="R110" s="28">
        <v>78733</v>
      </c>
      <c r="S110" s="26">
        <f>ABS((R110/(R110+Q110))-(Q110/(R110+Q110)))</f>
        <v>0.25311742580550295</v>
      </c>
      <c r="T110" s="28">
        <v>0.65</v>
      </c>
      <c r="U110" s="28">
        <v>0.34</v>
      </c>
      <c r="V110" s="26">
        <f>(T110-U110-7.2%)/2+0.5</f>
        <v>0.61899999999999999</v>
      </c>
    </row>
    <row r="111" spans="1:22" x14ac:dyDescent="0.25">
      <c r="A111" s="19" t="s">
        <v>451</v>
      </c>
      <c r="B111" s="19">
        <v>22</v>
      </c>
      <c r="C111" s="19" t="s">
        <v>632</v>
      </c>
      <c r="D111" s="19" t="s">
        <v>531</v>
      </c>
      <c r="E111" s="7">
        <v>2012</v>
      </c>
      <c r="F111" s="19">
        <v>171021</v>
      </c>
      <c r="G111" s="19">
        <v>142050</v>
      </c>
      <c r="H111" s="19">
        <v>0</v>
      </c>
      <c r="I111" s="25">
        <v>0.54626905717872298</v>
      </c>
      <c r="J111" s="25">
        <v>0.45373094282127696</v>
      </c>
      <c r="K111" s="25">
        <f t="shared" si="9"/>
        <v>0.54626905717872298</v>
      </c>
      <c r="L111" s="25">
        <f t="shared" si="10"/>
        <v>0.45373094282127696</v>
      </c>
      <c r="M111" s="26">
        <f t="shared" si="15"/>
        <v>9.2538114357446022E-2</v>
      </c>
      <c r="N111" s="25">
        <v>0.54400000000000004</v>
      </c>
      <c r="O111" s="25">
        <v>0.44900000000000001</v>
      </c>
      <c r="P111" s="26">
        <f t="shared" si="12"/>
        <v>0.52825</v>
      </c>
      <c r="Q111" s="31"/>
      <c r="R111" s="28"/>
      <c r="S111" s="26"/>
      <c r="T111" s="28"/>
      <c r="U111" s="28"/>
      <c r="V111" s="26"/>
    </row>
    <row r="112" spans="1:22" x14ac:dyDescent="0.25">
      <c r="A112" s="19" t="s">
        <v>451</v>
      </c>
      <c r="B112" s="19">
        <v>23</v>
      </c>
      <c r="C112" s="19" t="s">
        <v>633</v>
      </c>
      <c r="D112" s="19" t="s">
        <v>528</v>
      </c>
      <c r="E112" s="7">
        <v>2004</v>
      </c>
      <c r="F112" s="19">
        <v>174205</v>
      </c>
      <c r="G112" s="19">
        <v>98096</v>
      </c>
      <c r="H112" s="19">
        <v>3129</v>
      </c>
      <c r="I112" s="25">
        <v>0.63248375267763135</v>
      </c>
      <c r="J112" s="25">
        <v>0.35615582906727661</v>
      </c>
      <c r="K112" s="25">
        <f t="shared" si="9"/>
        <v>0.6397515984149893</v>
      </c>
      <c r="L112" s="25">
        <f t="shared" si="10"/>
        <v>0.3602484015850107</v>
      </c>
      <c r="M112" s="26">
        <f t="shared" si="15"/>
        <v>0.2795031968299786</v>
      </c>
      <c r="N112" s="25">
        <v>0.61499999999999999</v>
      </c>
      <c r="O112" s="25">
        <v>0.379</v>
      </c>
      <c r="P112" s="26">
        <f t="shared" si="12"/>
        <v>0.59875</v>
      </c>
      <c r="Q112" s="31">
        <v>100787</v>
      </c>
      <c r="R112" s="28">
        <v>63845</v>
      </c>
      <c r="S112" s="26">
        <f>ABS((R112/(R112+Q112))-(Q112/(R112+Q112)))</f>
        <v>0.22439136984304392</v>
      </c>
      <c r="T112" s="28">
        <v>0.63</v>
      </c>
      <c r="U112" s="28">
        <v>0.36</v>
      </c>
      <c r="V112" s="26">
        <f>(T112-U112-7.2%)/2+0.5</f>
        <v>0.59899999999999998</v>
      </c>
    </row>
    <row r="113" spans="1:22" x14ac:dyDescent="0.25">
      <c r="A113" s="19" t="s">
        <v>451</v>
      </c>
      <c r="B113" s="19">
        <v>24</v>
      </c>
      <c r="C113" s="19" t="s">
        <v>634</v>
      </c>
      <c r="D113" s="19" t="s">
        <v>528</v>
      </c>
      <c r="E113" s="7">
        <v>2010</v>
      </c>
      <c r="F113" s="19">
        <v>0</v>
      </c>
      <c r="G113" s="19">
        <v>0</v>
      </c>
      <c r="H113" s="19">
        <v>0</v>
      </c>
      <c r="I113" s="25">
        <v>1</v>
      </c>
      <c r="J113" s="25">
        <v>0</v>
      </c>
      <c r="K113" s="25">
        <f t="shared" si="9"/>
        <v>1</v>
      </c>
      <c r="L113" s="25">
        <f t="shared" si="10"/>
        <v>0</v>
      </c>
      <c r="M113" s="26">
        <f t="shared" si="15"/>
        <v>1</v>
      </c>
      <c r="N113" s="25">
        <v>0.875</v>
      </c>
      <c r="O113" s="25">
        <v>0.121</v>
      </c>
      <c r="P113" s="26">
        <f t="shared" si="12"/>
        <v>0.85775000000000001</v>
      </c>
      <c r="Q113" s="31">
        <v>106361</v>
      </c>
      <c r="R113" s="28">
        <v>0</v>
      </c>
      <c r="S113" s="26">
        <f>ABS((R113/(R113+Q113))-(Q113/(R113+Q113)))</f>
        <v>1</v>
      </c>
      <c r="T113" s="28">
        <v>0.87</v>
      </c>
      <c r="U113" s="28">
        <v>0.12</v>
      </c>
      <c r="V113" s="26">
        <f>(T113-U113-7.2%)/2+0.5</f>
        <v>0.83899999999999997</v>
      </c>
    </row>
    <row r="114" spans="1:22" x14ac:dyDescent="0.25">
      <c r="A114" s="19" t="s">
        <v>451</v>
      </c>
      <c r="B114" s="19">
        <v>25</v>
      </c>
      <c r="C114" s="19" t="s">
        <v>635</v>
      </c>
      <c r="D114" s="19" t="s">
        <v>521</v>
      </c>
      <c r="E114" s="7">
        <v>2010</v>
      </c>
      <c r="F114" s="19">
        <v>0</v>
      </c>
      <c r="G114" s="19">
        <v>151466</v>
      </c>
      <c r="H114" s="19">
        <v>48763</v>
      </c>
      <c r="I114" s="25">
        <v>0</v>
      </c>
      <c r="J114" s="25">
        <v>0.75646384889301754</v>
      </c>
      <c r="K114" s="25">
        <f t="shared" si="9"/>
        <v>0</v>
      </c>
      <c r="L114" s="25">
        <f t="shared" si="10"/>
        <v>1</v>
      </c>
      <c r="M114" s="26">
        <f t="shared" si="15"/>
        <v>1</v>
      </c>
      <c r="N114" s="25">
        <v>0.48700000000000004</v>
      </c>
      <c r="O114" s="25">
        <v>0.50800000000000001</v>
      </c>
      <c r="P114" s="26">
        <f t="shared" si="12"/>
        <v>0.47025</v>
      </c>
      <c r="Q114" s="31">
        <v>0</v>
      </c>
      <c r="R114" s="28">
        <v>1</v>
      </c>
      <c r="S114" s="26">
        <f>ABS((R114/(R114+Q114))-(Q114/(R114+Q114)))</f>
        <v>1</v>
      </c>
      <c r="T114" s="28">
        <v>0.49</v>
      </c>
      <c r="U114" s="28">
        <v>0.51</v>
      </c>
      <c r="V114" s="26">
        <f>(T114-U114-7.2%)/2+0.5</f>
        <v>0.45399999999999996</v>
      </c>
    </row>
    <row r="115" spans="1:22" x14ac:dyDescent="0.25">
      <c r="A115" s="19" t="s">
        <v>451</v>
      </c>
      <c r="B115" s="19">
        <v>26</v>
      </c>
      <c r="C115" s="19" t="s">
        <v>636</v>
      </c>
      <c r="D115" s="19" t="s">
        <v>531</v>
      </c>
      <c r="E115" s="7">
        <v>2012</v>
      </c>
      <c r="F115" s="19">
        <v>135694</v>
      </c>
      <c r="G115" s="19">
        <v>108820</v>
      </c>
      <c r="H115" s="19">
        <v>8443</v>
      </c>
      <c r="I115" s="25">
        <v>0.53643109303162195</v>
      </c>
      <c r="J115" s="25">
        <v>0.43019169265922669</v>
      </c>
      <c r="K115" s="25">
        <f t="shared" si="9"/>
        <v>0.55495390856965243</v>
      </c>
      <c r="L115" s="25">
        <f t="shared" si="10"/>
        <v>0.44504609143034757</v>
      </c>
      <c r="M115" s="26">
        <f t="shared" si="15"/>
        <v>0.10990781713930486</v>
      </c>
      <c r="N115" s="25">
        <v>0.53100000000000003</v>
      </c>
      <c r="O115" s="25">
        <v>0.46399999999999997</v>
      </c>
      <c r="P115" s="26">
        <f t="shared" si="12"/>
        <v>0.51424999999999998</v>
      </c>
      <c r="Q115" s="31"/>
      <c r="R115" s="28"/>
      <c r="S115" s="26"/>
      <c r="T115" s="28"/>
      <c r="U115" s="28"/>
      <c r="V115" s="26"/>
    </row>
    <row r="116" spans="1:22" x14ac:dyDescent="0.25">
      <c r="A116" s="19" t="s">
        <v>451</v>
      </c>
      <c r="B116" s="19">
        <v>27</v>
      </c>
      <c r="C116" s="19" t="s">
        <v>637</v>
      </c>
      <c r="D116" s="19" t="s">
        <v>521</v>
      </c>
      <c r="E116" s="7">
        <v>1989</v>
      </c>
      <c r="F116" s="19">
        <v>85020</v>
      </c>
      <c r="G116" s="19">
        <v>138488</v>
      </c>
      <c r="H116" s="19">
        <v>6663</v>
      </c>
      <c r="I116" s="25">
        <v>0.36937754973476239</v>
      </c>
      <c r="J116" s="25">
        <v>0.6016744072884942</v>
      </c>
      <c r="K116" s="25">
        <f t="shared" si="9"/>
        <v>0.3803890688476475</v>
      </c>
      <c r="L116" s="25">
        <f t="shared" si="10"/>
        <v>0.61961093115235255</v>
      </c>
      <c r="M116" s="26">
        <f t="shared" si="15"/>
        <v>0.23922186230470505</v>
      </c>
      <c r="N116" s="25">
        <v>0.53100000000000003</v>
      </c>
      <c r="O116" s="25">
        <v>0.46399999999999997</v>
      </c>
      <c r="P116" s="26">
        <f t="shared" si="12"/>
        <v>0.51424999999999998</v>
      </c>
      <c r="Q116" s="31">
        <v>46235</v>
      </c>
      <c r="R116" s="28">
        <v>102360</v>
      </c>
      <c r="S116" s="26">
        <f t="shared" ref="S116:S124" si="18">ABS((R116/(R116+Q116))-(Q116/(R116+Q116)))</f>
        <v>0.37770449880547802</v>
      </c>
      <c r="T116" s="28">
        <v>0.51</v>
      </c>
      <c r="U116" s="28">
        <v>0.49</v>
      </c>
      <c r="V116" s="26">
        <f t="shared" ref="V116:V124" si="19">(T116-U116-7.2%)/2+0.5</f>
        <v>0.47399999999999998</v>
      </c>
    </row>
    <row r="117" spans="1:22" x14ac:dyDescent="0.25">
      <c r="A117" s="19" t="s">
        <v>452</v>
      </c>
      <c r="B117" s="19">
        <v>1</v>
      </c>
      <c r="C117" s="19" t="s">
        <v>638</v>
      </c>
      <c r="D117" s="19" t="s">
        <v>521</v>
      </c>
      <c r="E117" s="7">
        <v>1992</v>
      </c>
      <c r="F117" s="19">
        <v>92399</v>
      </c>
      <c r="G117" s="19">
        <v>157181</v>
      </c>
      <c r="H117" s="19">
        <v>0</v>
      </c>
      <c r="I117" s="25">
        <v>0.37021796618318775</v>
      </c>
      <c r="J117" s="25">
        <v>0.62978203381681219</v>
      </c>
      <c r="K117" s="25">
        <f t="shared" si="9"/>
        <v>0.37021796618318775</v>
      </c>
      <c r="L117" s="25">
        <f t="shared" si="10"/>
        <v>0.62978203381681219</v>
      </c>
      <c r="M117" s="26">
        <f t="shared" si="15"/>
        <v>0.25956406763362444</v>
      </c>
      <c r="N117" s="25">
        <v>0.43</v>
      </c>
      <c r="O117" s="25">
        <v>0.55899999999999994</v>
      </c>
      <c r="P117" s="26">
        <f t="shared" si="12"/>
        <v>0.41625000000000001</v>
      </c>
      <c r="Q117" s="31">
        <v>46449</v>
      </c>
      <c r="R117" s="28">
        <v>117270</v>
      </c>
      <c r="S117" s="26">
        <f t="shared" si="18"/>
        <v>0.43257654884283436</v>
      </c>
      <c r="T117" s="28">
        <v>0.36</v>
      </c>
      <c r="U117" s="28">
        <v>0.63</v>
      </c>
      <c r="V117" s="26">
        <f t="shared" si="19"/>
        <v>0.32899999999999996</v>
      </c>
    </row>
    <row r="118" spans="1:22" x14ac:dyDescent="0.25">
      <c r="A118" s="19" t="s">
        <v>452</v>
      </c>
      <c r="B118" s="19">
        <v>2</v>
      </c>
      <c r="C118" s="19" t="s">
        <v>639</v>
      </c>
      <c r="D118" s="19" t="s">
        <v>528</v>
      </c>
      <c r="E118" s="7">
        <v>1992</v>
      </c>
      <c r="F118" s="19">
        <v>162751</v>
      </c>
      <c r="G118" s="19">
        <v>92410</v>
      </c>
      <c r="H118" s="19">
        <v>0</v>
      </c>
      <c r="I118" s="25">
        <v>0.63783650322737406</v>
      </c>
      <c r="J118" s="25">
        <v>0.36216349677262594</v>
      </c>
      <c r="K118" s="25">
        <f t="shared" si="9"/>
        <v>0.63783650322737406</v>
      </c>
      <c r="L118" s="25">
        <f t="shared" si="10"/>
        <v>0.36216349677262594</v>
      </c>
      <c r="M118" s="26">
        <f t="shared" si="15"/>
        <v>0.27567300645474813</v>
      </c>
      <c r="N118" s="25">
        <v>0.58599999999999997</v>
      </c>
      <c r="O118" s="25">
        <v>0.40799999999999997</v>
      </c>
      <c r="P118" s="26">
        <f t="shared" si="12"/>
        <v>0.56974999999999998</v>
      </c>
      <c r="Q118" s="31">
        <v>86520</v>
      </c>
      <c r="R118" s="28">
        <v>81673</v>
      </c>
      <c r="S118" s="26">
        <f t="shared" si="18"/>
        <v>2.8818083986848431E-2</v>
      </c>
      <c r="T118" s="28">
        <v>0.54</v>
      </c>
      <c r="U118" s="28">
        <v>0.46</v>
      </c>
      <c r="V118" s="26">
        <f t="shared" si="19"/>
        <v>0.504</v>
      </c>
    </row>
    <row r="119" spans="1:22" x14ac:dyDescent="0.25">
      <c r="A119" s="19" t="s">
        <v>452</v>
      </c>
      <c r="B119" s="19">
        <v>3</v>
      </c>
      <c r="C119" s="19" t="s">
        <v>640</v>
      </c>
      <c r="D119" s="19" t="s">
        <v>521</v>
      </c>
      <c r="E119" s="7">
        <v>2004</v>
      </c>
      <c r="F119" s="19">
        <v>0</v>
      </c>
      <c r="G119" s="19">
        <v>232380</v>
      </c>
      <c r="H119" s="19">
        <v>105</v>
      </c>
      <c r="I119" s="25">
        <v>0</v>
      </c>
      <c r="J119" s="25">
        <v>0.99954835795857799</v>
      </c>
      <c r="K119" s="25">
        <f t="shared" si="9"/>
        <v>0</v>
      </c>
      <c r="L119" s="25">
        <f t="shared" si="10"/>
        <v>1</v>
      </c>
      <c r="M119" s="26">
        <f t="shared" si="15"/>
        <v>1</v>
      </c>
      <c r="N119" s="25">
        <v>0.33</v>
      </c>
      <c r="O119" s="25">
        <v>0.65900000000000003</v>
      </c>
      <c r="P119" s="26">
        <f t="shared" si="12"/>
        <v>0.31625000000000003</v>
      </c>
      <c r="Q119" s="31">
        <v>73932</v>
      </c>
      <c r="R119" s="28">
        <v>168304</v>
      </c>
      <c r="S119" s="26">
        <f t="shared" si="18"/>
        <v>0.38958701431661685</v>
      </c>
      <c r="T119" s="28">
        <v>0.35</v>
      </c>
      <c r="U119" s="28">
        <v>0.64</v>
      </c>
      <c r="V119" s="26">
        <f t="shared" si="19"/>
        <v>0.31899999999999995</v>
      </c>
    </row>
    <row r="120" spans="1:22" x14ac:dyDescent="0.25">
      <c r="A120" s="19" t="s">
        <v>452</v>
      </c>
      <c r="B120" s="19">
        <v>4</v>
      </c>
      <c r="C120" s="19" t="s">
        <v>641</v>
      </c>
      <c r="D120" s="19" t="s">
        <v>528</v>
      </c>
      <c r="E120" s="7">
        <v>2006</v>
      </c>
      <c r="F120" s="19">
        <v>208861</v>
      </c>
      <c r="G120" s="19">
        <v>75041</v>
      </c>
      <c r="H120" s="19">
        <v>58</v>
      </c>
      <c r="I120" s="25">
        <v>0.73552965206367094</v>
      </c>
      <c r="J120" s="25">
        <v>0.26426609381603045</v>
      </c>
      <c r="K120" s="25">
        <f t="shared" si="9"/>
        <v>0.73567991771808583</v>
      </c>
      <c r="L120" s="25">
        <f t="shared" si="10"/>
        <v>0.26432008228191423</v>
      </c>
      <c r="M120" s="26">
        <f t="shared" si="15"/>
        <v>0.4713598354361716</v>
      </c>
      <c r="N120" s="25">
        <v>0.73599999999999999</v>
      </c>
      <c r="O120" s="25">
        <v>0.25600000000000001</v>
      </c>
      <c r="P120" s="26">
        <f t="shared" si="12"/>
        <v>0.72075</v>
      </c>
      <c r="Q120" s="31">
        <v>131760</v>
      </c>
      <c r="R120" s="28">
        <v>44707</v>
      </c>
      <c r="S120" s="26">
        <f t="shared" si="18"/>
        <v>0.49331036397740086</v>
      </c>
      <c r="T120" s="28">
        <v>0.79</v>
      </c>
      <c r="U120" s="28">
        <v>0.21</v>
      </c>
      <c r="V120" s="26">
        <f t="shared" si="19"/>
        <v>0.754</v>
      </c>
    </row>
    <row r="121" spans="1:22" x14ac:dyDescent="0.25">
      <c r="A121" s="19" t="s">
        <v>452</v>
      </c>
      <c r="B121" s="19">
        <v>5</v>
      </c>
      <c r="C121" s="19" t="s">
        <v>642</v>
      </c>
      <c r="D121" s="19" t="s">
        <v>528</v>
      </c>
      <c r="E121" s="7">
        <v>1986</v>
      </c>
      <c r="F121" s="19">
        <v>234330</v>
      </c>
      <c r="G121" s="19">
        <v>43335</v>
      </c>
      <c r="H121" s="19">
        <v>24</v>
      </c>
      <c r="I121" s="25">
        <v>0.84385769691993562</v>
      </c>
      <c r="J121" s="25">
        <v>0.15605587545779631</v>
      </c>
      <c r="K121" s="25">
        <f t="shared" si="9"/>
        <v>0.84393063583815031</v>
      </c>
      <c r="L121" s="25">
        <f t="shared" si="10"/>
        <v>0.15606936416184972</v>
      </c>
      <c r="M121" s="26">
        <f t="shared" si="15"/>
        <v>0.68786127167630062</v>
      </c>
      <c r="N121" s="25">
        <v>0.83099999999999996</v>
      </c>
      <c r="O121" s="25">
        <v>0.158</v>
      </c>
      <c r="P121" s="26">
        <f t="shared" si="12"/>
        <v>0.81725000000000003</v>
      </c>
      <c r="Q121" s="31">
        <v>130782</v>
      </c>
      <c r="R121" s="28">
        <v>46622</v>
      </c>
      <c r="S121" s="26">
        <f t="shared" si="18"/>
        <v>0.47439742057676265</v>
      </c>
      <c r="T121" s="28">
        <v>0.79</v>
      </c>
      <c r="U121" s="28">
        <v>0.2</v>
      </c>
      <c r="V121" s="26">
        <f t="shared" si="19"/>
        <v>0.75900000000000001</v>
      </c>
    </row>
    <row r="122" spans="1:22" x14ac:dyDescent="0.25">
      <c r="A122" s="19" t="s">
        <v>452</v>
      </c>
      <c r="B122" s="19">
        <v>6</v>
      </c>
      <c r="C122" s="19" t="s">
        <v>643</v>
      </c>
      <c r="D122" s="19" t="s">
        <v>521</v>
      </c>
      <c r="E122" s="7">
        <v>2004</v>
      </c>
      <c r="F122" s="19">
        <v>104365</v>
      </c>
      <c r="G122" s="19">
        <v>189669</v>
      </c>
      <c r="H122" s="19">
        <v>0</v>
      </c>
      <c r="I122" s="25">
        <v>0.35494194548929714</v>
      </c>
      <c r="J122" s="25">
        <v>0.64505805451070286</v>
      </c>
      <c r="K122" s="25">
        <f t="shared" si="9"/>
        <v>0.35494194548929714</v>
      </c>
      <c r="L122" s="25">
        <f t="shared" si="10"/>
        <v>0.64505805451070286</v>
      </c>
      <c r="M122" s="26">
        <f t="shared" si="15"/>
        <v>0.29011610902140572</v>
      </c>
      <c r="N122" s="25">
        <v>0.375</v>
      </c>
      <c r="O122" s="25">
        <v>0.60799999999999998</v>
      </c>
      <c r="P122" s="26">
        <f t="shared" si="12"/>
        <v>0.36425000000000002</v>
      </c>
      <c r="Q122" s="31">
        <v>0</v>
      </c>
      <c r="R122" s="28">
        <v>198100</v>
      </c>
      <c r="S122" s="26">
        <f t="shared" si="18"/>
        <v>1</v>
      </c>
      <c r="T122" s="28">
        <v>0.37</v>
      </c>
      <c r="U122" s="28">
        <v>0.62</v>
      </c>
      <c r="V122" s="26">
        <f t="shared" si="19"/>
        <v>0.33899999999999997</v>
      </c>
    </row>
    <row r="123" spans="1:22" x14ac:dyDescent="0.25">
      <c r="A123" s="19" t="s">
        <v>452</v>
      </c>
      <c r="B123" s="19">
        <v>7</v>
      </c>
      <c r="C123" s="19" t="s">
        <v>644</v>
      </c>
      <c r="D123" s="19" t="s">
        <v>521</v>
      </c>
      <c r="E123" s="7">
        <v>2010</v>
      </c>
      <c r="F123" s="19">
        <v>95377</v>
      </c>
      <c r="G123" s="19">
        <v>156689</v>
      </c>
      <c r="H123" s="19">
        <v>0</v>
      </c>
      <c r="I123" s="25">
        <v>0.37838105892901064</v>
      </c>
      <c r="J123" s="25">
        <v>0.62161894107098936</v>
      </c>
      <c r="K123" s="25">
        <f t="shared" si="9"/>
        <v>0.37838105892901064</v>
      </c>
      <c r="L123" s="25">
        <f t="shared" si="10"/>
        <v>0.62161894107098936</v>
      </c>
      <c r="M123" s="26">
        <f t="shared" si="15"/>
        <v>0.24323788214197872</v>
      </c>
      <c r="N123" s="25">
        <v>0.38299999999999995</v>
      </c>
      <c r="O123" s="25">
        <v>0.60199999999999998</v>
      </c>
      <c r="P123" s="26">
        <f t="shared" si="12"/>
        <v>0.37124999999999997</v>
      </c>
      <c r="Q123" s="31">
        <v>78996</v>
      </c>
      <c r="R123" s="28">
        <v>160898</v>
      </c>
      <c r="S123" s="26">
        <f t="shared" si="18"/>
        <v>0.34140912236237675</v>
      </c>
      <c r="T123" s="28">
        <v>0.39</v>
      </c>
      <c r="U123" s="28">
        <v>0.6</v>
      </c>
      <c r="V123" s="26">
        <f t="shared" si="19"/>
        <v>0.35899999999999999</v>
      </c>
    </row>
    <row r="124" spans="1:22" x14ac:dyDescent="0.25">
      <c r="A124" s="19" t="s">
        <v>452</v>
      </c>
      <c r="B124" s="19">
        <v>8</v>
      </c>
      <c r="C124" s="19" t="s">
        <v>645</v>
      </c>
      <c r="D124" s="19" t="s">
        <v>521</v>
      </c>
      <c r="E124" s="7">
        <v>2010</v>
      </c>
      <c r="F124" s="19">
        <v>0</v>
      </c>
      <c r="G124" s="19">
        <v>197789</v>
      </c>
      <c r="H124" s="19">
        <v>0</v>
      </c>
      <c r="I124" s="25">
        <v>0</v>
      </c>
      <c r="J124" s="25">
        <v>1</v>
      </c>
      <c r="K124" s="25">
        <f t="shared" si="9"/>
        <v>0</v>
      </c>
      <c r="L124" s="25">
        <f t="shared" si="10"/>
        <v>1</v>
      </c>
      <c r="M124" s="26">
        <f t="shared" si="15"/>
        <v>1</v>
      </c>
      <c r="N124" s="25">
        <v>0.375</v>
      </c>
      <c r="O124" s="25">
        <v>0.61599999999999999</v>
      </c>
      <c r="P124" s="26">
        <f t="shared" si="12"/>
        <v>0.36025000000000001</v>
      </c>
      <c r="Q124" s="31">
        <v>92250</v>
      </c>
      <c r="R124" s="28">
        <v>102770</v>
      </c>
      <c r="S124" s="26">
        <f t="shared" si="18"/>
        <v>5.394318531432668E-2</v>
      </c>
      <c r="T124" s="28">
        <v>0.43</v>
      </c>
      <c r="U124" s="28">
        <v>0.56000000000000005</v>
      </c>
      <c r="V124" s="26">
        <f t="shared" si="19"/>
        <v>0.39899999999999997</v>
      </c>
    </row>
    <row r="125" spans="1:22" x14ac:dyDescent="0.25">
      <c r="A125" s="19" t="s">
        <v>452</v>
      </c>
      <c r="B125" s="19">
        <v>9</v>
      </c>
      <c r="C125" s="19" t="s">
        <v>646</v>
      </c>
      <c r="D125" s="19" t="s">
        <v>536</v>
      </c>
      <c r="E125" s="7">
        <v>2012</v>
      </c>
      <c r="F125" s="19">
        <v>60052</v>
      </c>
      <c r="G125" s="19">
        <v>192101</v>
      </c>
      <c r="H125" s="19">
        <v>0</v>
      </c>
      <c r="I125" s="25">
        <v>0.23815699198502496</v>
      </c>
      <c r="J125" s="25">
        <v>0.76184300801497506</v>
      </c>
      <c r="K125" s="25">
        <f t="shared" si="9"/>
        <v>0.23815699198502496</v>
      </c>
      <c r="L125" s="25">
        <f t="shared" si="10"/>
        <v>0.76184300801497506</v>
      </c>
      <c r="M125" s="26">
        <f t="shared" si="15"/>
        <v>0.52368601602995013</v>
      </c>
      <c r="N125" s="25">
        <v>0.20499999999999999</v>
      </c>
      <c r="O125" s="25">
        <v>0.78099999999999992</v>
      </c>
      <c r="P125" s="26">
        <f t="shared" si="12"/>
        <v>0.19275000000000003</v>
      </c>
      <c r="Q125" s="31"/>
      <c r="R125" s="28"/>
      <c r="S125" s="26"/>
      <c r="T125" s="28"/>
      <c r="U125" s="28"/>
      <c r="V125" s="26"/>
    </row>
    <row r="126" spans="1:22" x14ac:dyDescent="0.25">
      <c r="A126" s="19" t="s">
        <v>452</v>
      </c>
      <c r="B126" s="19">
        <v>10</v>
      </c>
      <c r="C126" s="19" t="s">
        <v>647</v>
      </c>
      <c r="D126" s="19" t="s">
        <v>521</v>
      </c>
      <c r="E126" s="7">
        <v>2007</v>
      </c>
      <c r="F126" s="19">
        <v>0</v>
      </c>
      <c r="G126" s="19">
        <v>211065</v>
      </c>
      <c r="H126" s="19">
        <v>401</v>
      </c>
      <c r="I126" s="25">
        <v>0</v>
      </c>
      <c r="J126" s="25">
        <v>0.99810371407223852</v>
      </c>
      <c r="K126" s="25">
        <f t="shared" si="9"/>
        <v>0</v>
      </c>
      <c r="L126" s="25">
        <f t="shared" si="10"/>
        <v>1</v>
      </c>
      <c r="M126" s="26">
        <f t="shared" si="15"/>
        <v>1</v>
      </c>
      <c r="N126" s="25">
        <v>0.36299999999999999</v>
      </c>
      <c r="O126" s="25">
        <v>0.625</v>
      </c>
      <c r="P126" s="26">
        <f t="shared" si="12"/>
        <v>0.34975000000000001</v>
      </c>
      <c r="Q126" s="31">
        <v>66905</v>
      </c>
      <c r="R126" s="28">
        <v>138062</v>
      </c>
      <c r="S126" s="26">
        <f t="shared" ref="S126:S131" si="20">ABS((R126/(R126+Q126))-(Q126/(R126+Q126)))</f>
        <v>0.34716320188127847</v>
      </c>
      <c r="T126" s="28">
        <v>0.38</v>
      </c>
      <c r="U126" s="28">
        <v>0.61</v>
      </c>
      <c r="V126" s="26">
        <f t="shared" ref="V126:V131" si="21">(T126-U126-7.2%)/2+0.5</f>
        <v>0.34899999999999998</v>
      </c>
    </row>
    <row r="127" spans="1:22" x14ac:dyDescent="0.25">
      <c r="A127" s="19" t="s">
        <v>452</v>
      </c>
      <c r="B127" s="19">
        <v>11</v>
      </c>
      <c r="C127" s="19" t="s">
        <v>648</v>
      </c>
      <c r="D127" s="19" t="s">
        <v>521</v>
      </c>
      <c r="E127" s="7">
        <v>2002</v>
      </c>
      <c r="F127" s="19">
        <v>90353</v>
      </c>
      <c r="G127" s="19">
        <v>196968</v>
      </c>
      <c r="H127" s="19">
        <v>30</v>
      </c>
      <c r="I127" s="25">
        <v>0.31443426332255675</v>
      </c>
      <c r="J127" s="25">
        <v>0.68546133474391946</v>
      </c>
      <c r="K127" s="25">
        <f t="shared" si="9"/>
        <v>0.31446709429523079</v>
      </c>
      <c r="L127" s="25">
        <f t="shared" si="10"/>
        <v>0.68553290570476921</v>
      </c>
      <c r="M127" s="26">
        <f t="shared" si="15"/>
        <v>0.37106581140953843</v>
      </c>
      <c r="N127" s="25">
        <v>0.315</v>
      </c>
      <c r="O127" s="25">
        <v>0.66900000000000004</v>
      </c>
      <c r="P127" s="26">
        <f t="shared" si="12"/>
        <v>0.30374999999999996</v>
      </c>
      <c r="Q127" s="31">
        <v>0</v>
      </c>
      <c r="R127" s="28">
        <v>163515</v>
      </c>
      <c r="S127" s="26">
        <f t="shared" si="20"/>
        <v>1</v>
      </c>
      <c r="T127" s="28">
        <v>0.33</v>
      </c>
      <c r="U127" s="28">
        <v>0.66</v>
      </c>
      <c r="V127" s="26">
        <f t="shared" si="21"/>
        <v>0.29899999999999999</v>
      </c>
    </row>
    <row r="128" spans="1:22" x14ac:dyDescent="0.25">
      <c r="A128" s="19" t="s">
        <v>452</v>
      </c>
      <c r="B128" s="19">
        <v>12</v>
      </c>
      <c r="C128" s="19" t="s">
        <v>649</v>
      </c>
      <c r="D128" s="19" t="s">
        <v>528</v>
      </c>
      <c r="E128" s="7">
        <v>2004</v>
      </c>
      <c r="F128" s="19">
        <v>139148</v>
      </c>
      <c r="G128" s="19">
        <v>119973</v>
      </c>
      <c r="H128" s="19">
        <v>0</v>
      </c>
      <c r="I128" s="25">
        <v>0.53700008876162098</v>
      </c>
      <c r="J128" s="25">
        <v>0.46299991123837897</v>
      </c>
      <c r="K128" s="25">
        <f t="shared" si="9"/>
        <v>0.53700008876162098</v>
      </c>
      <c r="L128" s="25">
        <f t="shared" si="10"/>
        <v>0.46299991123837897</v>
      </c>
      <c r="M128" s="26">
        <f t="shared" si="15"/>
        <v>7.4000177523242006E-2</v>
      </c>
      <c r="N128" s="25">
        <v>0.436</v>
      </c>
      <c r="O128" s="25">
        <v>0.55399999999999994</v>
      </c>
      <c r="P128" s="26">
        <f t="shared" si="12"/>
        <v>0.42175000000000001</v>
      </c>
      <c r="Q128" s="31">
        <v>92459</v>
      </c>
      <c r="R128" s="28">
        <v>70938</v>
      </c>
      <c r="S128" s="26">
        <f t="shared" si="20"/>
        <v>0.13170988451440357</v>
      </c>
      <c r="T128" s="28">
        <v>0.54</v>
      </c>
      <c r="U128" s="28">
        <v>0.45</v>
      </c>
      <c r="V128" s="26">
        <f t="shared" si="21"/>
        <v>0.50900000000000001</v>
      </c>
    </row>
    <row r="129" spans="1:22" x14ac:dyDescent="0.25">
      <c r="A129" s="19" t="s">
        <v>452</v>
      </c>
      <c r="B129" s="19">
        <v>13</v>
      </c>
      <c r="C129" s="19" t="s">
        <v>650</v>
      </c>
      <c r="D129" s="19" t="s">
        <v>528</v>
      </c>
      <c r="E129" s="7">
        <v>2002</v>
      </c>
      <c r="F129" s="19">
        <v>201988</v>
      </c>
      <c r="G129" s="19">
        <v>79550</v>
      </c>
      <c r="H129" s="19">
        <v>0</v>
      </c>
      <c r="I129" s="25">
        <v>0.71744489198616168</v>
      </c>
      <c r="J129" s="25">
        <v>0.28255510801383826</v>
      </c>
      <c r="K129" s="25">
        <f t="shared" si="9"/>
        <v>0.71744489198616168</v>
      </c>
      <c r="L129" s="25">
        <f t="shared" si="10"/>
        <v>0.28255510801383826</v>
      </c>
      <c r="M129" s="26">
        <f t="shared" si="15"/>
        <v>0.43488978397232342</v>
      </c>
      <c r="N129" s="25">
        <v>0.69200000000000006</v>
      </c>
      <c r="O129" s="25">
        <v>0.3</v>
      </c>
      <c r="P129" s="26">
        <f t="shared" si="12"/>
        <v>0.67675000000000007</v>
      </c>
      <c r="Q129" s="31">
        <v>140294</v>
      </c>
      <c r="R129" s="28">
        <v>61771</v>
      </c>
      <c r="S129" s="26">
        <f t="shared" si="20"/>
        <v>0.38860267735629628</v>
      </c>
      <c r="T129" s="28">
        <v>0.71</v>
      </c>
      <c r="U129" s="28">
        <v>0.28000000000000003</v>
      </c>
      <c r="V129" s="26">
        <f t="shared" si="21"/>
        <v>0.67899999999999994</v>
      </c>
    </row>
    <row r="130" spans="1:22" x14ac:dyDescent="0.25">
      <c r="A130" s="19" t="s">
        <v>452</v>
      </c>
      <c r="B130" s="19">
        <v>14</v>
      </c>
      <c r="C130" s="19" t="s">
        <v>651</v>
      </c>
      <c r="D130" s="19" t="s">
        <v>521</v>
      </c>
      <c r="E130" s="7">
        <v>2010</v>
      </c>
      <c r="F130" s="19">
        <v>59245</v>
      </c>
      <c r="G130" s="19">
        <v>159947</v>
      </c>
      <c r="H130" s="19">
        <v>0</v>
      </c>
      <c r="I130" s="25">
        <v>0.27028814920252564</v>
      </c>
      <c r="J130" s="25">
        <v>0.72971185079747436</v>
      </c>
      <c r="K130" s="25">
        <f t="shared" si="9"/>
        <v>0.27028814920252564</v>
      </c>
      <c r="L130" s="25">
        <f t="shared" si="10"/>
        <v>0.72971185079747436</v>
      </c>
      <c r="M130" s="26">
        <f t="shared" si="15"/>
        <v>0.45942370159494872</v>
      </c>
      <c r="N130" s="25">
        <v>0.253</v>
      </c>
      <c r="O130" s="25">
        <v>0.73199999999999998</v>
      </c>
      <c r="P130" s="26">
        <f t="shared" si="12"/>
        <v>0.24125000000000002</v>
      </c>
      <c r="Q130" s="31">
        <v>0</v>
      </c>
      <c r="R130" s="28">
        <v>173512</v>
      </c>
      <c r="S130" s="26">
        <f t="shared" si="20"/>
        <v>1</v>
      </c>
      <c r="T130" s="28">
        <v>0.24</v>
      </c>
      <c r="U130" s="28">
        <v>0.75</v>
      </c>
      <c r="V130" s="26">
        <f t="shared" si="21"/>
        <v>0.20899999999999996</v>
      </c>
    </row>
    <row r="131" spans="1:22" x14ac:dyDescent="0.25">
      <c r="A131" s="19" t="s">
        <v>453</v>
      </c>
      <c r="B131" s="19">
        <v>1</v>
      </c>
      <c r="C131" s="19" t="s">
        <v>652</v>
      </c>
      <c r="D131" s="19" t="s">
        <v>528</v>
      </c>
      <c r="E131" s="7">
        <v>2010</v>
      </c>
      <c r="F131" s="19">
        <v>116505</v>
      </c>
      <c r="G131" s="19">
        <v>96824</v>
      </c>
      <c r="H131" s="19">
        <v>0</v>
      </c>
      <c r="I131" s="25">
        <v>0.5461282807307023</v>
      </c>
      <c r="J131" s="25">
        <v>0.45387171926929765</v>
      </c>
      <c r="K131" s="25">
        <f t="shared" ref="K131:K194" si="22">I131/(I131+J131)</f>
        <v>0.5461282807307023</v>
      </c>
      <c r="L131" s="25">
        <f t="shared" ref="L131:L194" si="23">J131/(J131+I131)</f>
        <v>0.45387171926929765</v>
      </c>
      <c r="M131" s="26">
        <f t="shared" si="15"/>
        <v>9.2256561461404651E-2</v>
      </c>
      <c r="N131" s="25">
        <v>0.69700000000000006</v>
      </c>
      <c r="O131" s="25">
        <v>0.28999999999999998</v>
      </c>
      <c r="P131" s="26">
        <f t="shared" ref="P131:P194" si="24">(N131-O131-3.85%)/2+0.5</f>
        <v>0.68425000000000002</v>
      </c>
      <c r="Q131" s="31">
        <v>94140</v>
      </c>
      <c r="R131" s="28">
        <v>82723</v>
      </c>
      <c r="S131" s="26">
        <f t="shared" si="20"/>
        <v>6.4552789447199277E-2</v>
      </c>
      <c r="T131" s="28">
        <v>0.7</v>
      </c>
      <c r="U131" s="28">
        <v>0.28000000000000003</v>
      </c>
      <c r="V131" s="26">
        <f t="shared" si="21"/>
        <v>0.67399999999999993</v>
      </c>
    </row>
    <row r="132" spans="1:22" x14ac:dyDescent="0.25">
      <c r="A132" s="19" t="s">
        <v>453</v>
      </c>
      <c r="B132" s="19">
        <v>2</v>
      </c>
      <c r="C132" s="19" t="s">
        <v>653</v>
      </c>
      <c r="D132" s="19" t="s">
        <v>531</v>
      </c>
      <c r="E132" s="7">
        <v>2012</v>
      </c>
      <c r="F132" s="19">
        <v>168503</v>
      </c>
      <c r="G132" s="19">
        <v>40707</v>
      </c>
      <c r="H132" s="19">
        <v>0</v>
      </c>
      <c r="I132" s="25">
        <v>0.80542517088093302</v>
      </c>
      <c r="J132" s="25">
        <v>0.19457482911906696</v>
      </c>
      <c r="K132" s="25">
        <f t="shared" si="22"/>
        <v>0.80542517088093302</v>
      </c>
      <c r="L132" s="25">
        <f t="shared" si="23"/>
        <v>0.19457482911906696</v>
      </c>
      <c r="M132" s="26">
        <f t="shared" si="15"/>
        <v>0.61085034176186603</v>
      </c>
      <c r="N132" s="25">
        <v>0.71400000000000008</v>
      </c>
      <c r="O132" s="25">
        <v>0.26700000000000002</v>
      </c>
      <c r="P132" s="26">
        <f t="shared" si="24"/>
        <v>0.70425000000000004</v>
      </c>
      <c r="Q132" s="31"/>
      <c r="R132" s="28"/>
      <c r="S132" s="26"/>
      <c r="T132" s="28"/>
      <c r="U132" s="28"/>
      <c r="V132" s="26"/>
    </row>
    <row r="133" spans="1:22" x14ac:dyDescent="0.25">
      <c r="A133" s="19" t="s">
        <v>454</v>
      </c>
      <c r="B133" s="19">
        <v>1</v>
      </c>
      <c r="C133" s="19" t="s">
        <v>654</v>
      </c>
      <c r="D133" s="19" t="s">
        <v>521</v>
      </c>
      <c r="E133" s="7">
        <v>2010</v>
      </c>
      <c r="F133" s="19">
        <v>97450</v>
      </c>
      <c r="G133" s="19">
        <v>199402</v>
      </c>
      <c r="H133" s="19">
        <v>19872</v>
      </c>
      <c r="I133" s="25">
        <v>0.30768113562597088</v>
      </c>
      <c r="J133" s="25">
        <v>0.62957653982647355</v>
      </c>
      <c r="K133" s="25">
        <f t="shared" si="22"/>
        <v>0.32827806449004893</v>
      </c>
      <c r="L133" s="25">
        <f t="shared" si="23"/>
        <v>0.67172193550995107</v>
      </c>
      <c r="M133" s="26">
        <f t="shared" si="15"/>
        <v>0.34344387101990215</v>
      </c>
      <c r="N133" s="25">
        <v>0.32200000000000001</v>
      </c>
      <c r="O133" s="25">
        <v>0.64900000000000002</v>
      </c>
      <c r="P133" s="26">
        <f t="shared" si="24"/>
        <v>0.31725000000000003</v>
      </c>
      <c r="Q133" s="31">
        <v>102135</v>
      </c>
      <c r="R133" s="28">
        <v>126231</v>
      </c>
      <c r="S133" s="26">
        <f t="shared" ref="S133:S141" si="25">ABS((R133/(R133+Q133))-(Q133/(R133+Q133)))</f>
        <v>0.10551483145476998</v>
      </c>
      <c r="T133" s="28">
        <v>0.36</v>
      </c>
      <c r="U133" s="28">
        <v>0.62</v>
      </c>
      <c r="V133" s="26">
        <f t="shared" ref="V133:V141" si="26">(T133-U133-7.2%)/2+0.5</f>
        <v>0.33399999999999996</v>
      </c>
    </row>
    <row r="134" spans="1:22" x14ac:dyDescent="0.25">
      <c r="A134" s="19" t="s">
        <v>454</v>
      </c>
      <c r="B134" s="19">
        <v>2</v>
      </c>
      <c r="C134" s="19" t="s">
        <v>655</v>
      </c>
      <c r="D134" s="19" t="s">
        <v>521</v>
      </c>
      <c r="E134" s="7">
        <v>1998</v>
      </c>
      <c r="F134" s="19">
        <v>110847</v>
      </c>
      <c r="G134" s="19">
        <v>207412</v>
      </c>
      <c r="H134" s="19">
        <v>235</v>
      </c>
      <c r="I134" s="25">
        <v>0.34803481384264695</v>
      </c>
      <c r="J134" s="25">
        <v>0.65122733866258076</v>
      </c>
      <c r="K134" s="25">
        <f t="shared" si="22"/>
        <v>0.34829180007478189</v>
      </c>
      <c r="L134" s="25">
        <f t="shared" si="23"/>
        <v>0.65170819992521822</v>
      </c>
      <c r="M134" s="26">
        <f t="shared" si="15"/>
        <v>0.30341639985043634</v>
      </c>
      <c r="N134" s="25">
        <v>0.33100000000000002</v>
      </c>
      <c r="O134" s="25">
        <v>0.6409999999999999</v>
      </c>
      <c r="P134" s="26">
        <f t="shared" si="24"/>
        <v>0.3257500000000001</v>
      </c>
      <c r="Q134" s="31">
        <v>48749</v>
      </c>
      <c r="R134" s="28">
        <v>137468</v>
      </c>
      <c r="S134" s="26">
        <f t="shared" si="25"/>
        <v>0.47642803825644275</v>
      </c>
      <c r="T134" s="28">
        <v>0.36</v>
      </c>
      <c r="U134" s="28">
        <v>0.61</v>
      </c>
      <c r="V134" s="26">
        <f t="shared" si="26"/>
        <v>0.33899999999999997</v>
      </c>
    </row>
    <row r="135" spans="1:22" x14ac:dyDescent="0.25">
      <c r="A135" s="19" t="s">
        <v>455</v>
      </c>
      <c r="B135" s="19">
        <v>1</v>
      </c>
      <c r="C135" s="19" t="s">
        <v>656</v>
      </c>
      <c r="D135" s="19" t="s">
        <v>528</v>
      </c>
      <c r="E135" s="7">
        <v>1992</v>
      </c>
      <c r="F135" s="19">
        <v>236854</v>
      </c>
      <c r="G135" s="19">
        <v>83989</v>
      </c>
      <c r="H135" s="19">
        <v>1</v>
      </c>
      <c r="I135" s="25">
        <v>0.73822169029185525</v>
      </c>
      <c r="J135" s="25">
        <v>0.2617751929286507</v>
      </c>
      <c r="K135" s="25">
        <f t="shared" si="22"/>
        <v>0.73822399117325299</v>
      </c>
      <c r="L135" s="25">
        <f t="shared" si="23"/>
        <v>0.26177600882674706</v>
      </c>
      <c r="M135" s="26">
        <f t="shared" si="15"/>
        <v>0.47644798234650593</v>
      </c>
      <c r="N135" s="25">
        <v>0.79</v>
      </c>
      <c r="O135" s="25">
        <v>0.20199999999999999</v>
      </c>
      <c r="P135" s="26">
        <f t="shared" si="24"/>
        <v>0.77475000000000005</v>
      </c>
      <c r="Q135" s="31">
        <v>148170</v>
      </c>
      <c r="R135" s="28">
        <v>29253</v>
      </c>
      <c r="S135" s="26">
        <f t="shared" si="25"/>
        <v>0.67024568404321871</v>
      </c>
      <c r="T135" s="28">
        <v>0.87</v>
      </c>
      <c r="U135" s="28">
        <v>0.13</v>
      </c>
      <c r="V135" s="26">
        <f t="shared" si="26"/>
        <v>0.83399999999999996</v>
      </c>
    </row>
    <row r="136" spans="1:22" x14ac:dyDescent="0.25">
      <c r="A136" s="19" t="s">
        <v>455</v>
      </c>
      <c r="B136" s="19">
        <v>2</v>
      </c>
      <c r="C136" s="19"/>
      <c r="D136" s="19"/>
      <c r="E136" s="7"/>
      <c r="F136" s="19"/>
      <c r="G136" s="19"/>
      <c r="H136" s="19"/>
      <c r="I136" s="25"/>
      <c r="J136" s="25"/>
      <c r="K136" s="25" t="e">
        <f t="shared" si="22"/>
        <v>#DIV/0!</v>
      </c>
      <c r="L136" s="25" t="e">
        <f t="shared" si="23"/>
        <v>#DIV/0!</v>
      </c>
      <c r="M136" s="26"/>
      <c r="N136" s="25">
        <v>0.80700000000000005</v>
      </c>
      <c r="O136" s="25">
        <v>0.185</v>
      </c>
      <c r="P136" s="26">
        <f t="shared" si="24"/>
        <v>0.79175000000000006</v>
      </c>
      <c r="Q136" s="31">
        <v>150666</v>
      </c>
      <c r="R136" s="28">
        <v>25883</v>
      </c>
      <c r="S136" s="26">
        <f t="shared" si="25"/>
        <v>0.70678961648041061</v>
      </c>
      <c r="T136" s="28">
        <v>0.9</v>
      </c>
      <c r="U136" s="28">
        <v>0.1</v>
      </c>
      <c r="V136" s="26">
        <f t="shared" si="26"/>
        <v>0.86399999999999999</v>
      </c>
    </row>
    <row r="137" spans="1:22" x14ac:dyDescent="0.25">
      <c r="A137" s="19" t="s">
        <v>455</v>
      </c>
      <c r="B137" s="19">
        <v>3</v>
      </c>
      <c r="C137" s="19" t="s">
        <v>657</v>
      </c>
      <c r="D137" s="19" t="s">
        <v>528</v>
      </c>
      <c r="E137" s="7">
        <v>2004</v>
      </c>
      <c r="F137" s="19">
        <v>168738</v>
      </c>
      <c r="G137" s="19">
        <v>77653</v>
      </c>
      <c r="H137" s="19">
        <v>7</v>
      </c>
      <c r="I137" s="25">
        <v>0.68481887028303801</v>
      </c>
      <c r="J137" s="25">
        <v>0.31515272039545777</v>
      </c>
      <c r="K137" s="25">
        <f t="shared" si="22"/>
        <v>0.68483832607522188</v>
      </c>
      <c r="L137" s="25">
        <f t="shared" si="23"/>
        <v>0.31516167392477812</v>
      </c>
      <c r="M137" s="26">
        <f t="shared" ref="M137:M168" si="27">ABS((J137/(J137+I137))-(I137/(J137+I137)))</f>
        <v>0.36967665215044376</v>
      </c>
      <c r="N137" s="25">
        <v>0.55899999999999994</v>
      </c>
      <c r="O137" s="25">
        <v>0.42599999999999999</v>
      </c>
      <c r="P137" s="26">
        <f t="shared" si="24"/>
        <v>0.54725000000000001</v>
      </c>
      <c r="Q137" s="31">
        <v>116120</v>
      </c>
      <c r="R137" s="28">
        <v>40479</v>
      </c>
      <c r="S137" s="26">
        <f t="shared" si="25"/>
        <v>0.48302351866870158</v>
      </c>
      <c r="T137" s="28">
        <v>0.64</v>
      </c>
      <c r="U137" s="28">
        <v>0.35</v>
      </c>
      <c r="V137" s="26">
        <f t="shared" si="26"/>
        <v>0.60899999999999999</v>
      </c>
    </row>
    <row r="138" spans="1:22" x14ac:dyDescent="0.25">
      <c r="A138" s="19" t="s">
        <v>455</v>
      </c>
      <c r="B138" s="19">
        <v>4</v>
      </c>
      <c r="C138" s="19" t="s">
        <v>658</v>
      </c>
      <c r="D138" s="19" t="s">
        <v>528</v>
      </c>
      <c r="E138" s="7">
        <v>1992</v>
      </c>
      <c r="F138" s="19">
        <v>133226</v>
      </c>
      <c r="G138" s="19">
        <v>27279</v>
      </c>
      <c r="H138" s="19">
        <v>4</v>
      </c>
      <c r="I138" s="25">
        <v>0.83002199253624409</v>
      </c>
      <c r="J138" s="25">
        <v>0.16995308674279946</v>
      </c>
      <c r="K138" s="25">
        <f t="shared" si="22"/>
        <v>0.8300426777981994</v>
      </c>
      <c r="L138" s="25">
        <f t="shared" si="23"/>
        <v>0.16995732220180054</v>
      </c>
      <c r="M138" s="26">
        <f t="shared" si="27"/>
        <v>0.6600853555963988</v>
      </c>
      <c r="N138" s="25">
        <v>0.80900000000000005</v>
      </c>
      <c r="O138" s="25">
        <v>0.17100000000000001</v>
      </c>
      <c r="P138" s="26">
        <f t="shared" si="24"/>
        <v>0.79974999999999996</v>
      </c>
      <c r="Q138" s="31">
        <v>63273</v>
      </c>
      <c r="R138" s="28">
        <v>11711</v>
      </c>
      <c r="S138" s="26">
        <f t="shared" si="25"/>
        <v>0.68764002987303963</v>
      </c>
      <c r="T138" s="28">
        <v>0.85</v>
      </c>
      <c r="U138" s="28">
        <v>0.13</v>
      </c>
      <c r="V138" s="26">
        <f t="shared" si="26"/>
        <v>0.82399999999999995</v>
      </c>
    </row>
    <row r="139" spans="1:22" x14ac:dyDescent="0.25">
      <c r="A139" s="19" t="s">
        <v>455</v>
      </c>
      <c r="B139" s="19">
        <v>5</v>
      </c>
      <c r="C139" s="19" t="s">
        <v>659</v>
      </c>
      <c r="D139" s="19" t="s">
        <v>528</v>
      </c>
      <c r="E139" s="7">
        <v>2009</v>
      </c>
      <c r="F139" s="19">
        <v>177729</v>
      </c>
      <c r="G139" s="19">
        <v>77289</v>
      </c>
      <c r="H139" s="19">
        <v>15359</v>
      </c>
      <c r="I139" s="25">
        <v>0.65733771733542423</v>
      </c>
      <c r="J139" s="25">
        <v>0.28585641530159739</v>
      </c>
      <c r="K139" s="25">
        <f t="shared" si="22"/>
        <v>0.69692727572171376</v>
      </c>
      <c r="L139" s="25">
        <f t="shared" si="23"/>
        <v>0.30307272427828624</v>
      </c>
      <c r="M139" s="26">
        <f t="shared" si="27"/>
        <v>0.39385455144342751</v>
      </c>
      <c r="N139" s="25">
        <v>0.66</v>
      </c>
      <c r="O139" s="25">
        <v>0.318</v>
      </c>
      <c r="P139" s="26">
        <f t="shared" si="24"/>
        <v>0.65175000000000005</v>
      </c>
      <c r="Q139" s="31">
        <v>108360</v>
      </c>
      <c r="R139" s="28">
        <v>38935</v>
      </c>
      <c r="S139" s="26">
        <f t="shared" si="25"/>
        <v>0.47133303913914254</v>
      </c>
      <c r="T139" s="28">
        <v>0.73</v>
      </c>
      <c r="U139" s="28">
        <v>0.26</v>
      </c>
      <c r="V139" s="26">
        <f t="shared" si="26"/>
        <v>0.69899999999999995</v>
      </c>
    </row>
    <row r="140" spans="1:22" x14ac:dyDescent="0.25">
      <c r="A140" s="19" t="s">
        <v>455</v>
      </c>
      <c r="B140" s="19">
        <v>6</v>
      </c>
      <c r="C140" s="19" t="s">
        <v>660</v>
      </c>
      <c r="D140" s="19" t="s">
        <v>521</v>
      </c>
      <c r="E140" s="7">
        <v>2006</v>
      </c>
      <c r="F140" s="19">
        <v>132991</v>
      </c>
      <c r="G140" s="19">
        <v>193138</v>
      </c>
      <c r="H140" s="19">
        <v>0</v>
      </c>
      <c r="I140" s="25">
        <v>0.40778648939530066</v>
      </c>
      <c r="J140" s="25">
        <v>0.5922135106046994</v>
      </c>
      <c r="K140" s="25">
        <f t="shared" si="22"/>
        <v>0.40778648939530066</v>
      </c>
      <c r="L140" s="25">
        <f t="shared" si="23"/>
        <v>0.5922135106046994</v>
      </c>
      <c r="M140" s="26">
        <f t="shared" si="27"/>
        <v>0.18442702120939874</v>
      </c>
      <c r="N140" s="25">
        <v>0.45100000000000001</v>
      </c>
      <c r="O140" s="25">
        <v>0.53299999999999992</v>
      </c>
      <c r="P140" s="26">
        <f t="shared" si="24"/>
        <v>0.43975000000000003</v>
      </c>
      <c r="Q140" s="31">
        <v>65379</v>
      </c>
      <c r="R140" s="28">
        <v>114456</v>
      </c>
      <c r="S140" s="26">
        <f t="shared" si="25"/>
        <v>0.27290015847860544</v>
      </c>
      <c r="T140" s="28">
        <v>0.56000000000000005</v>
      </c>
      <c r="U140" s="28">
        <v>0.43</v>
      </c>
      <c r="V140" s="26">
        <f t="shared" si="26"/>
        <v>0.52900000000000003</v>
      </c>
    </row>
    <row r="141" spans="1:22" x14ac:dyDescent="0.25">
      <c r="A141" s="19" t="s">
        <v>455</v>
      </c>
      <c r="B141" s="19">
        <v>7</v>
      </c>
      <c r="C141" s="19" t="s">
        <v>661</v>
      </c>
      <c r="D141" s="19" t="s">
        <v>528</v>
      </c>
      <c r="E141" s="7">
        <v>1996</v>
      </c>
      <c r="F141" s="19">
        <v>242439</v>
      </c>
      <c r="G141" s="19">
        <v>31466</v>
      </c>
      <c r="H141" s="19">
        <v>12530</v>
      </c>
      <c r="I141" s="25">
        <v>0.84640145233648123</v>
      </c>
      <c r="J141" s="25">
        <v>0.10985389355351127</v>
      </c>
      <c r="K141" s="25">
        <f t="shared" si="22"/>
        <v>0.88512075354593744</v>
      </c>
      <c r="L141" s="25">
        <f t="shared" si="23"/>
        <v>0.11487924645406254</v>
      </c>
      <c r="M141" s="26">
        <f t="shared" si="27"/>
        <v>0.77024150709187489</v>
      </c>
      <c r="N141" s="25">
        <v>0.872</v>
      </c>
      <c r="O141" s="25">
        <v>0.11800000000000001</v>
      </c>
      <c r="P141" s="26">
        <f t="shared" si="24"/>
        <v>0.85775000000000001</v>
      </c>
      <c r="Q141" s="31">
        <v>149846</v>
      </c>
      <c r="R141" s="28">
        <v>29575</v>
      </c>
      <c r="S141" s="26">
        <f t="shared" si="25"/>
        <v>0.67032844538822101</v>
      </c>
      <c r="T141" s="28">
        <v>0.88</v>
      </c>
      <c r="U141" s="28">
        <v>0.12</v>
      </c>
      <c r="V141" s="26">
        <f t="shared" si="26"/>
        <v>0.84399999999999997</v>
      </c>
    </row>
    <row r="142" spans="1:22" x14ac:dyDescent="0.25">
      <c r="A142" s="19" t="s">
        <v>455</v>
      </c>
      <c r="B142" s="19">
        <v>8</v>
      </c>
      <c r="C142" s="19" t="s">
        <v>662</v>
      </c>
      <c r="D142" s="19" t="s">
        <v>531</v>
      </c>
      <c r="E142" s="7">
        <v>2012</v>
      </c>
      <c r="F142" s="19">
        <v>123206</v>
      </c>
      <c r="G142" s="19">
        <v>101860</v>
      </c>
      <c r="H142" s="19">
        <v>0</v>
      </c>
      <c r="I142" s="25">
        <v>0.54742164520629499</v>
      </c>
      <c r="J142" s="25">
        <v>0.45257835479370495</v>
      </c>
      <c r="K142" s="25">
        <f t="shared" si="22"/>
        <v>0.54742164520629499</v>
      </c>
      <c r="L142" s="25">
        <f t="shared" si="23"/>
        <v>0.45257835479370495</v>
      </c>
      <c r="M142" s="26">
        <f t="shared" si="27"/>
        <v>9.4843290412590042E-2</v>
      </c>
      <c r="N142" s="25">
        <v>0.57399999999999995</v>
      </c>
      <c r="O142" s="25">
        <v>0.40899999999999997</v>
      </c>
      <c r="P142" s="26">
        <f t="shared" si="24"/>
        <v>0.56325000000000003</v>
      </c>
      <c r="Q142" s="31"/>
      <c r="R142" s="28"/>
      <c r="S142" s="26"/>
      <c r="T142" s="28"/>
      <c r="U142" s="28"/>
      <c r="V142" s="26"/>
    </row>
    <row r="143" spans="1:22" x14ac:dyDescent="0.25">
      <c r="A143" s="19" t="s">
        <v>455</v>
      </c>
      <c r="B143" s="19">
        <v>9</v>
      </c>
      <c r="C143" s="19" t="s">
        <v>663</v>
      </c>
      <c r="D143" s="19" t="s">
        <v>528</v>
      </c>
      <c r="E143" s="7">
        <v>1998</v>
      </c>
      <c r="F143" s="19">
        <v>194869</v>
      </c>
      <c r="G143" s="19">
        <v>98924</v>
      </c>
      <c r="H143" s="19">
        <v>14</v>
      </c>
      <c r="I143" s="25">
        <v>0.66325513006837822</v>
      </c>
      <c r="J143" s="25">
        <v>0.33669721960334503</v>
      </c>
      <c r="K143" s="25">
        <f t="shared" si="22"/>
        <v>0.66328673589908538</v>
      </c>
      <c r="L143" s="25">
        <f t="shared" si="23"/>
        <v>0.33671326410091457</v>
      </c>
      <c r="M143" s="26">
        <f t="shared" si="27"/>
        <v>0.32657347179817081</v>
      </c>
      <c r="N143" s="25">
        <v>0.65</v>
      </c>
      <c r="O143" s="25">
        <v>0.33299999999999996</v>
      </c>
      <c r="P143" s="26">
        <f t="shared" si="24"/>
        <v>0.6392500000000001</v>
      </c>
      <c r="Q143" s="31">
        <v>117553</v>
      </c>
      <c r="R143" s="28">
        <v>55182</v>
      </c>
      <c r="S143" s="26">
        <f>ABS((R143/(R143+Q143))-(Q143/(R143+Q143)))</f>
        <v>0.3610791096187802</v>
      </c>
      <c r="T143" s="28">
        <v>0.72</v>
      </c>
      <c r="U143" s="28">
        <v>0.26</v>
      </c>
      <c r="V143" s="26">
        <f>(T143-U143-7.2%)/2+0.5</f>
        <v>0.69399999999999995</v>
      </c>
    </row>
    <row r="144" spans="1:22" x14ac:dyDescent="0.25">
      <c r="A144" s="19" t="s">
        <v>455</v>
      </c>
      <c r="B144" s="19">
        <v>10</v>
      </c>
      <c r="C144" s="19" t="s">
        <v>664</v>
      </c>
      <c r="D144" s="19" t="s">
        <v>531</v>
      </c>
      <c r="E144" s="7">
        <v>2012</v>
      </c>
      <c r="F144" s="19">
        <v>133890</v>
      </c>
      <c r="G144" s="19">
        <v>130564</v>
      </c>
      <c r="H144" s="19">
        <v>0</v>
      </c>
      <c r="I144" s="25">
        <v>0.50628842823326548</v>
      </c>
      <c r="J144" s="25">
        <v>0.49371157176673447</v>
      </c>
      <c r="K144" s="25">
        <f t="shared" si="22"/>
        <v>0.50628842823326548</v>
      </c>
      <c r="L144" s="25">
        <f t="shared" si="23"/>
        <v>0.49371157176673447</v>
      </c>
      <c r="M144" s="26">
        <f t="shared" si="27"/>
        <v>1.2576856466531006E-2</v>
      </c>
      <c r="N144" s="25">
        <v>0.57499999999999996</v>
      </c>
      <c r="O144" s="25">
        <v>0.41100000000000003</v>
      </c>
      <c r="P144" s="26">
        <f t="shared" si="24"/>
        <v>0.56274999999999997</v>
      </c>
      <c r="Q144" s="31"/>
      <c r="R144" s="28"/>
      <c r="S144" s="26"/>
      <c r="T144" s="28"/>
      <c r="U144" s="28"/>
      <c r="V144" s="26"/>
    </row>
    <row r="145" spans="1:22" x14ac:dyDescent="0.25">
      <c r="A145" s="19" t="s">
        <v>455</v>
      </c>
      <c r="B145" s="19">
        <v>11</v>
      </c>
      <c r="C145" s="19" t="s">
        <v>665</v>
      </c>
      <c r="D145" s="19" t="s">
        <v>531</v>
      </c>
      <c r="E145" s="7">
        <v>2012</v>
      </c>
      <c r="F145" s="19">
        <v>148928</v>
      </c>
      <c r="G145" s="19">
        <v>105348</v>
      </c>
      <c r="H145" s="19">
        <v>19</v>
      </c>
      <c r="I145" s="25">
        <v>0.58565052399771922</v>
      </c>
      <c r="J145" s="25">
        <v>0.41427475962956412</v>
      </c>
      <c r="K145" s="25">
        <f t="shared" si="22"/>
        <v>0.58569428495021159</v>
      </c>
      <c r="L145" s="25">
        <f t="shared" si="23"/>
        <v>0.41430571504978841</v>
      </c>
      <c r="M145" s="26">
        <f t="shared" si="27"/>
        <v>0.17138856990042317</v>
      </c>
      <c r="N145" s="25">
        <v>0.57799999999999996</v>
      </c>
      <c r="O145" s="25">
        <v>0.40600000000000003</v>
      </c>
      <c r="P145" s="26">
        <f t="shared" si="24"/>
        <v>0.56674999999999998</v>
      </c>
      <c r="Q145" s="31"/>
      <c r="R145" s="28"/>
      <c r="S145" s="26"/>
      <c r="T145" s="28"/>
      <c r="U145" s="28"/>
      <c r="V145" s="26"/>
    </row>
    <row r="146" spans="1:22" x14ac:dyDescent="0.25">
      <c r="A146" s="19" t="s">
        <v>455</v>
      </c>
      <c r="B146" s="19">
        <v>12</v>
      </c>
      <c r="C146" s="19" t="s">
        <v>666</v>
      </c>
      <c r="D146" s="19" t="s">
        <v>531</v>
      </c>
      <c r="E146" s="7">
        <v>2012</v>
      </c>
      <c r="F146" s="19">
        <v>157000</v>
      </c>
      <c r="G146" s="19">
        <v>129902</v>
      </c>
      <c r="H146" s="19">
        <v>17047</v>
      </c>
      <c r="I146" s="25">
        <v>0.51653402380004543</v>
      </c>
      <c r="J146" s="25">
        <v>0.42738090929728345</v>
      </c>
      <c r="K146" s="25">
        <f t="shared" si="22"/>
        <v>0.54722518490634431</v>
      </c>
      <c r="L146" s="25">
        <f t="shared" si="23"/>
        <v>0.45277481509365569</v>
      </c>
      <c r="M146" s="26">
        <f t="shared" si="27"/>
        <v>9.4450369812688617E-2</v>
      </c>
      <c r="N146" s="25">
        <v>0.49700000000000005</v>
      </c>
      <c r="O146" s="25">
        <v>0.48200000000000004</v>
      </c>
      <c r="P146" s="26">
        <f t="shared" si="24"/>
        <v>0.48825000000000002</v>
      </c>
      <c r="Q146" s="31"/>
      <c r="R146" s="28"/>
      <c r="S146" s="26"/>
      <c r="T146" s="28"/>
      <c r="U146" s="28"/>
      <c r="V146" s="26"/>
    </row>
    <row r="147" spans="1:22" x14ac:dyDescent="0.25">
      <c r="A147" s="19" t="s">
        <v>455</v>
      </c>
      <c r="B147" s="19">
        <v>13</v>
      </c>
      <c r="C147" s="19" t="s">
        <v>667</v>
      </c>
      <c r="D147" s="19" t="s">
        <v>536</v>
      </c>
      <c r="E147" s="7">
        <v>2012</v>
      </c>
      <c r="F147" s="19">
        <v>136032</v>
      </c>
      <c r="G147" s="19">
        <v>137034</v>
      </c>
      <c r="H147" s="19">
        <v>21319</v>
      </c>
      <c r="I147" s="25">
        <v>0.46208876131596377</v>
      </c>
      <c r="J147" s="25">
        <v>0.46549246734718142</v>
      </c>
      <c r="K147" s="25">
        <f t="shared" si="22"/>
        <v>0.49816527872382499</v>
      </c>
      <c r="L147" s="25">
        <f t="shared" si="23"/>
        <v>0.50183472127617501</v>
      </c>
      <c r="M147" s="26">
        <f t="shared" si="27"/>
        <v>3.6694425523500218E-3</v>
      </c>
      <c r="N147" s="25">
        <v>0.48599999999999999</v>
      </c>
      <c r="O147" s="25">
        <v>0.48899999999999999</v>
      </c>
      <c r="P147" s="26">
        <f t="shared" si="24"/>
        <v>0.47925000000000001</v>
      </c>
      <c r="Q147" s="31"/>
      <c r="R147" s="28"/>
      <c r="S147" s="26"/>
      <c r="T147" s="28"/>
      <c r="U147" s="28"/>
      <c r="V147" s="26"/>
    </row>
    <row r="148" spans="1:22" x14ac:dyDescent="0.25">
      <c r="A148" s="19" t="s">
        <v>455</v>
      </c>
      <c r="B148" s="19">
        <v>14</v>
      </c>
      <c r="C148" s="19" t="s">
        <v>668</v>
      </c>
      <c r="D148" s="19" t="s">
        <v>521</v>
      </c>
      <c r="E148" s="7">
        <v>2010</v>
      </c>
      <c r="F148" s="19">
        <v>124351</v>
      </c>
      <c r="G148" s="19">
        <v>177603</v>
      </c>
      <c r="H148" s="19">
        <v>0</v>
      </c>
      <c r="I148" s="25">
        <v>0.41182100584857295</v>
      </c>
      <c r="J148" s="25">
        <v>0.58817899415142705</v>
      </c>
      <c r="K148" s="25">
        <f t="shared" si="22"/>
        <v>0.41182100584857295</v>
      </c>
      <c r="L148" s="25">
        <f t="shared" si="23"/>
        <v>0.58817899415142705</v>
      </c>
      <c r="M148" s="26">
        <f t="shared" si="27"/>
        <v>0.1763579883028541</v>
      </c>
      <c r="N148" s="25">
        <v>0.442</v>
      </c>
      <c r="O148" s="25">
        <v>0.54200000000000004</v>
      </c>
      <c r="P148" s="26">
        <f t="shared" si="24"/>
        <v>0.43074999999999997</v>
      </c>
      <c r="Q148" s="31">
        <v>98645</v>
      </c>
      <c r="R148" s="28">
        <v>112369</v>
      </c>
      <c r="S148" s="26">
        <f>ABS((R148/(R148+Q148))-(Q148/(R148+Q148)))</f>
        <v>6.5038338688428288E-2</v>
      </c>
      <c r="T148" s="28">
        <v>0.55000000000000004</v>
      </c>
      <c r="U148" s="28">
        <v>0.44</v>
      </c>
      <c r="V148" s="26">
        <f>(T148-U148-7.2%)/2+0.5</f>
        <v>0.51900000000000002</v>
      </c>
    </row>
    <row r="149" spans="1:22" x14ac:dyDescent="0.25">
      <c r="A149" s="19" t="s">
        <v>455</v>
      </c>
      <c r="B149" s="19">
        <v>15</v>
      </c>
      <c r="C149" s="19" t="s">
        <v>669</v>
      </c>
      <c r="D149" s="19" t="s">
        <v>521</v>
      </c>
      <c r="E149" s="7">
        <v>1996</v>
      </c>
      <c r="F149" s="19">
        <v>94162</v>
      </c>
      <c r="G149" s="19">
        <v>205775</v>
      </c>
      <c r="H149" s="19">
        <v>0</v>
      </c>
      <c r="I149" s="25">
        <v>0.31393926057805471</v>
      </c>
      <c r="J149" s="25">
        <v>0.68606073942194523</v>
      </c>
      <c r="K149" s="25">
        <f t="shared" si="22"/>
        <v>0.31393926057805471</v>
      </c>
      <c r="L149" s="25">
        <f t="shared" si="23"/>
        <v>0.68606073942194523</v>
      </c>
      <c r="M149" s="26">
        <f t="shared" si="27"/>
        <v>0.37212147884389052</v>
      </c>
      <c r="N149" s="25">
        <v>0.34100000000000003</v>
      </c>
      <c r="O149" s="25">
        <v>0.63900000000000001</v>
      </c>
      <c r="P149" s="26">
        <f t="shared" si="24"/>
        <v>0.33174999999999999</v>
      </c>
      <c r="Q149" s="31">
        <v>67132</v>
      </c>
      <c r="R149" s="28">
        <v>166166</v>
      </c>
      <c r="S149" s="26">
        <f>ABS((R149/(R149+Q149))-(Q149/(R149+Q149)))</f>
        <v>0.42449570935027303</v>
      </c>
      <c r="T149" s="28">
        <v>0.44</v>
      </c>
      <c r="U149" s="28">
        <v>0.54</v>
      </c>
      <c r="V149" s="26">
        <f>(T149-U149-7.2%)/2+0.5</f>
        <v>0.41399999999999998</v>
      </c>
    </row>
    <row r="150" spans="1:22" x14ac:dyDescent="0.25">
      <c r="A150" s="19" t="s">
        <v>455</v>
      </c>
      <c r="B150" s="19">
        <v>16</v>
      </c>
      <c r="C150" s="19" t="s">
        <v>670</v>
      </c>
      <c r="D150" s="19" t="s">
        <v>521</v>
      </c>
      <c r="E150" s="7">
        <v>2010</v>
      </c>
      <c r="F150" s="19">
        <v>112301</v>
      </c>
      <c r="G150" s="19">
        <v>181789</v>
      </c>
      <c r="H150" s="19">
        <v>0</v>
      </c>
      <c r="I150" s="25">
        <v>0.38185929477370872</v>
      </c>
      <c r="J150" s="25">
        <v>0.61814070522629128</v>
      </c>
      <c r="K150" s="25">
        <f t="shared" si="22"/>
        <v>0.38185929477370872</v>
      </c>
      <c r="L150" s="25">
        <f t="shared" si="23"/>
        <v>0.61814070522629128</v>
      </c>
      <c r="M150" s="26">
        <f t="shared" si="27"/>
        <v>0.23628141045258255</v>
      </c>
      <c r="N150" s="25">
        <v>0.45200000000000001</v>
      </c>
      <c r="O150" s="25">
        <v>0.52900000000000003</v>
      </c>
      <c r="P150" s="26">
        <f t="shared" si="24"/>
        <v>0.44224999999999998</v>
      </c>
      <c r="Q150" s="31">
        <v>96019</v>
      </c>
      <c r="R150" s="28">
        <v>129108</v>
      </c>
      <c r="S150" s="26">
        <f>ABS((R150/(R150+Q150))-(Q150/(R150+Q150)))</f>
        <v>0.14697926059513078</v>
      </c>
      <c r="T150" s="28">
        <v>0.53</v>
      </c>
      <c r="U150" s="28">
        <v>0.45</v>
      </c>
      <c r="V150" s="26">
        <f>(T150-U150-7.2%)/2+0.5</f>
        <v>0.504</v>
      </c>
    </row>
    <row r="151" spans="1:22" x14ac:dyDescent="0.25">
      <c r="A151" s="19" t="s">
        <v>455</v>
      </c>
      <c r="B151" s="19">
        <v>17</v>
      </c>
      <c r="C151" s="19" t="s">
        <v>671</v>
      </c>
      <c r="D151" s="19" t="s">
        <v>531</v>
      </c>
      <c r="E151" s="7">
        <v>2012</v>
      </c>
      <c r="F151" s="19">
        <v>153519</v>
      </c>
      <c r="G151" s="19">
        <v>134623</v>
      </c>
      <c r="H151" s="19">
        <v>19</v>
      </c>
      <c r="I151" s="25">
        <v>0.53275425890387662</v>
      </c>
      <c r="J151" s="25">
        <v>0.4671798057336003</v>
      </c>
      <c r="K151" s="25">
        <f t="shared" si="22"/>
        <v>0.53278938856536018</v>
      </c>
      <c r="L151" s="25">
        <f t="shared" si="23"/>
        <v>0.46721061143463988</v>
      </c>
      <c r="M151" s="26">
        <f t="shared" si="27"/>
        <v>6.55787771307203E-2</v>
      </c>
      <c r="N151" s="25">
        <v>0.57600000000000007</v>
      </c>
      <c r="O151" s="25">
        <v>0.40600000000000003</v>
      </c>
      <c r="P151" s="26">
        <f t="shared" si="24"/>
        <v>0.56574999999999998</v>
      </c>
      <c r="Q151" s="31"/>
      <c r="R151" s="28"/>
      <c r="S151" s="26"/>
      <c r="T151" s="28"/>
      <c r="U151" s="28"/>
      <c r="V151" s="26"/>
    </row>
    <row r="152" spans="1:22" x14ac:dyDescent="0.25">
      <c r="A152" s="19" t="s">
        <v>455</v>
      </c>
      <c r="B152" s="19">
        <v>18</v>
      </c>
      <c r="C152" s="19" t="s">
        <v>672</v>
      </c>
      <c r="D152" s="19" t="s">
        <v>521</v>
      </c>
      <c r="E152" s="7">
        <v>2008</v>
      </c>
      <c r="F152" s="19">
        <v>85164</v>
      </c>
      <c r="G152" s="19">
        <v>244467</v>
      </c>
      <c r="H152" s="19">
        <v>0</v>
      </c>
      <c r="I152" s="25">
        <v>0.25836162254156919</v>
      </c>
      <c r="J152" s="25">
        <v>0.74163837745843075</v>
      </c>
      <c r="K152" s="25">
        <f t="shared" si="22"/>
        <v>0.25836162254156919</v>
      </c>
      <c r="L152" s="25">
        <f t="shared" si="23"/>
        <v>0.74163837745843075</v>
      </c>
      <c r="M152" s="26">
        <f t="shared" si="27"/>
        <v>0.48327675491686156</v>
      </c>
      <c r="N152" s="25">
        <v>0.374</v>
      </c>
      <c r="O152" s="25">
        <v>0.60699999999999998</v>
      </c>
      <c r="P152" s="26">
        <f t="shared" si="24"/>
        <v>0.36425000000000002</v>
      </c>
      <c r="Q152" s="31">
        <v>57046</v>
      </c>
      <c r="R152" s="28">
        <v>152868</v>
      </c>
      <c r="S152" s="26">
        <f>ABS((R152/(R152+Q152))-(Q152/(R152+Q152)))</f>
        <v>0.45648217841592276</v>
      </c>
      <c r="T152" s="28">
        <v>0.48</v>
      </c>
      <c r="U152" s="28">
        <v>0.5</v>
      </c>
      <c r="V152" s="26">
        <f>(T152-U152-7.2%)/2+0.5</f>
        <v>0.45399999999999996</v>
      </c>
    </row>
    <row r="153" spans="1:22" x14ac:dyDescent="0.25">
      <c r="A153" s="19" t="s">
        <v>456</v>
      </c>
      <c r="B153" s="19">
        <v>1</v>
      </c>
      <c r="C153" s="19" t="s">
        <v>673</v>
      </c>
      <c r="D153" s="19" t="s">
        <v>528</v>
      </c>
      <c r="E153" s="7">
        <v>1984</v>
      </c>
      <c r="F153" s="19">
        <v>187743</v>
      </c>
      <c r="G153" s="19">
        <v>91291</v>
      </c>
      <c r="H153" s="19">
        <v>0</v>
      </c>
      <c r="I153" s="25">
        <v>0.67283198463269711</v>
      </c>
      <c r="J153" s="25">
        <v>0.32716801536730289</v>
      </c>
      <c r="K153" s="25">
        <f t="shared" si="22"/>
        <v>0.67283198463269711</v>
      </c>
      <c r="L153" s="25">
        <f t="shared" si="23"/>
        <v>0.32716801536730289</v>
      </c>
      <c r="M153" s="26">
        <f t="shared" si="27"/>
        <v>0.34566396926539422</v>
      </c>
      <c r="N153" s="25">
        <v>0.61199999999999999</v>
      </c>
      <c r="O153" s="25">
        <v>0.374</v>
      </c>
      <c r="P153" s="26">
        <f t="shared" si="24"/>
        <v>0.59975000000000001</v>
      </c>
      <c r="Q153" s="31">
        <v>99387</v>
      </c>
      <c r="R153" s="28">
        <v>65558</v>
      </c>
      <c r="S153" s="26">
        <f>ABS((R153/(R153+Q153))-(Q153/(R153+Q153)))</f>
        <v>0.20509260662645129</v>
      </c>
      <c r="T153" s="28">
        <v>0.62</v>
      </c>
      <c r="U153" s="28">
        <v>0.37</v>
      </c>
      <c r="V153" s="26">
        <f>(T153-U153-7.2%)/2+0.5</f>
        <v>0.58899999999999997</v>
      </c>
    </row>
    <row r="154" spans="1:22" x14ac:dyDescent="0.25">
      <c r="A154" s="19" t="s">
        <v>456</v>
      </c>
      <c r="B154" s="19">
        <v>2</v>
      </c>
      <c r="C154" s="19" t="s">
        <v>674</v>
      </c>
      <c r="D154" s="19" t="s">
        <v>536</v>
      </c>
      <c r="E154" s="7">
        <v>2012</v>
      </c>
      <c r="F154" s="19">
        <v>130113</v>
      </c>
      <c r="G154" s="19">
        <v>134033</v>
      </c>
      <c r="H154" s="19">
        <v>9329</v>
      </c>
      <c r="I154" s="25">
        <v>0.47577657921199379</v>
      </c>
      <c r="J154" s="25">
        <v>0.49011061340159062</v>
      </c>
      <c r="K154" s="25">
        <f t="shared" si="22"/>
        <v>0.49257986113740132</v>
      </c>
      <c r="L154" s="25">
        <f t="shared" si="23"/>
        <v>0.50742013886259874</v>
      </c>
      <c r="M154" s="26">
        <f t="shared" si="27"/>
        <v>1.4840277725197415E-2</v>
      </c>
      <c r="N154" s="25">
        <v>0.42100000000000004</v>
      </c>
      <c r="O154" s="25">
        <v>0.56100000000000005</v>
      </c>
      <c r="P154" s="26">
        <f t="shared" si="24"/>
        <v>0.41075</v>
      </c>
      <c r="Q154" s="31"/>
      <c r="R154" s="28"/>
      <c r="S154" s="26"/>
      <c r="T154" s="28"/>
      <c r="U154" s="28"/>
      <c r="V154" s="26"/>
    </row>
    <row r="155" spans="1:22" x14ac:dyDescent="0.25">
      <c r="A155" s="19" t="s">
        <v>456</v>
      </c>
      <c r="B155" s="19">
        <v>3</v>
      </c>
      <c r="C155" s="19" t="s">
        <v>675</v>
      </c>
      <c r="D155" s="19" t="s">
        <v>521</v>
      </c>
      <c r="E155" s="7">
        <v>2010</v>
      </c>
      <c r="F155" s="19">
        <v>92363</v>
      </c>
      <c r="G155" s="19">
        <v>187872</v>
      </c>
      <c r="H155" s="19">
        <v>0</v>
      </c>
      <c r="I155" s="25">
        <v>0.32959123592698986</v>
      </c>
      <c r="J155" s="25">
        <v>0.6704087640730102</v>
      </c>
      <c r="K155" s="25">
        <f t="shared" si="22"/>
        <v>0.32959123592698986</v>
      </c>
      <c r="L155" s="25">
        <f t="shared" si="23"/>
        <v>0.6704087640730102</v>
      </c>
      <c r="M155" s="26">
        <f t="shared" si="27"/>
        <v>0.34081752814602034</v>
      </c>
      <c r="N155" s="25">
        <v>0.35700000000000004</v>
      </c>
      <c r="O155" s="25">
        <v>0.625</v>
      </c>
      <c r="P155" s="26">
        <f t="shared" si="24"/>
        <v>0.34675</v>
      </c>
      <c r="Q155" s="31">
        <v>61267</v>
      </c>
      <c r="R155" s="28">
        <v>116140</v>
      </c>
      <c r="S155" s="26">
        <f>ABS((R155/(R155+Q155))-(Q155/(R155+Q155)))</f>
        <v>0.30930572074382634</v>
      </c>
      <c r="T155" s="28">
        <v>0.43</v>
      </c>
      <c r="U155" s="28">
        <v>0.56000000000000005</v>
      </c>
      <c r="V155" s="26">
        <f>(T155-U155-7.2%)/2+0.5</f>
        <v>0.39899999999999997</v>
      </c>
    </row>
    <row r="156" spans="1:22" x14ac:dyDescent="0.25">
      <c r="A156" s="19" t="s">
        <v>456</v>
      </c>
      <c r="B156" s="19">
        <v>4</v>
      </c>
      <c r="C156" s="19" t="s">
        <v>676</v>
      </c>
      <c r="D156" s="19" t="s">
        <v>521</v>
      </c>
      <c r="E156" s="7">
        <v>2010</v>
      </c>
      <c r="F156" s="19">
        <v>93015</v>
      </c>
      <c r="G156" s="19">
        <v>168688</v>
      </c>
      <c r="H156" s="19">
        <v>10565</v>
      </c>
      <c r="I156" s="25">
        <v>0.34163030543435147</v>
      </c>
      <c r="J156" s="25">
        <v>0.61956601583733673</v>
      </c>
      <c r="K156" s="25">
        <f t="shared" si="22"/>
        <v>0.35542198599175401</v>
      </c>
      <c r="L156" s="25">
        <f t="shared" si="23"/>
        <v>0.64457801400824599</v>
      </c>
      <c r="M156" s="26">
        <f t="shared" si="27"/>
        <v>0.28915602801649198</v>
      </c>
      <c r="N156" s="25">
        <v>0.36899999999999999</v>
      </c>
      <c r="O156" s="25">
        <v>0.60899999999999999</v>
      </c>
      <c r="P156" s="26">
        <f t="shared" si="24"/>
        <v>0.36075000000000002</v>
      </c>
      <c r="Q156" s="31">
        <v>53167</v>
      </c>
      <c r="R156" s="28">
        <v>138732</v>
      </c>
      <c r="S156" s="26">
        <f>ABS((R156/(R156+Q156))-(Q156/(R156+Q156)))</f>
        <v>0.44588559606876532</v>
      </c>
      <c r="T156" s="28">
        <v>0.43</v>
      </c>
      <c r="U156" s="28">
        <v>0.56000000000000005</v>
      </c>
      <c r="V156" s="26">
        <f>(T156-U156-7.2%)/2+0.5</f>
        <v>0.39899999999999997</v>
      </c>
    </row>
    <row r="157" spans="1:22" x14ac:dyDescent="0.25">
      <c r="A157" s="19" t="s">
        <v>456</v>
      </c>
      <c r="B157" s="19">
        <v>5</v>
      </c>
      <c r="C157" s="19" t="s">
        <v>677</v>
      </c>
      <c r="D157" s="19" t="s">
        <v>536</v>
      </c>
      <c r="E157" s="7">
        <v>2012</v>
      </c>
      <c r="F157" s="19">
        <v>125347</v>
      </c>
      <c r="G157" s="19">
        <v>194570</v>
      </c>
      <c r="H157" s="19">
        <v>13442</v>
      </c>
      <c r="I157" s="25">
        <v>0.3760120470723754</v>
      </c>
      <c r="J157" s="25">
        <v>0.58366505779055011</v>
      </c>
      <c r="K157" s="25">
        <f t="shared" si="22"/>
        <v>0.39181100097837873</v>
      </c>
      <c r="L157" s="25">
        <f t="shared" si="23"/>
        <v>0.60818899902162116</v>
      </c>
      <c r="M157" s="26">
        <f t="shared" si="27"/>
        <v>0.21637799804324243</v>
      </c>
      <c r="N157" s="25">
        <v>0.40700000000000003</v>
      </c>
      <c r="O157" s="25">
        <v>0.57499999999999996</v>
      </c>
      <c r="P157" s="26">
        <f t="shared" si="24"/>
        <v>0.39675000000000005</v>
      </c>
      <c r="Q157" s="31"/>
      <c r="R157" s="28"/>
      <c r="S157" s="26"/>
      <c r="T157" s="28"/>
      <c r="U157" s="28"/>
      <c r="V157" s="26"/>
    </row>
    <row r="158" spans="1:22" x14ac:dyDescent="0.25">
      <c r="A158" s="19" t="s">
        <v>456</v>
      </c>
      <c r="B158" s="19">
        <v>6</v>
      </c>
      <c r="C158" s="19" t="s">
        <v>678</v>
      </c>
      <c r="D158" s="19" t="s">
        <v>536</v>
      </c>
      <c r="E158" s="7">
        <v>2012</v>
      </c>
      <c r="F158" s="19">
        <v>96678</v>
      </c>
      <c r="G158" s="19">
        <v>162613</v>
      </c>
      <c r="H158" s="19">
        <v>15962</v>
      </c>
      <c r="I158" s="25">
        <v>0.35123322906562326</v>
      </c>
      <c r="J158" s="25">
        <v>0.59077648563321739</v>
      </c>
      <c r="K158" s="25">
        <f t="shared" si="22"/>
        <v>0.3728552090122681</v>
      </c>
      <c r="L158" s="25">
        <f t="shared" si="23"/>
        <v>0.6271447909877319</v>
      </c>
      <c r="M158" s="26">
        <f t="shared" si="27"/>
        <v>0.25428958197546381</v>
      </c>
      <c r="N158" s="25">
        <v>0.373</v>
      </c>
      <c r="O158" s="25">
        <v>0.60399999999999998</v>
      </c>
      <c r="P158" s="26">
        <f t="shared" si="24"/>
        <v>0.36525000000000002</v>
      </c>
      <c r="Q158" s="31"/>
      <c r="R158" s="28"/>
      <c r="S158" s="26"/>
      <c r="T158" s="28"/>
      <c r="U158" s="28"/>
      <c r="V158" s="26"/>
    </row>
    <row r="159" spans="1:22" x14ac:dyDescent="0.25">
      <c r="A159" s="19" t="s">
        <v>456</v>
      </c>
      <c r="B159" s="19">
        <v>7</v>
      </c>
      <c r="C159" s="19" t="s">
        <v>679</v>
      </c>
      <c r="D159" s="19" t="s">
        <v>528</v>
      </c>
      <c r="E159" s="7">
        <v>2007.5</v>
      </c>
      <c r="F159" s="19">
        <v>162122</v>
      </c>
      <c r="G159" s="19">
        <v>95828</v>
      </c>
      <c r="H159" s="19">
        <v>0</v>
      </c>
      <c r="I159" s="25">
        <v>0.62850164760612526</v>
      </c>
      <c r="J159" s="25">
        <v>0.3714983523938748</v>
      </c>
      <c r="K159" s="25">
        <f t="shared" si="22"/>
        <v>0.62850164760612526</v>
      </c>
      <c r="L159" s="25">
        <f t="shared" si="23"/>
        <v>0.3714983523938748</v>
      </c>
      <c r="M159" s="26">
        <f t="shared" si="27"/>
        <v>0.25700329521225046</v>
      </c>
      <c r="N159" s="25">
        <v>0.629</v>
      </c>
      <c r="O159" s="25">
        <v>0.35399999999999998</v>
      </c>
      <c r="P159" s="26">
        <f t="shared" si="24"/>
        <v>0.61824999999999997</v>
      </c>
      <c r="Q159" s="31">
        <v>86011</v>
      </c>
      <c r="R159" s="28">
        <v>55213</v>
      </c>
      <c r="S159" s="26">
        <f t="shared" ref="S159:S172" si="28">ABS((R159/(R159+Q159))-(Q159/(R159+Q159)))</f>
        <v>0.21807908004305215</v>
      </c>
      <c r="T159" s="28">
        <v>0.71</v>
      </c>
      <c r="U159" s="28">
        <v>0.28000000000000003</v>
      </c>
      <c r="V159" s="26">
        <f t="shared" ref="V159:V172" si="29">(T159-U159-7.2%)/2+0.5</f>
        <v>0.67899999999999994</v>
      </c>
    </row>
    <row r="160" spans="1:22" x14ac:dyDescent="0.25">
      <c r="A160" s="19" t="s">
        <v>456</v>
      </c>
      <c r="B160" s="19">
        <v>8</v>
      </c>
      <c r="C160" s="19" t="s">
        <v>680</v>
      </c>
      <c r="D160" s="19" t="s">
        <v>521</v>
      </c>
      <c r="E160" s="7">
        <v>2010</v>
      </c>
      <c r="F160" s="19">
        <v>122325</v>
      </c>
      <c r="G160" s="19">
        <v>151533</v>
      </c>
      <c r="H160" s="19">
        <v>10134</v>
      </c>
      <c r="I160" s="25">
        <v>0.4307339643370236</v>
      </c>
      <c r="J160" s="25">
        <v>0.53358193188540526</v>
      </c>
      <c r="K160" s="25">
        <f t="shared" si="22"/>
        <v>0.44667309335495037</v>
      </c>
      <c r="L160" s="25">
        <f t="shared" si="23"/>
        <v>0.55332690664504958</v>
      </c>
      <c r="M160" s="26">
        <f t="shared" si="27"/>
        <v>0.10665381329009921</v>
      </c>
      <c r="N160" s="25">
        <v>0.39600000000000002</v>
      </c>
      <c r="O160" s="25">
        <v>0.58399999999999996</v>
      </c>
      <c r="P160" s="26">
        <f t="shared" si="24"/>
        <v>0.38675000000000004</v>
      </c>
      <c r="Q160" s="31">
        <v>76265</v>
      </c>
      <c r="R160" s="28">
        <v>117259</v>
      </c>
      <c r="S160" s="26">
        <f t="shared" si="28"/>
        <v>0.21182902379033086</v>
      </c>
      <c r="T160" s="28">
        <v>0.47</v>
      </c>
      <c r="U160" s="28">
        <v>0.51</v>
      </c>
      <c r="V160" s="26">
        <f t="shared" si="29"/>
        <v>0.44399999999999995</v>
      </c>
    </row>
    <row r="161" spans="1:22" x14ac:dyDescent="0.25">
      <c r="A161" s="19" t="s">
        <v>456</v>
      </c>
      <c r="B161" s="19">
        <v>9</v>
      </c>
      <c r="C161" s="19" t="s">
        <v>681</v>
      </c>
      <c r="D161" s="19" t="s">
        <v>521</v>
      </c>
      <c r="E161" s="7">
        <v>2010</v>
      </c>
      <c r="F161" s="19">
        <v>132848</v>
      </c>
      <c r="G161" s="19">
        <v>165332</v>
      </c>
      <c r="H161" s="19">
        <v>0</v>
      </c>
      <c r="I161" s="25">
        <v>0.44552954591186533</v>
      </c>
      <c r="J161" s="25">
        <v>0.55447045408813467</v>
      </c>
      <c r="K161" s="25">
        <f t="shared" si="22"/>
        <v>0.44552954591186533</v>
      </c>
      <c r="L161" s="25">
        <f t="shared" si="23"/>
        <v>0.55447045408813467</v>
      </c>
      <c r="M161" s="26">
        <f t="shared" si="27"/>
        <v>0.10894090817626934</v>
      </c>
      <c r="N161" s="25">
        <v>0.40700000000000003</v>
      </c>
      <c r="O161" s="25">
        <v>0.57200000000000006</v>
      </c>
      <c r="P161" s="26">
        <f t="shared" si="24"/>
        <v>0.39824999999999999</v>
      </c>
      <c r="Q161" s="31">
        <v>95353</v>
      </c>
      <c r="R161" s="28">
        <v>118040</v>
      </c>
      <c r="S161" s="26">
        <f t="shared" si="28"/>
        <v>0.10631557736195663</v>
      </c>
      <c r="T161" s="28">
        <v>0.49</v>
      </c>
      <c r="U161" s="28">
        <v>0.5</v>
      </c>
      <c r="V161" s="26">
        <f t="shared" si="29"/>
        <v>0.45899999999999996</v>
      </c>
    </row>
    <row r="162" spans="1:22" x14ac:dyDescent="0.25">
      <c r="A162" s="19" t="s">
        <v>457</v>
      </c>
      <c r="B162" s="19">
        <v>1</v>
      </c>
      <c r="C162" s="19" t="s">
        <v>682</v>
      </c>
      <c r="D162" s="19" t="s">
        <v>528</v>
      </c>
      <c r="E162" s="7">
        <v>2006</v>
      </c>
      <c r="F162" s="19">
        <v>222422</v>
      </c>
      <c r="G162" s="19">
        <v>162465</v>
      </c>
      <c r="H162" s="19">
        <v>5962</v>
      </c>
      <c r="I162" s="25">
        <v>0.56907399021105343</v>
      </c>
      <c r="J162" s="25">
        <v>0.41567203702708716</v>
      </c>
      <c r="K162" s="25">
        <f t="shared" si="22"/>
        <v>0.57788909472130789</v>
      </c>
      <c r="L162" s="25">
        <f t="shared" si="23"/>
        <v>0.42211090527869216</v>
      </c>
      <c r="M162" s="26">
        <f t="shared" si="27"/>
        <v>0.15577818944261573</v>
      </c>
      <c r="N162" s="25">
        <v>0.56200000000000006</v>
      </c>
      <c r="O162" s="25">
        <v>0.42499999999999999</v>
      </c>
      <c r="P162" s="26">
        <f t="shared" si="24"/>
        <v>0.54925000000000002</v>
      </c>
      <c r="Q162" s="31">
        <v>104428</v>
      </c>
      <c r="R162" s="28">
        <v>100219</v>
      </c>
      <c r="S162" s="26">
        <f t="shared" si="28"/>
        <v>2.0567122899431745E-2</v>
      </c>
      <c r="T162" s="28">
        <v>0.57999999999999996</v>
      </c>
      <c r="U162" s="28">
        <v>0.41</v>
      </c>
      <c r="V162" s="26">
        <f t="shared" si="29"/>
        <v>0.54899999999999993</v>
      </c>
    </row>
    <row r="163" spans="1:22" x14ac:dyDescent="0.25">
      <c r="A163" s="19" t="s">
        <v>457</v>
      </c>
      <c r="B163" s="19">
        <v>2</v>
      </c>
      <c r="C163" s="19" t="s">
        <v>683</v>
      </c>
      <c r="D163" s="19" t="s">
        <v>528</v>
      </c>
      <c r="E163" s="7">
        <v>2006</v>
      </c>
      <c r="F163" s="19">
        <v>211863</v>
      </c>
      <c r="G163" s="19">
        <v>161977</v>
      </c>
      <c r="H163" s="19">
        <v>7435</v>
      </c>
      <c r="I163" s="25">
        <v>0.55566979214477741</v>
      </c>
      <c r="J163" s="25">
        <v>0.42482984722313288</v>
      </c>
      <c r="K163" s="25">
        <f t="shared" si="22"/>
        <v>0.56672105713674303</v>
      </c>
      <c r="L163" s="25">
        <f t="shared" si="23"/>
        <v>0.43327894286325697</v>
      </c>
      <c r="M163" s="26">
        <f t="shared" si="27"/>
        <v>0.13344211427348607</v>
      </c>
      <c r="N163" s="25">
        <v>0.55799999999999994</v>
      </c>
      <c r="O163" s="25">
        <v>0.42700000000000005</v>
      </c>
      <c r="P163" s="26">
        <f t="shared" si="24"/>
        <v>0.5462499999999999</v>
      </c>
      <c r="Q163" s="31">
        <v>115839</v>
      </c>
      <c r="R163" s="28">
        <v>104319</v>
      </c>
      <c r="S163" s="26">
        <f t="shared" si="28"/>
        <v>5.2326056741067772E-2</v>
      </c>
      <c r="T163" s="28">
        <v>0.6</v>
      </c>
      <c r="U163" s="28">
        <v>0.38</v>
      </c>
      <c r="V163" s="26">
        <f t="shared" si="29"/>
        <v>0.57399999999999995</v>
      </c>
    </row>
    <row r="164" spans="1:22" x14ac:dyDescent="0.25">
      <c r="A164" s="19" t="s">
        <v>457</v>
      </c>
      <c r="B164" s="19">
        <v>3</v>
      </c>
      <c r="C164" s="19" t="s">
        <v>684</v>
      </c>
      <c r="D164" s="19" t="s">
        <v>521</v>
      </c>
      <c r="E164" s="7">
        <v>1994</v>
      </c>
      <c r="F164" s="19">
        <v>168632</v>
      </c>
      <c r="G164" s="19">
        <v>202000</v>
      </c>
      <c r="H164" s="19">
        <v>16210</v>
      </c>
      <c r="I164" s="25">
        <v>0.43591957439988421</v>
      </c>
      <c r="J164" s="25">
        <v>0.52217701283728235</v>
      </c>
      <c r="K164" s="25">
        <f t="shared" si="22"/>
        <v>0.45498499859699115</v>
      </c>
      <c r="L164" s="25">
        <f t="shared" si="23"/>
        <v>0.54501500140300896</v>
      </c>
      <c r="M164" s="26">
        <f t="shared" si="27"/>
        <v>9.0030002806017806E-2</v>
      </c>
      <c r="N164" s="25">
        <v>0.51400000000000001</v>
      </c>
      <c r="O164" s="25">
        <v>0.47200000000000003</v>
      </c>
      <c r="P164" s="26">
        <f t="shared" si="24"/>
        <v>0.50175000000000003</v>
      </c>
      <c r="Q164" s="31">
        <v>122147</v>
      </c>
      <c r="R164" s="28">
        <v>111925</v>
      </c>
      <c r="S164" s="26">
        <f t="shared" si="28"/>
        <v>4.3670323661095745E-2</v>
      </c>
      <c r="T164" s="28">
        <v>0.54</v>
      </c>
      <c r="U164" s="28">
        <v>0.44</v>
      </c>
      <c r="V164" s="26">
        <f t="shared" si="29"/>
        <v>0.51400000000000001</v>
      </c>
    </row>
    <row r="165" spans="1:22" x14ac:dyDescent="0.25">
      <c r="A165" s="19" t="s">
        <v>457</v>
      </c>
      <c r="B165" s="19">
        <v>4</v>
      </c>
      <c r="C165" s="19" t="s">
        <v>685</v>
      </c>
      <c r="D165" s="19" t="s">
        <v>521</v>
      </c>
      <c r="E165" s="7">
        <v>2002</v>
      </c>
      <c r="F165" s="19">
        <v>169470</v>
      </c>
      <c r="G165" s="19">
        <v>200063</v>
      </c>
      <c r="H165" s="19">
        <v>8350</v>
      </c>
      <c r="I165" s="25">
        <v>0.44847214614047204</v>
      </c>
      <c r="J165" s="25">
        <v>0.52943106728802303</v>
      </c>
      <c r="K165" s="25">
        <f t="shared" si="22"/>
        <v>0.45860586199338083</v>
      </c>
      <c r="L165" s="25">
        <f t="shared" si="23"/>
        <v>0.54139413800661917</v>
      </c>
      <c r="M165" s="26">
        <f t="shared" si="27"/>
        <v>8.2788276013238349E-2</v>
      </c>
      <c r="N165" s="25">
        <v>0.45299999999999996</v>
      </c>
      <c r="O165" s="25">
        <v>0.53400000000000003</v>
      </c>
      <c r="P165" s="26">
        <f t="shared" si="24"/>
        <v>0.44024999999999997</v>
      </c>
      <c r="Q165" s="31">
        <v>63160</v>
      </c>
      <c r="R165" s="28">
        <v>128363</v>
      </c>
      <c r="S165" s="26">
        <f t="shared" si="28"/>
        <v>0.34044475076100517</v>
      </c>
      <c r="T165" s="28">
        <v>0.44</v>
      </c>
      <c r="U165" s="28">
        <v>0.54</v>
      </c>
      <c r="V165" s="26">
        <f t="shared" si="29"/>
        <v>0.41399999999999998</v>
      </c>
    </row>
    <row r="166" spans="1:22" x14ac:dyDescent="0.25">
      <c r="A166" s="19" t="s">
        <v>458</v>
      </c>
      <c r="B166" s="19">
        <v>1</v>
      </c>
      <c r="C166" s="19" t="s">
        <v>686</v>
      </c>
      <c r="D166" s="19" t="s">
        <v>521</v>
      </c>
      <c r="E166" s="7">
        <v>2010</v>
      </c>
      <c r="F166" s="19">
        <v>0</v>
      </c>
      <c r="G166" s="19">
        <v>211337</v>
      </c>
      <c r="H166" s="19">
        <v>0</v>
      </c>
      <c r="I166" s="25">
        <v>0</v>
      </c>
      <c r="J166" s="25">
        <v>1</v>
      </c>
      <c r="K166" s="25">
        <f t="shared" si="22"/>
        <v>0</v>
      </c>
      <c r="L166" s="25">
        <f t="shared" si="23"/>
        <v>1</v>
      </c>
      <c r="M166" s="26">
        <f t="shared" si="27"/>
        <v>1</v>
      </c>
      <c r="N166" s="25">
        <v>0.27600000000000002</v>
      </c>
      <c r="O166" s="25">
        <v>0.70099999999999996</v>
      </c>
      <c r="P166" s="26">
        <f t="shared" si="24"/>
        <v>0.26825000000000004</v>
      </c>
      <c r="Q166" s="31">
        <v>44068</v>
      </c>
      <c r="R166" s="28">
        <v>142281</v>
      </c>
      <c r="S166" s="26">
        <f t="shared" si="28"/>
        <v>0.52703797712893552</v>
      </c>
      <c r="T166" s="28">
        <v>0.3</v>
      </c>
      <c r="U166" s="28">
        <v>0.69</v>
      </c>
      <c r="V166" s="26">
        <f t="shared" si="29"/>
        <v>0.26900000000000002</v>
      </c>
    </row>
    <row r="167" spans="1:22" x14ac:dyDescent="0.25">
      <c r="A167" s="19" t="s">
        <v>458</v>
      </c>
      <c r="B167" s="19">
        <v>2</v>
      </c>
      <c r="C167" s="19" t="s">
        <v>687</v>
      </c>
      <c r="D167" s="19" t="s">
        <v>521</v>
      </c>
      <c r="E167" s="7">
        <v>2009</v>
      </c>
      <c r="F167" s="19">
        <v>113735</v>
      </c>
      <c r="G167" s="19">
        <v>167463</v>
      </c>
      <c r="H167" s="19">
        <v>12520</v>
      </c>
      <c r="I167" s="25">
        <v>0.38722516154951347</v>
      </c>
      <c r="J167" s="25">
        <v>0.57014891835025427</v>
      </c>
      <c r="K167" s="25">
        <f t="shared" si="22"/>
        <v>0.40446589236054314</v>
      </c>
      <c r="L167" s="25">
        <f t="shared" si="23"/>
        <v>0.59553410763945691</v>
      </c>
      <c r="M167" s="26">
        <f t="shared" si="27"/>
        <v>0.19106821527891377</v>
      </c>
      <c r="N167" s="25">
        <v>0.42</v>
      </c>
      <c r="O167" s="25">
        <v>0.55600000000000005</v>
      </c>
      <c r="P167" s="26">
        <f t="shared" si="24"/>
        <v>0.41274999999999995</v>
      </c>
      <c r="Q167" s="31">
        <v>66588</v>
      </c>
      <c r="R167" s="28">
        <v>130034</v>
      </c>
      <c r="S167" s="26">
        <f t="shared" si="28"/>
        <v>0.32268006632014729</v>
      </c>
      <c r="T167" s="28">
        <v>0.43</v>
      </c>
      <c r="U167" s="28">
        <v>0.55000000000000004</v>
      </c>
      <c r="V167" s="26">
        <f t="shared" si="29"/>
        <v>0.40399999999999997</v>
      </c>
    </row>
    <row r="168" spans="1:22" x14ac:dyDescent="0.25">
      <c r="A168" s="19" t="s">
        <v>458</v>
      </c>
      <c r="B168" s="19">
        <v>3</v>
      </c>
      <c r="C168" s="19" t="s">
        <v>688</v>
      </c>
      <c r="D168" s="19" t="s">
        <v>521</v>
      </c>
      <c r="E168" s="7">
        <v>2010</v>
      </c>
      <c r="F168" s="19">
        <v>0</v>
      </c>
      <c r="G168" s="19">
        <v>201087</v>
      </c>
      <c r="H168" s="19">
        <v>92675</v>
      </c>
      <c r="I168" s="25">
        <v>0</v>
      </c>
      <c r="J168" s="25">
        <v>0.68452352584745479</v>
      </c>
      <c r="K168" s="25">
        <f t="shared" si="22"/>
        <v>0</v>
      </c>
      <c r="L168" s="25">
        <f t="shared" si="23"/>
        <v>1</v>
      </c>
      <c r="M168" s="26">
        <f t="shared" si="27"/>
        <v>1</v>
      </c>
      <c r="N168" s="25">
        <v>0.44299999999999995</v>
      </c>
      <c r="O168" s="25">
        <v>0.53799999999999992</v>
      </c>
      <c r="P168" s="26">
        <f t="shared" si="24"/>
        <v>0.43325000000000002</v>
      </c>
      <c r="Q168" s="31">
        <v>90193</v>
      </c>
      <c r="R168" s="28">
        <v>136246</v>
      </c>
      <c r="S168" s="26">
        <f t="shared" si="28"/>
        <v>0.20337927653805221</v>
      </c>
      <c r="T168" s="28">
        <v>0.51</v>
      </c>
      <c r="U168" s="28">
        <v>0.48</v>
      </c>
      <c r="V168" s="26">
        <f t="shared" si="29"/>
        <v>0.47899999999999998</v>
      </c>
    </row>
    <row r="169" spans="1:22" x14ac:dyDescent="0.25">
      <c r="A169" s="19" t="s">
        <v>458</v>
      </c>
      <c r="B169" s="19">
        <v>4</v>
      </c>
      <c r="C169" s="19" t="s">
        <v>689</v>
      </c>
      <c r="D169" s="19" t="s">
        <v>521</v>
      </c>
      <c r="E169" s="7">
        <v>2010</v>
      </c>
      <c r="F169" s="19">
        <v>81770</v>
      </c>
      <c r="G169" s="19">
        <v>161094</v>
      </c>
      <c r="H169" s="19">
        <v>16058</v>
      </c>
      <c r="I169" s="25">
        <v>0.31580939433497346</v>
      </c>
      <c r="J169" s="25">
        <v>0.62217192822548872</v>
      </c>
      <c r="K169" s="25">
        <f t="shared" si="22"/>
        <v>0.33669049344489099</v>
      </c>
      <c r="L169" s="25">
        <f t="shared" si="23"/>
        <v>0.66330950655510901</v>
      </c>
      <c r="M169" s="26">
        <f t="shared" ref="M169:M200" si="30">ABS((J169/(J169+I169))-(I169/(J169+I169)))</f>
        <v>0.32661901311021801</v>
      </c>
      <c r="N169" s="25">
        <v>0.36099999999999999</v>
      </c>
      <c r="O169" s="25">
        <v>0.61599999999999999</v>
      </c>
      <c r="P169" s="26">
        <f t="shared" si="24"/>
        <v>0.35325000000000001</v>
      </c>
      <c r="Q169" s="31">
        <v>74143</v>
      </c>
      <c r="R169" s="28">
        <v>119575</v>
      </c>
      <c r="S169" s="26">
        <f t="shared" si="28"/>
        <v>0.23452647663097909</v>
      </c>
      <c r="T169" s="28">
        <v>0.4</v>
      </c>
      <c r="U169" s="28">
        <v>0.57999999999999996</v>
      </c>
      <c r="V169" s="26">
        <f t="shared" si="29"/>
        <v>0.374</v>
      </c>
    </row>
    <row r="170" spans="1:22" x14ac:dyDescent="0.25">
      <c r="A170" s="19" t="s">
        <v>459</v>
      </c>
      <c r="B170" s="19">
        <v>1</v>
      </c>
      <c r="C170" s="19" t="s">
        <v>690</v>
      </c>
      <c r="D170" s="19" t="s">
        <v>521</v>
      </c>
      <c r="E170" s="7">
        <v>1994</v>
      </c>
      <c r="F170" s="19">
        <v>87196</v>
      </c>
      <c r="G170" s="19">
        <v>199952</v>
      </c>
      <c r="H170" s="19">
        <v>0</v>
      </c>
      <c r="I170" s="25">
        <v>0.30366222296516082</v>
      </c>
      <c r="J170" s="25">
        <v>0.69633777703483912</v>
      </c>
      <c r="K170" s="25">
        <f t="shared" si="22"/>
        <v>0.30366222296516082</v>
      </c>
      <c r="L170" s="25">
        <f t="shared" si="23"/>
        <v>0.69633777703483912</v>
      </c>
      <c r="M170" s="26">
        <f t="shared" si="30"/>
        <v>0.3926755540696783</v>
      </c>
      <c r="N170" s="25">
        <v>0.32100000000000001</v>
      </c>
      <c r="O170" s="25">
        <v>0.66400000000000003</v>
      </c>
      <c r="P170" s="26">
        <f t="shared" si="24"/>
        <v>0.30925000000000002</v>
      </c>
      <c r="Q170" s="31">
        <v>61960</v>
      </c>
      <c r="R170" s="28">
        <v>153519</v>
      </c>
      <c r="S170" s="26">
        <f t="shared" si="28"/>
        <v>0.4249091558806195</v>
      </c>
      <c r="T170" s="28">
        <v>0.37</v>
      </c>
      <c r="U170" s="28">
        <v>0.62</v>
      </c>
      <c r="V170" s="26">
        <f t="shared" si="29"/>
        <v>0.33899999999999997</v>
      </c>
    </row>
    <row r="171" spans="1:22" x14ac:dyDescent="0.25">
      <c r="A171" s="19" t="s">
        <v>459</v>
      </c>
      <c r="B171" s="19">
        <v>2</v>
      </c>
      <c r="C171" s="19" t="s">
        <v>691</v>
      </c>
      <c r="D171" s="19" t="s">
        <v>521</v>
      </c>
      <c r="E171" s="7">
        <v>2008</v>
      </c>
      <c r="F171" s="19">
        <v>89541</v>
      </c>
      <c r="G171" s="19">
        <v>181508</v>
      </c>
      <c r="H171" s="19">
        <v>11218</v>
      </c>
      <c r="I171" s="25">
        <v>0.31722092912030098</v>
      </c>
      <c r="J171" s="25">
        <v>0.64303655758554845</v>
      </c>
      <c r="K171" s="25">
        <f t="shared" si="22"/>
        <v>0.3303498629399112</v>
      </c>
      <c r="L171" s="25">
        <f t="shared" si="23"/>
        <v>0.6696501370600888</v>
      </c>
      <c r="M171" s="26">
        <f t="shared" si="30"/>
        <v>0.3393002741201776</v>
      </c>
      <c r="N171" s="25">
        <v>0.35100000000000003</v>
      </c>
      <c r="O171" s="25">
        <v>0.63300000000000001</v>
      </c>
      <c r="P171" s="26">
        <f t="shared" si="24"/>
        <v>0.33975</v>
      </c>
      <c r="Q171" s="31">
        <v>73749</v>
      </c>
      <c r="R171" s="28">
        <v>155906</v>
      </c>
      <c r="S171" s="26">
        <f t="shared" si="28"/>
        <v>0.35774095926498445</v>
      </c>
      <c r="T171" s="28">
        <v>0.38</v>
      </c>
      <c r="U171" s="28">
        <v>0.61</v>
      </c>
      <c r="V171" s="26">
        <f t="shared" si="29"/>
        <v>0.34899999999999998</v>
      </c>
    </row>
    <row r="172" spans="1:22" x14ac:dyDescent="0.25">
      <c r="A172" s="19" t="s">
        <v>459</v>
      </c>
      <c r="B172" s="19">
        <v>3</v>
      </c>
      <c r="C172" s="19" t="s">
        <v>692</v>
      </c>
      <c r="D172" s="19" t="s">
        <v>528</v>
      </c>
      <c r="E172" s="7">
        <v>2006</v>
      </c>
      <c r="F172" s="19">
        <v>206385</v>
      </c>
      <c r="G172" s="19">
        <v>111452</v>
      </c>
      <c r="H172" s="19">
        <v>4819</v>
      </c>
      <c r="I172" s="25">
        <v>0.63964407914311217</v>
      </c>
      <c r="J172" s="25">
        <v>0.34542050976891797</v>
      </c>
      <c r="K172" s="25">
        <f t="shared" si="22"/>
        <v>0.6493422729260595</v>
      </c>
      <c r="L172" s="25">
        <f t="shared" si="23"/>
        <v>0.35065772707394038</v>
      </c>
      <c r="M172" s="26">
        <f t="shared" si="30"/>
        <v>0.29868454585211912</v>
      </c>
      <c r="N172" s="25">
        <v>0.55700000000000005</v>
      </c>
      <c r="O172" s="25">
        <v>0.42799999999999999</v>
      </c>
      <c r="P172" s="26">
        <f t="shared" si="24"/>
        <v>0.54525000000000001</v>
      </c>
      <c r="Q172" s="31">
        <v>139940</v>
      </c>
      <c r="R172" s="28">
        <v>112627</v>
      </c>
      <c r="S172" s="26">
        <f t="shared" si="28"/>
        <v>0.10814160203035234</v>
      </c>
      <c r="T172" s="28">
        <v>0.56000000000000005</v>
      </c>
      <c r="U172" s="28">
        <v>0.43</v>
      </c>
      <c r="V172" s="26">
        <f t="shared" si="29"/>
        <v>0.52900000000000003</v>
      </c>
    </row>
    <row r="173" spans="1:22" x14ac:dyDescent="0.25">
      <c r="A173" s="19" t="s">
        <v>459</v>
      </c>
      <c r="B173" s="19">
        <v>4</v>
      </c>
      <c r="C173" s="19" t="s">
        <v>693</v>
      </c>
      <c r="D173" s="19" t="s">
        <v>536</v>
      </c>
      <c r="E173" s="7">
        <v>2012</v>
      </c>
      <c r="F173" s="19">
        <v>104733</v>
      </c>
      <c r="G173" s="19">
        <v>186036</v>
      </c>
      <c r="H173" s="19">
        <v>8674</v>
      </c>
      <c r="I173" s="25">
        <v>0.34975938659444367</v>
      </c>
      <c r="J173" s="25">
        <v>0.62127349779423802</v>
      </c>
      <c r="K173" s="25">
        <f t="shared" si="22"/>
        <v>0.36019314301043093</v>
      </c>
      <c r="L173" s="25">
        <f t="shared" si="23"/>
        <v>0.63980685698956907</v>
      </c>
      <c r="M173" s="26">
        <f t="shared" si="30"/>
        <v>0.27961371397913815</v>
      </c>
      <c r="N173" s="25">
        <v>0.34799999999999998</v>
      </c>
      <c r="O173" s="25">
        <v>0.63400000000000001</v>
      </c>
      <c r="P173" s="26">
        <f t="shared" si="24"/>
        <v>0.33774999999999999</v>
      </c>
      <c r="Q173" s="31"/>
      <c r="R173" s="28"/>
      <c r="S173" s="26"/>
      <c r="T173" s="28"/>
      <c r="U173" s="28"/>
      <c r="V173" s="26"/>
    </row>
    <row r="174" spans="1:22" x14ac:dyDescent="0.25">
      <c r="A174" s="19" t="s">
        <v>459</v>
      </c>
      <c r="B174" s="19">
        <v>5</v>
      </c>
      <c r="C174" s="19" t="s">
        <v>694</v>
      </c>
      <c r="D174" s="19" t="s">
        <v>521</v>
      </c>
      <c r="E174" s="7">
        <v>1980</v>
      </c>
      <c r="F174" s="19">
        <v>55447</v>
      </c>
      <c r="G174" s="19">
        <v>195408</v>
      </c>
      <c r="H174" s="19">
        <v>0</v>
      </c>
      <c r="I174" s="25">
        <v>0.22103207031950728</v>
      </c>
      <c r="J174" s="25">
        <v>0.77896792968049267</v>
      </c>
      <c r="K174" s="25">
        <f t="shared" si="22"/>
        <v>0.22103207031950728</v>
      </c>
      <c r="L174" s="25">
        <f t="shared" si="23"/>
        <v>0.77896792968049267</v>
      </c>
      <c r="M174" s="26">
        <f t="shared" si="30"/>
        <v>0.55793585936098533</v>
      </c>
      <c r="N174" s="25">
        <v>0.23199999999999998</v>
      </c>
      <c r="O174" s="25">
        <v>0.75</v>
      </c>
      <c r="P174" s="26">
        <f t="shared" si="24"/>
        <v>0.22175</v>
      </c>
      <c r="Q174" s="31">
        <v>44034</v>
      </c>
      <c r="R174" s="28">
        <v>151019</v>
      </c>
      <c r="S174" s="26">
        <f>ABS((R174/(R174+Q174))-(Q174/(R174+Q174)))</f>
        <v>0.54849194834224546</v>
      </c>
      <c r="T174" s="28">
        <v>0.31</v>
      </c>
      <c r="U174" s="28">
        <v>0.67</v>
      </c>
      <c r="V174" s="26">
        <f>(T174-U174-7.2%)/2+0.5</f>
        <v>0.28399999999999997</v>
      </c>
    </row>
    <row r="175" spans="1:22" x14ac:dyDescent="0.25">
      <c r="A175" s="19" t="s">
        <v>459</v>
      </c>
      <c r="B175" s="19">
        <v>6</v>
      </c>
      <c r="C175" s="19" t="s">
        <v>695</v>
      </c>
      <c r="D175" s="19" t="s">
        <v>536</v>
      </c>
      <c r="E175" s="7">
        <v>2012</v>
      </c>
      <c r="F175" s="19">
        <v>141438</v>
      </c>
      <c r="G175" s="19">
        <v>153223</v>
      </c>
      <c r="H175" s="19">
        <v>8340</v>
      </c>
      <c r="I175" s="25">
        <v>0.46679053864508696</v>
      </c>
      <c r="J175" s="25">
        <v>0.50568479972013292</v>
      </c>
      <c r="K175" s="25">
        <f t="shared" si="22"/>
        <v>0.48000244348590415</v>
      </c>
      <c r="L175" s="25">
        <f t="shared" si="23"/>
        <v>0.51999755651409585</v>
      </c>
      <c r="M175" s="26">
        <f t="shared" si="30"/>
        <v>3.9995113028191698E-2</v>
      </c>
      <c r="N175" s="25">
        <v>0.42200000000000004</v>
      </c>
      <c r="O175" s="25">
        <v>0.55799999999999994</v>
      </c>
      <c r="P175" s="26">
        <f t="shared" si="24"/>
        <v>0.41275000000000006</v>
      </c>
      <c r="Q175" s="31"/>
      <c r="R175" s="28"/>
      <c r="S175" s="26"/>
      <c r="T175" s="28"/>
      <c r="U175" s="28"/>
      <c r="V175" s="26"/>
    </row>
    <row r="176" spans="1:22" x14ac:dyDescent="0.25">
      <c r="A176" s="19" t="s">
        <v>460</v>
      </c>
      <c r="B176" s="19">
        <v>1</v>
      </c>
      <c r="C176" s="19" t="s">
        <v>696</v>
      </c>
      <c r="D176" s="19" t="s">
        <v>521</v>
      </c>
      <c r="E176" s="7">
        <v>2007.5</v>
      </c>
      <c r="F176" s="19">
        <v>61703</v>
      </c>
      <c r="G176" s="19">
        <v>218340</v>
      </c>
      <c r="H176" s="19">
        <v>10367</v>
      </c>
      <c r="I176" s="25">
        <v>0.21246857890568507</v>
      </c>
      <c r="J176" s="25">
        <v>0.75183361454495368</v>
      </c>
      <c r="K176" s="25">
        <f t="shared" si="22"/>
        <v>0.22033402013262252</v>
      </c>
      <c r="L176" s="25">
        <f t="shared" si="23"/>
        <v>0.77966597986737751</v>
      </c>
      <c r="M176" s="26">
        <f t="shared" si="30"/>
        <v>0.55933195973475502</v>
      </c>
      <c r="N176" s="25">
        <v>0.26899999999999996</v>
      </c>
      <c r="O176" s="25">
        <v>0.70900000000000007</v>
      </c>
      <c r="P176" s="26">
        <f t="shared" si="24"/>
        <v>0.26074999999999993</v>
      </c>
      <c r="Q176" s="31">
        <v>38416</v>
      </c>
      <c r="R176" s="28">
        <v>157182</v>
      </c>
      <c r="S176" s="26">
        <f t="shared" ref="S176:S188" si="31">ABS((R176/(R176+Q176))-(Q176/(R176+Q176)))</f>
        <v>0.6071943475904662</v>
      </c>
      <c r="T176" s="28">
        <v>0.26</v>
      </c>
      <c r="U176" s="28">
        <v>0.73</v>
      </c>
      <c r="V176" s="26">
        <f t="shared" ref="V176:V188" si="32">(T176-U176-7.2%)/2+0.5</f>
        <v>0.22899999999999998</v>
      </c>
    </row>
    <row r="177" spans="1:22" x14ac:dyDescent="0.25">
      <c r="A177" s="19" t="s">
        <v>460</v>
      </c>
      <c r="B177" s="19">
        <v>2</v>
      </c>
      <c r="C177" s="19" t="s">
        <v>697</v>
      </c>
      <c r="D177" s="19" t="s">
        <v>528</v>
      </c>
      <c r="E177" s="7">
        <v>2010</v>
      </c>
      <c r="F177" s="19">
        <v>230417</v>
      </c>
      <c r="G177" s="19">
        <v>50146</v>
      </c>
      <c r="H177" s="19">
        <v>6791</v>
      </c>
      <c r="I177" s="25">
        <v>0.80185763900972318</v>
      </c>
      <c r="J177" s="25">
        <v>0.17450949003667951</v>
      </c>
      <c r="K177" s="25">
        <f t="shared" si="22"/>
        <v>0.82126652480904472</v>
      </c>
      <c r="L177" s="25">
        <f t="shared" si="23"/>
        <v>0.17873347519095534</v>
      </c>
      <c r="M177" s="26">
        <f t="shared" si="30"/>
        <v>0.64253304961808944</v>
      </c>
      <c r="N177" s="25">
        <v>0.75800000000000001</v>
      </c>
      <c r="O177" s="25">
        <v>0.22800000000000001</v>
      </c>
      <c r="P177" s="26">
        <f t="shared" si="24"/>
        <v>0.74575000000000002</v>
      </c>
      <c r="Q177" s="31">
        <v>83705</v>
      </c>
      <c r="R177" s="28">
        <v>43378</v>
      </c>
      <c r="S177" s="26">
        <f t="shared" si="31"/>
        <v>0.31732804545061105</v>
      </c>
      <c r="T177" s="28">
        <v>0.74</v>
      </c>
      <c r="U177" s="28">
        <v>0.25</v>
      </c>
      <c r="V177" s="26">
        <f t="shared" si="32"/>
        <v>0.70899999999999996</v>
      </c>
    </row>
    <row r="178" spans="1:22" x14ac:dyDescent="0.25">
      <c r="A178" s="19" t="s">
        <v>460</v>
      </c>
      <c r="B178" s="19">
        <v>3</v>
      </c>
      <c r="C178" s="19" t="s">
        <v>698</v>
      </c>
      <c r="D178" s="19" t="s">
        <v>521</v>
      </c>
      <c r="E178" s="7">
        <v>2004</v>
      </c>
      <c r="F178" s="19">
        <v>67070</v>
      </c>
      <c r="G178" s="19">
        <v>240558</v>
      </c>
      <c r="H178" s="19">
        <v>3765</v>
      </c>
      <c r="I178" s="25">
        <v>0.21538698686226088</v>
      </c>
      <c r="J178" s="25">
        <v>0.77252218257956984</v>
      </c>
      <c r="K178" s="25">
        <f t="shared" si="22"/>
        <v>0.21802306682096559</v>
      </c>
      <c r="L178" s="25">
        <f t="shared" si="23"/>
        <v>0.78197693317903438</v>
      </c>
      <c r="M178" s="26">
        <f t="shared" si="30"/>
        <v>0.56395386635806877</v>
      </c>
      <c r="N178" s="25">
        <v>0.32299999999999995</v>
      </c>
      <c r="O178" s="25">
        <v>0.66099999999999992</v>
      </c>
      <c r="P178" s="26">
        <f t="shared" si="24"/>
        <v>0.31175000000000003</v>
      </c>
      <c r="Q178" s="31">
        <v>0</v>
      </c>
      <c r="R178" s="28">
        <v>127470</v>
      </c>
      <c r="S178" s="26">
        <f t="shared" si="31"/>
        <v>1</v>
      </c>
      <c r="T178" s="28">
        <v>0.35</v>
      </c>
      <c r="U178" s="28">
        <v>0.63</v>
      </c>
      <c r="V178" s="26">
        <f t="shared" si="32"/>
        <v>0.32399999999999995</v>
      </c>
    </row>
    <row r="179" spans="1:22" x14ac:dyDescent="0.25">
      <c r="A179" s="19" t="s">
        <v>460</v>
      </c>
      <c r="B179" s="19">
        <v>4</v>
      </c>
      <c r="C179" s="19" t="s">
        <v>699</v>
      </c>
      <c r="D179" s="19" t="s">
        <v>521</v>
      </c>
      <c r="E179" s="7">
        <v>2008</v>
      </c>
      <c r="F179" s="19">
        <v>0</v>
      </c>
      <c r="G179" s="19">
        <v>187894</v>
      </c>
      <c r="H179" s="19">
        <v>61637</v>
      </c>
      <c r="I179" s="25">
        <v>0</v>
      </c>
      <c r="J179" s="25">
        <v>0.7529886066260304</v>
      </c>
      <c r="K179" s="25">
        <f t="shared" si="22"/>
        <v>0</v>
      </c>
      <c r="L179" s="25">
        <f t="shared" si="23"/>
        <v>1</v>
      </c>
      <c r="M179" s="26">
        <f t="shared" si="30"/>
        <v>1</v>
      </c>
      <c r="N179" s="25">
        <v>0.39700000000000002</v>
      </c>
      <c r="O179" s="25">
        <v>0.59</v>
      </c>
      <c r="P179" s="26">
        <f t="shared" si="24"/>
        <v>0.38425000000000004</v>
      </c>
      <c r="Q179" s="31">
        <v>54609</v>
      </c>
      <c r="R179" s="28">
        <v>105223</v>
      </c>
      <c r="S179" s="26">
        <f t="shared" si="31"/>
        <v>0.31667000350367891</v>
      </c>
      <c r="T179" s="28">
        <v>0.4</v>
      </c>
      <c r="U179" s="28">
        <v>0.59</v>
      </c>
      <c r="V179" s="26">
        <f t="shared" si="32"/>
        <v>0.36899999999999999</v>
      </c>
    </row>
    <row r="180" spans="1:22" x14ac:dyDescent="0.25">
      <c r="A180" s="19" t="s">
        <v>460</v>
      </c>
      <c r="B180" s="19">
        <v>5</v>
      </c>
      <c r="C180" s="19" t="s">
        <v>700</v>
      </c>
      <c r="D180" s="19" t="s">
        <v>521</v>
      </c>
      <c r="E180" s="7">
        <v>2002</v>
      </c>
      <c r="F180" s="19">
        <v>0</v>
      </c>
      <c r="G180" s="19">
        <v>202536</v>
      </c>
      <c r="H180" s="19">
        <v>57680</v>
      </c>
      <c r="I180" s="25">
        <v>0</v>
      </c>
      <c r="J180" s="25">
        <v>0.77833799612629506</v>
      </c>
      <c r="K180" s="25">
        <f t="shared" si="22"/>
        <v>0</v>
      </c>
      <c r="L180" s="25">
        <f t="shared" si="23"/>
        <v>1</v>
      </c>
      <c r="M180" s="26">
        <f t="shared" si="30"/>
        <v>1</v>
      </c>
      <c r="N180" s="25">
        <v>0.377</v>
      </c>
      <c r="O180" s="25">
        <v>0.61</v>
      </c>
      <c r="P180" s="26">
        <f t="shared" si="24"/>
        <v>0.36425000000000002</v>
      </c>
      <c r="Q180" s="31">
        <v>0</v>
      </c>
      <c r="R180" s="28">
        <v>122033</v>
      </c>
      <c r="S180" s="26">
        <f t="shared" si="31"/>
        <v>1</v>
      </c>
      <c r="T180" s="28">
        <v>0.37</v>
      </c>
      <c r="U180" s="28">
        <v>0.62</v>
      </c>
      <c r="V180" s="26">
        <f t="shared" si="32"/>
        <v>0.33899999999999997</v>
      </c>
    </row>
    <row r="181" spans="1:22" x14ac:dyDescent="0.25">
      <c r="A181" s="19" t="s">
        <v>460</v>
      </c>
      <c r="B181" s="19">
        <v>6</v>
      </c>
      <c r="C181" s="19" t="s">
        <v>701</v>
      </c>
      <c r="D181" s="19" t="s">
        <v>521</v>
      </c>
      <c r="E181" s="7">
        <v>2008</v>
      </c>
      <c r="F181" s="19">
        <v>0</v>
      </c>
      <c r="G181" s="19">
        <v>243553</v>
      </c>
      <c r="H181" s="19">
        <v>63160</v>
      </c>
      <c r="I181" s="25">
        <v>0</v>
      </c>
      <c r="J181" s="25">
        <v>0.79407459090420029</v>
      </c>
      <c r="K181" s="25">
        <f t="shared" si="22"/>
        <v>0</v>
      </c>
      <c r="L181" s="25">
        <f t="shared" si="23"/>
        <v>1</v>
      </c>
      <c r="M181" s="26">
        <f t="shared" si="30"/>
        <v>1</v>
      </c>
      <c r="N181" s="25">
        <v>0.32</v>
      </c>
      <c r="O181" s="25">
        <v>0.66099999999999992</v>
      </c>
      <c r="P181" s="26">
        <f t="shared" si="24"/>
        <v>0.31025000000000003</v>
      </c>
      <c r="Q181" s="31">
        <v>72577</v>
      </c>
      <c r="R181" s="28">
        <v>138607</v>
      </c>
      <c r="S181" s="26">
        <f t="shared" si="31"/>
        <v>0.31266573225244332</v>
      </c>
      <c r="T181" s="28">
        <v>0.41</v>
      </c>
      <c r="U181" s="28">
        <v>0.56999999999999995</v>
      </c>
      <c r="V181" s="26">
        <f t="shared" si="32"/>
        <v>0.38400000000000001</v>
      </c>
    </row>
    <row r="182" spans="1:22" x14ac:dyDescent="0.25">
      <c r="A182" s="19" t="s">
        <v>461</v>
      </c>
      <c r="B182" s="19">
        <v>1</v>
      </c>
      <c r="C182" s="19" t="s">
        <v>702</v>
      </c>
      <c r="D182" s="19" t="s">
        <v>528</v>
      </c>
      <c r="E182" s="7">
        <v>2008</v>
      </c>
      <c r="F182" s="19">
        <v>236363</v>
      </c>
      <c r="G182" s="19">
        <v>128440</v>
      </c>
      <c r="H182" s="19">
        <v>0</v>
      </c>
      <c r="I182" s="25">
        <v>0.64791956206500489</v>
      </c>
      <c r="J182" s="25">
        <v>0.35208043793499505</v>
      </c>
      <c r="K182" s="25">
        <f t="shared" si="22"/>
        <v>0.64791956206500489</v>
      </c>
      <c r="L182" s="25">
        <f t="shared" si="23"/>
        <v>0.35208043793499505</v>
      </c>
      <c r="M182" s="26">
        <f t="shared" si="30"/>
        <v>0.29583912413000985</v>
      </c>
      <c r="N182" s="25">
        <v>0.6</v>
      </c>
      <c r="O182" s="25">
        <v>0.38</v>
      </c>
      <c r="P182" s="26">
        <f t="shared" si="24"/>
        <v>0.59075</v>
      </c>
      <c r="Q182" s="31">
        <v>169114</v>
      </c>
      <c r="R182" s="28">
        <v>128501</v>
      </c>
      <c r="S182" s="26">
        <f t="shared" si="31"/>
        <v>0.13646153587688792</v>
      </c>
      <c r="T182" s="28">
        <v>0.61</v>
      </c>
      <c r="U182" s="28">
        <v>0.38</v>
      </c>
      <c r="V182" s="26">
        <f t="shared" si="32"/>
        <v>0.57899999999999996</v>
      </c>
    </row>
    <row r="183" spans="1:22" x14ac:dyDescent="0.25">
      <c r="A183" s="19" t="s">
        <v>461</v>
      </c>
      <c r="B183" s="19">
        <v>2</v>
      </c>
      <c r="C183" s="19" t="s">
        <v>703</v>
      </c>
      <c r="D183" s="19" t="s">
        <v>528</v>
      </c>
      <c r="E183" s="7">
        <v>2002</v>
      </c>
      <c r="F183" s="19">
        <v>191456</v>
      </c>
      <c r="G183" s="19">
        <v>137542</v>
      </c>
      <c r="H183" s="19">
        <v>0</v>
      </c>
      <c r="I183" s="25">
        <v>0.58193666830801405</v>
      </c>
      <c r="J183" s="25">
        <v>0.41806333169198595</v>
      </c>
      <c r="K183" s="25">
        <f t="shared" si="22"/>
        <v>0.58193666830801405</v>
      </c>
      <c r="L183" s="25">
        <f t="shared" si="23"/>
        <v>0.41806333169198595</v>
      </c>
      <c r="M183" s="26">
        <f t="shared" si="30"/>
        <v>0.1638733366160281</v>
      </c>
      <c r="N183" s="25">
        <v>0.53</v>
      </c>
      <c r="O183" s="25">
        <v>0.44</v>
      </c>
      <c r="P183" s="26">
        <f t="shared" si="24"/>
        <v>0.52575000000000005</v>
      </c>
      <c r="Q183" s="31">
        <v>147042</v>
      </c>
      <c r="R183" s="28">
        <v>119669</v>
      </c>
      <c r="S183" s="26">
        <f t="shared" si="31"/>
        <v>0.10263168748195617</v>
      </c>
      <c r="T183" s="28">
        <v>0.55000000000000004</v>
      </c>
      <c r="U183" s="28">
        <v>0.43</v>
      </c>
      <c r="V183" s="26">
        <f t="shared" si="32"/>
        <v>0.52400000000000002</v>
      </c>
    </row>
    <row r="184" spans="1:22" x14ac:dyDescent="0.25">
      <c r="A184" s="19" t="s">
        <v>462</v>
      </c>
      <c r="B184" s="19">
        <v>1</v>
      </c>
      <c r="C184" s="19" t="s">
        <v>704</v>
      </c>
      <c r="D184" s="19" t="s">
        <v>521</v>
      </c>
      <c r="E184" s="7">
        <v>2010</v>
      </c>
      <c r="F184" s="19">
        <v>92812</v>
      </c>
      <c r="G184" s="19">
        <v>214204</v>
      </c>
      <c r="H184" s="19">
        <v>30744</v>
      </c>
      <c r="I184" s="25">
        <v>0.27478683088583611</v>
      </c>
      <c r="J184" s="25">
        <v>0.63418995736617712</v>
      </c>
      <c r="K184" s="25">
        <f t="shared" si="22"/>
        <v>0.30230346301169975</v>
      </c>
      <c r="L184" s="25">
        <f t="shared" si="23"/>
        <v>0.69769653698830025</v>
      </c>
      <c r="M184" s="26">
        <f t="shared" si="30"/>
        <v>0.39539307397660051</v>
      </c>
      <c r="N184" s="25">
        <v>0.37799999999999995</v>
      </c>
      <c r="O184" s="25">
        <v>0.60299999999999998</v>
      </c>
      <c r="P184" s="26">
        <f t="shared" si="24"/>
        <v>0.36824999999999997</v>
      </c>
      <c r="Q184" s="31">
        <v>120400</v>
      </c>
      <c r="R184" s="28">
        <v>155118</v>
      </c>
      <c r="S184" s="26">
        <f t="shared" si="31"/>
        <v>0.12600991586756582</v>
      </c>
      <c r="T184" s="28">
        <v>0.4</v>
      </c>
      <c r="U184" s="28">
        <v>0.57999999999999996</v>
      </c>
      <c r="V184" s="26">
        <f t="shared" si="32"/>
        <v>0.374</v>
      </c>
    </row>
    <row r="185" spans="1:22" x14ac:dyDescent="0.25">
      <c r="A185" s="19" t="s">
        <v>462</v>
      </c>
      <c r="B185" s="19">
        <v>2</v>
      </c>
      <c r="C185" s="19" t="s">
        <v>705</v>
      </c>
      <c r="D185" s="19" t="s">
        <v>528</v>
      </c>
      <c r="E185" s="7">
        <v>2002</v>
      </c>
      <c r="F185" s="19">
        <v>194088</v>
      </c>
      <c r="G185" s="19">
        <v>92071</v>
      </c>
      <c r="H185" s="19">
        <v>9781</v>
      </c>
      <c r="I185" s="25">
        <v>0.65583564235993785</v>
      </c>
      <c r="J185" s="25">
        <v>0.31111373927147395</v>
      </c>
      <c r="K185" s="25">
        <f t="shared" si="22"/>
        <v>0.67825230029459138</v>
      </c>
      <c r="L185" s="25">
        <f t="shared" si="23"/>
        <v>0.32174769970540851</v>
      </c>
      <c r="M185" s="26">
        <f t="shared" si="30"/>
        <v>0.35650460058918287</v>
      </c>
      <c r="N185" s="25">
        <v>0.629</v>
      </c>
      <c r="O185" s="25">
        <v>0.35100000000000003</v>
      </c>
      <c r="P185" s="26">
        <f t="shared" si="24"/>
        <v>0.61975000000000002</v>
      </c>
      <c r="Q185" s="31">
        <v>134133</v>
      </c>
      <c r="R185" s="28">
        <v>69523</v>
      </c>
      <c r="S185" s="26">
        <f t="shared" si="31"/>
        <v>0.31725065797226693</v>
      </c>
      <c r="T185" s="28">
        <v>0.6</v>
      </c>
      <c r="U185" s="28">
        <v>0.38</v>
      </c>
      <c r="V185" s="26">
        <f t="shared" si="32"/>
        <v>0.57399999999999995</v>
      </c>
    </row>
    <row r="186" spans="1:22" x14ac:dyDescent="0.25">
      <c r="A186" s="19" t="s">
        <v>462</v>
      </c>
      <c r="B186" s="19">
        <v>3</v>
      </c>
      <c r="C186" s="19" t="s">
        <v>706</v>
      </c>
      <c r="D186" s="19" t="s">
        <v>528</v>
      </c>
      <c r="E186" s="7">
        <v>2006</v>
      </c>
      <c r="F186" s="19">
        <v>213747</v>
      </c>
      <c r="G186" s="19">
        <v>94549</v>
      </c>
      <c r="H186" s="19">
        <v>11563</v>
      </c>
      <c r="I186" s="25">
        <v>0.66825382434135039</v>
      </c>
      <c r="J186" s="25">
        <v>0.29559587193106962</v>
      </c>
      <c r="K186" s="25">
        <f t="shared" si="22"/>
        <v>0.69331746114124093</v>
      </c>
      <c r="L186" s="25">
        <f t="shared" si="23"/>
        <v>0.30668253885875912</v>
      </c>
      <c r="M186" s="26">
        <f t="shared" si="30"/>
        <v>0.38663492228248181</v>
      </c>
      <c r="N186" s="25">
        <v>0.60599999999999998</v>
      </c>
      <c r="O186" s="25">
        <v>0.37200000000000005</v>
      </c>
      <c r="P186" s="26">
        <f t="shared" si="24"/>
        <v>0.59775</v>
      </c>
      <c r="Q186" s="31">
        <v>147448</v>
      </c>
      <c r="R186" s="28">
        <v>86947</v>
      </c>
      <c r="S186" s="26">
        <f t="shared" si="31"/>
        <v>0.25811557413767355</v>
      </c>
      <c r="T186" s="28">
        <v>0.59</v>
      </c>
      <c r="U186" s="28">
        <v>0.39</v>
      </c>
      <c r="V186" s="26">
        <f t="shared" si="32"/>
        <v>0.56399999999999995</v>
      </c>
    </row>
    <row r="187" spans="1:22" x14ac:dyDescent="0.25">
      <c r="A187" s="19" t="s">
        <v>462</v>
      </c>
      <c r="B187" s="19">
        <v>4</v>
      </c>
      <c r="C187" s="19" t="s">
        <v>707</v>
      </c>
      <c r="D187" s="19" t="s">
        <v>528</v>
      </c>
      <c r="E187" s="7">
        <v>2007.5</v>
      </c>
      <c r="F187" s="19">
        <v>240385</v>
      </c>
      <c r="G187" s="19">
        <v>64560</v>
      </c>
      <c r="H187" s="19">
        <v>6567</v>
      </c>
      <c r="I187" s="25">
        <v>0.77167171730142015</v>
      </c>
      <c r="J187" s="25">
        <v>0.20724723285138294</v>
      </c>
      <c r="K187" s="25">
        <f t="shared" si="22"/>
        <v>0.78828969158372819</v>
      </c>
      <c r="L187" s="25">
        <f t="shared" si="23"/>
        <v>0.21171030841627181</v>
      </c>
      <c r="M187" s="26">
        <f t="shared" si="30"/>
        <v>0.57657938316745638</v>
      </c>
      <c r="N187" s="25">
        <v>0.78299999999999992</v>
      </c>
      <c r="O187" s="25">
        <v>0.20699999999999999</v>
      </c>
      <c r="P187" s="26">
        <f t="shared" si="24"/>
        <v>0.76875000000000004</v>
      </c>
      <c r="Q187" s="31">
        <v>160228</v>
      </c>
      <c r="R187" s="28">
        <v>31467</v>
      </c>
      <c r="S187" s="26">
        <f t="shared" si="31"/>
        <v>0.67169722736638926</v>
      </c>
      <c r="T187" s="28">
        <v>0.85</v>
      </c>
      <c r="U187" s="28">
        <v>0.14000000000000001</v>
      </c>
      <c r="V187" s="26">
        <f t="shared" si="32"/>
        <v>0.81899999999999995</v>
      </c>
    </row>
    <row r="188" spans="1:22" x14ac:dyDescent="0.25">
      <c r="A188" s="19" t="s">
        <v>462</v>
      </c>
      <c r="B188" s="19">
        <v>5</v>
      </c>
      <c r="C188" s="19" t="s">
        <v>708</v>
      </c>
      <c r="D188" s="19" t="s">
        <v>528</v>
      </c>
      <c r="E188" s="7">
        <v>1981</v>
      </c>
      <c r="F188" s="19">
        <v>238618</v>
      </c>
      <c r="G188" s="19">
        <v>95271</v>
      </c>
      <c r="H188" s="19">
        <v>9931</v>
      </c>
      <c r="I188" s="25">
        <v>0.69402012681054037</v>
      </c>
      <c r="J188" s="25">
        <v>0.27709557326508055</v>
      </c>
      <c r="K188" s="25">
        <f t="shared" si="22"/>
        <v>0.71466265735019718</v>
      </c>
      <c r="L188" s="25">
        <f t="shared" si="23"/>
        <v>0.28533734264980276</v>
      </c>
      <c r="M188" s="26">
        <f t="shared" si="30"/>
        <v>0.42932531470039442</v>
      </c>
      <c r="N188" s="25">
        <v>0.66200000000000003</v>
      </c>
      <c r="O188" s="25">
        <v>0.32299999999999995</v>
      </c>
      <c r="P188" s="26">
        <f t="shared" si="24"/>
        <v>0.65024999999999999</v>
      </c>
      <c r="Q188" s="31">
        <v>155110</v>
      </c>
      <c r="R188" s="28">
        <v>83575</v>
      </c>
      <c r="S188" s="26">
        <f t="shared" si="31"/>
        <v>0.29970463162745875</v>
      </c>
      <c r="T188" s="28">
        <v>0.65</v>
      </c>
      <c r="U188" s="28">
        <v>0.33</v>
      </c>
      <c r="V188" s="26">
        <f t="shared" si="32"/>
        <v>0.624</v>
      </c>
    </row>
    <row r="189" spans="1:22" x14ac:dyDescent="0.25">
      <c r="A189" s="19" t="s">
        <v>462</v>
      </c>
      <c r="B189" s="19">
        <v>6</v>
      </c>
      <c r="C189" s="19" t="s">
        <v>709</v>
      </c>
      <c r="D189" s="19" t="s">
        <v>531</v>
      </c>
      <c r="E189" s="7">
        <v>2012</v>
      </c>
      <c r="F189" s="19">
        <v>181921</v>
      </c>
      <c r="G189" s="19">
        <v>117313</v>
      </c>
      <c r="H189" s="19">
        <v>10315</v>
      </c>
      <c r="I189" s="25">
        <v>0.58769693974136561</v>
      </c>
      <c r="J189" s="25">
        <v>0.37898038759614794</v>
      </c>
      <c r="K189" s="25">
        <f t="shared" si="22"/>
        <v>0.60795564675137181</v>
      </c>
      <c r="L189" s="25">
        <f t="shared" si="23"/>
        <v>0.39204435324862819</v>
      </c>
      <c r="M189" s="26">
        <f t="shared" si="30"/>
        <v>0.21591129350274363</v>
      </c>
      <c r="N189" s="25">
        <v>0.55399999999999994</v>
      </c>
      <c r="O189" s="25">
        <v>0.42599999999999999</v>
      </c>
      <c r="P189" s="26">
        <f t="shared" si="24"/>
        <v>0.54474999999999996</v>
      </c>
      <c r="Q189" s="31"/>
      <c r="R189" s="28"/>
      <c r="S189" s="26"/>
      <c r="T189" s="28"/>
      <c r="U189" s="28"/>
      <c r="V189" s="26"/>
    </row>
    <row r="190" spans="1:22" x14ac:dyDescent="0.25">
      <c r="A190" s="19" t="s">
        <v>462</v>
      </c>
      <c r="B190" s="19">
        <v>7</v>
      </c>
      <c r="C190" s="19" t="s">
        <v>710</v>
      </c>
      <c r="D190" s="19" t="s">
        <v>528</v>
      </c>
      <c r="E190" s="7">
        <v>1996</v>
      </c>
      <c r="F190" s="19">
        <v>247770</v>
      </c>
      <c r="G190" s="19">
        <v>67405</v>
      </c>
      <c r="H190" s="19">
        <v>8643</v>
      </c>
      <c r="I190" s="25">
        <v>0.76515202984392472</v>
      </c>
      <c r="J190" s="25">
        <v>0.20815705118307198</v>
      </c>
      <c r="K190" s="25">
        <f t="shared" si="22"/>
        <v>0.78613468707860712</v>
      </c>
      <c r="L190" s="25">
        <f t="shared" si="23"/>
        <v>0.21386531292139288</v>
      </c>
      <c r="M190" s="26">
        <f t="shared" si="30"/>
        <v>0.57226937415721424</v>
      </c>
      <c r="N190" s="25">
        <v>0.76</v>
      </c>
      <c r="O190" s="25">
        <v>0.22500000000000001</v>
      </c>
      <c r="P190" s="26">
        <f t="shared" si="24"/>
        <v>0.74825000000000008</v>
      </c>
      <c r="Q190" s="31">
        <v>152669</v>
      </c>
      <c r="R190" s="28">
        <v>46375</v>
      </c>
      <c r="S190" s="26">
        <f>ABS((R190/(R190+Q190))-(Q190/(R190+Q190)))</f>
        <v>0.53402262816261725</v>
      </c>
      <c r="T190" s="28">
        <v>0.79</v>
      </c>
      <c r="U190" s="28">
        <v>0.2</v>
      </c>
      <c r="V190" s="26">
        <f>(T190-U190-7.2%)/2+0.5</f>
        <v>0.75900000000000001</v>
      </c>
    </row>
    <row r="191" spans="1:22" x14ac:dyDescent="0.25">
      <c r="A191" s="19" t="s">
        <v>462</v>
      </c>
      <c r="B191" s="19">
        <v>8</v>
      </c>
      <c r="C191" s="19" t="s">
        <v>711</v>
      </c>
      <c r="D191" s="19" t="s">
        <v>528</v>
      </c>
      <c r="E191" s="7">
        <v>2002</v>
      </c>
      <c r="F191" s="19">
        <v>217531</v>
      </c>
      <c r="G191" s="19">
        <v>113033</v>
      </c>
      <c r="H191" s="19">
        <v>12692</v>
      </c>
      <c r="I191" s="25">
        <v>0.63372817955112215</v>
      </c>
      <c r="J191" s="25">
        <v>0.32929650173631342</v>
      </c>
      <c r="K191" s="25">
        <f t="shared" si="22"/>
        <v>0.65806016384119259</v>
      </c>
      <c r="L191" s="25">
        <f t="shared" si="23"/>
        <v>0.34193983615880741</v>
      </c>
      <c r="M191" s="26">
        <f t="shared" si="30"/>
        <v>0.31612032768238518</v>
      </c>
      <c r="N191" s="25">
        <v>0.62</v>
      </c>
      <c r="O191" s="25">
        <v>0.36099999999999999</v>
      </c>
      <c r="P191" s="26">
        <f t="shared" si="24"/>
        <v>0.61024999999999996</v>
      </c>
      <c r="Q191" s="31">
        <v>153613</v>
      </c>
      <c r="R191" s="28">
        <v>52421</v>
      </c>
      <c r="S191" s="26">
        <f>ABS((R191/(R191+Q191))-(Q191/(R191+Q191)))</f>
        <v>0.49114223865963869</v>
      </c>
      <c r="T191" s="28">
        <v>0.74</v>
      </c>
      <c r="U191" s="28">
        <v>0.25</v>
      </c>
      <c r="V191" s="26">
        <f>(T191-U191-7.2%)/2+0.5</f>
        <v>0.70899999999999996</v>
      </c>
    </row>
    <row r="192" spans="1:22" x14ac:dyDescent="0.25">
      <c r="A192" s="19" t="s">
        <v>463</v>
      </c>
      <c r="B192" s="19">
        <v>1</v>
      </c>
      <c r="C192" s="19" t="s">
        <v>712</v>
      </c>
      <c r="D192" s="19" t="s">
        <v>528</v>
      </c>
      <c r="E192" s="7">
        <v>1988</v>
      </c>
      <c r="F192" s="19">
        <v>261936</v>
      </c>
      <c r="G192" s="19">
        <v>0</v>
      </c>
      <c r="H192" s="19">
        <v>4197</v>
      </c>
      <c r="I192" s="25">
        <v>0.98422968966644497</v>
      </c>
      <c r="J192" s="25">
        <v>0</v>
      </c>
      <c r="K192" s="25">
        <f t="shared" si="22"/>
        <v>1</v>
      </c>
      <c r="L192" s="25">
        <f t="shared" si="23"/>
        <v>0</v>
      </c>
      <c r="M192" s="26">
        <f t="shared" si="30"/>
        <v>1</v>
      </c>
      <c r="N192" s="25">
        <v>0.64</v>
      </c>
      <c r="O192" s="25">
        <v>0.34299999999999997</v>
      </c>
      <c r="P192" s="26">
        <f t="shared" si="24"/>
        <v>0.62925000000000009</v>
      </c>
      <c r="Q192" s="31">
        <v>122751</v>
      </c>
      <c r="R192" s="28">
        <v>91209</v>
      </c>
      <c r="S192" s="26">
        <f>ABS((R192/(R192+Q192))-(Q192/(R192+Q192)))</f>
        <v>0.14742007851934941</v>
      </c>
      <c r="T192" s="28">
        <v>0.59</v>
      </c>
      <c r="U192" s="28">
        <v>0.39</v>
      </c>
      <c r="V192" s="26">
        <f>(T192-U192-7.2%)/2+0.5</f>
        <v>0.56399999999999995</v>
      </c>
    </row>
    <row r="193" spans="1:22" x14ac:dyDescent="0.25">
      <c r="A193" s="19" t="s">
        <v>463</v>
      </c>
      <c r="B193" s="19">
        <v>2</v>
      </c>
      <c r="C193" s="19" t="s">
        <v>713</v>
      </c>
      <c r="D193" s="19" t="s">
        <v>528</v>
      </c>
      <c r="E193" s="7">
        <v>1996</v>
      </c>
      <c r="F193" s="19">
        <v>259257</v>
      </c>
      <c r="G193" s="19">
        <v>0</v>
      </c>
      <c r="H193" s="19">
        <v>4078</v>
      </c>
      <c r="I193" s="25">
        <v>0.98451402206315153</v>
      </c>
      <c r="J193" s="25">
        <v>0</v>
      </c>
      <c r="K193" s="25">
        <f t="shared" si="22"/>
        <v>1</v>
      </c>
      <c r="L193" s="25">
        <f t="shared" si="23"/>
        <v>0</v>
      </c>
      <c r="M193" s="26">
        <f t="shared" si="30"/>
        <v>1</v>
      </c>
      <c r="N193" s="25">
        <v>0.58700000000000008</v>
      </c>
      <c r="O193" s="25">
        <v>0.39200000000000002</v>
      </c>
      <c r="P193" s="26">
        <f t="shared" si="24"/>
        <v>0.57825000000000004</v>
      </c>
      <c r="Q193" s="31">
        <v>122708</v>
      </c>
      <c r="R193" s="28">
        <v>85124</v>
      </c>
      <c r="S193" s="26">
        <f>ABS((R193/(R193+Q193))-(Q193/(R193+Q193)))</f>
        <v>0.1808383694522499</v>
      </c>
      <c r="T193" s="28">
        <v>0.59</v>
      </c>
      <c r="U193" s="28">
        <v>0.39</v>
      </c>
      <c r="V193" s="26">
        <f>(T193-U193-7.2%)/2+0.5</f>
        <v>0.56399999999999995</v>
      </c>
    </row>
    <row r="194" spans="1:22" x14ac:dyDescent="0.25">
      <c r="A194" s="19" t="s">
        <v>463</v>
      </c>
      <c r="B194" s="19">
        <v>3</v>
      </c>
      <c r="C194" s="19" t="s">
        <v>714</v>
      </c>
      <c r="D194" s="19" t="s">
        <v>528</v>
      </c>
      <c r="E194" s="7">
        <v>2007</v>
      </c>
      <c r="F194" s="19">
        <v>212119</v>
      </c>
      <c r="G194" s="19">
        <v>109372</v>
      </c>
      <c r="H194" s="19">
        <v>262</v>
      </c>
      <c r="I194" s="25">
        <v>0.65926036431672741</v>
      </c>
      <c r="J194" s="25">
        <v>0.33992534646141603</v>
      </c>
      <c r="K194" s="25">
        <f t="shared" si="22"/>
        <v>0.65979763041578143</v>
      </c>
      <c r="L194" s="25">
        <f t="shared" si="23"/>
        <v>0.34020236958421851</v>
      </c>
      <c r="M194" s="26">
        <f t="shared" si="30"/>
        <v>0.31959526083156292</v>
      </c>
      <c r="N194" s="25">
        <v>0.56899999999999995</v>
      </c>
      <c r="O194" s="25">
        <v>0.41399999999999998</v>
      </c>
      <c r="P194" s="26">
        <f t="shared" si="24"/>
        <v>0.55825000000000002</v>
      </c>
      <c r="Q194" s="31">
        <v>122858</v>
      </c>
      <c r="R194" s="28">
        <v>94646</v>
      </c>
      <c r="S194" s="26">
        <f>ABS((R194/(R194+Q194))-(Q194/(R194+Q194)))</f>
        <v>0.12970795939385021</v>
      </c>
      <c r="T194" s="28">
        <v>0.59</v>
      </c>
      <c r="U194" s="28">
        <v>0.39</v>
      </c>
      <c r="V194" s="26">
        <f>(T194-U194-7.2%)/2+0.5</f>
        <v>0.56399999999999995</v>
      </c>
    </row>
    <row r="195" spans="1:22" x14ac:dyDescent="0.25">
      <c r="A195" s="19" t="s">
        <v>463</v>
      </c>
      <c r="B195" s="19">
        <v>4</v>
      </c>
      <c r="C195" s="19" t="s">
        <v>715</v>
      </c>
      <c r="D195" s="19" t="s">
        <v>531</v>
      </c>
      <c r="E195" s="7">
        <v>2012</v>
      </c>
      <c r="F195" s="19">
        <v>221303</v>
      </c>
      <c r="G195" s="19">
        <v>129936</v>
      </c>
      <c r="H195" s="19">
        <v>11006</v>
      </c>
      <c r="I195" s="25">
        <v>0.61092078565611674</v>
      </c>
      <c r="J195" s="25">
        <v>0.35869646233902469</v>
      </c>
      <c r="K195" s="25">
        <f t="shared" ref="K195:K258" si="33">I195/(I195+J195)</f>
        <v>0.63006385965112077</v>
      </c>
      <c r="L195" s="25">
        <f t="shared" ref="L195:L258" si="34">J195/(J195+I195)</f>
        <v>0.36993614034887923</v>
      </c>
      <c r="M195" s="26">
        <f t="shared" si="30"/>
        <v>0.26012771930224154</v>
      </c>
      <c r="N195" s="25">
        <v>0.57100000000000006</v>
      </c>
      <c r="O195" s="25">
        <v>0.41299999999999998</v>
      </c>
      <c r="P195" s="26">
        <f t="shared" ref="P195:P258" si="35">(N195-O195-3.85%)/2+0.5</f>
        <v>0.55975000000000008</v>
      </c>
      <c r="Q195" s="31"/>
      <c r="R195" s="28"/>
      <c r="S195" s="26"/>
      <c r="T195" s="28"/>
      <c r="U195" s="28"/>
      <c r="V195" s="26"/>
    </row>
    <row r="196" spans="1:22" x14ac:dyDescent="0.25">
      <c r="A196" s="19" t="s">
        <v>463</v>
      </c>
      <c r="B196" s="19">
        <v>5</v>
      </c>
      <c r="C196" s="19" t="s">
        <v>716</v>
      </c>
      <c r="D196" s="19" t="s">
        <v>528</v>
      </c>
      <c r="E196" s="7">
        <v>1976</v>
      </c>
      <c r="F196" s="19">
        <v>257490</v>
      </c>
      <c r="G196" s="19">
        <v>82944</v>
      </c>
      <c r="H196" s="19">
        <v>675</v>
      </c>
      <c r="I196" s="25">
        <v>0.75486134930476767</v>
      </c>
      <c r="J196" s="25">
        <v>0.24315981108677873</v>
      </c>
      <c r="K196" s="25">
        <f t="shared" si="33"/>
        <v>0.75635806059324273</v>
      </c>
      <c r="L196" s="25">
        <f t="shared" si="34"/>
        <v>0.24364193940675727</v>
      </c>
      <c r="M196" s="26">
        <f t="shared" si="30"/>
        <v>0.51271612118648546</v>
      </c>
      <c r="N196" s="25">
        <v>0.65200000000000002</v>
      </c>
      <c r="O196" s="25">
        <v>0.33100000000000002</v>
      </c>
      <c r="P196" s="26">
        <f t="shared" si="35"/>
        <v>0.64124999999999999</v>
      </c>
      <c r="Q196" s="31">
        <v>145696</v>
      </c>
      <c r="R196" s="28">
        <v>73467</v>
      </c>
      <c r="S196" s="26">
        <f t="shared" ref="S196:S204" si="36">ABS((R196/(R196+Q196))-(Q196/(R196+Q196)))</f>
        <v>0.32956749086296505</v>
      </c>
      <c r="T196" s="28">
        <v>0.65</v>
      </c>
      <c r="U196" s="28">
        <v>0.33</v>
      </c>
      <c r="V196" s="26">
        <f t="shared" ref="V196:V204" si="37">(T196-U196-7.2%)/2+0.5</f>
        <v>0.624</v>
      </c>
    </row>
    <row r="197" spans="1:22" x14ac:dyDescent="0.25">
      <c r="A197" s="19" t="s">
        <v>463</v>
      </c>
      <c r="B197" s="19">
        <v>6</v>
      </c>
      <c r="C197" s="19" t="s">
        <v>717</v>
      </c>
      <c r="D197" s="19" t="s">
        <v>528</v>
      </c>
      <c r="E197" s="7">
        <v>1996</v>
      </c>
      <c r="F197" s="19">
        <v>180942</v>
      </c>
      <c r="G197" s="19">
        <v>176612</v>
      </c>
      <c r="H197" s="19">
        <v>17253</v>
      </c>
      <c r="I197" s="25">
        <v>0.48276046071711576</v>
      </c>
      <c r="J197" s="25">
        <v>0.4712078483059281</v>
      </c>
      <c r="K197" s="25">
        <f t="shared" si="33"/>
        <v>0.50605502945009706</v>
      </c>
      <c r="L197" s="25">
        <f t="shared" si="34"/>
        <v>0.49394497054990294</v>
      </c>
      <c r="M197" s="26">
        <f t="shared" si="30"/>
        <v>1.2110058900194121E-2</v>
      </c>
      <c r="N197" s="25">
        <v>0.54700000000000004</v>
      </c>
      <c r="O197" s="25">
        <v>0.439</v>
      </c>
      <c r="P197" s="26">
        <f t="shared" si="35"/>
        <v>0.53475000000000006</v>
      </c>
      <c r="Q197" s="31">
        <v>142732</v>
      </c>
      <c r="R197" s="28">
        <v>107930</v>
      </c>
      <c r="S197" s="26">
        <f t="shared" si="36"/>
        <v>0.13884035075121082</v>
      </c>
      <c r="T197" s="28">
        <v>0.57999999999999996</v>
      </c>
      <c r="U197" s="28">
        <v>0.41</v>
      </c>
      <c r="V197" s="26">
        <f t="shared" si="37"/>
        <v>0.54899999999999993</v>
      </c>
    </row>
    <row r="198" spans="1:22" x14ac:dyDescent="0.25">
      <c r="A198" s="19" t="s">
        <v>463</v>
      </c>
      <c r="B198" s="19">
        <v>7</v>
      </c>
      <c r="C198" s="19" t="s">
        <v>718</v>
      </c>
      <c r="D198" s="19" t="s">
        <v>528</v>
      </c>
      <c r="E198" s="7">
        <v>1999</v>
      </c>
      <c r="F198" s="19">
        <v>210794</v>
      </c>
      <c r="G198" s="19">
        <v>0</v>
      </c>
      <c r="H198" s="19">
        <v>42042</v>
      </c>
      <c r="I198" s="25">
        <v>0.83371829960923283</v>
      </c>
      <c r="J198" s="25">
        <v>0</v>
      </c>
      <c r="K198" s="25">
        <f t="shared" si="33"/>
        <v>1</v>
      </c>
      <c r="L198" s="25">
        <f t="shared" si="34"/>
        <v>0</v>
      </c>
      <c r="M198" s="26">
        <f t="shared" si="30"/>
        <v>1</v>
      </c>
      <c r="N198" s="25">
        <v>0.82499999999999996</v>
      </c>
      <c r="O198" s="25">
        <v>0.156</v>
      </c>
      <c r="P198" s="26">
        <f t="shared" si="35"/>
        <v>0.81525000000000003</v>
      </c>
      <c r="Q198" s="31">
        <v>134974</v>
      </c>
      <c r="R198" s="28">
        <v>0</v>
      </c>
      <c r="S198" s="26">
        <f t="shared" si="36"/>
        <v>1</v>
      </c>
      <c r="T198" s="28">
        <v>0.86</v>
      </c>
      <c r="U198" s="28">
        <v>0.14000000000000001</v>
      </c>
      <c r="V198" s="26">
        <f t="shared" si="37"/>
        <v>0.82399999999999995</v>
      </c>
    </row>
    <row r="199" spans="1:22" x14ac:dyDescent="0.25">
      <c r="A199" s="19" t="s">
        <v>463</v>
      </c>
      <c r="B199" s="19">
        <v>8</v>
      </c>
      <c r="C199" s="19" t="s">
        <v>719</v>
      </c>
      <c r="D199" s="19" t="s">
        <v>528</v>
      </c>
      <c r="E199" s="7">
        <v>2001</v>
      </c>
      <c r="F199" s="19">
        <v>263999</v>
      </c>
      <c r="G199" s="19">
        <v>82242</v>
      </c>
      <c r="H199" s="19">
        <v>570</v>
      </c>
      <c r="I199" s="25">
        <v>0.76121864646738424</v>
      </c>
      <c r="J199" s="25">
        <v>0.23713780704764267</v>
      </c>
      <c r="K199" s="25">
        <f t="shared" si="33"/>
        <v>0.7624718043212676</v>
      </c>
      <c r="L199" s="25">
        <f t="shared" si="34"/>
        <v>0.23752819567873246</v>
      </c>
      <c r="M199" s="26">
        <f t="shared" si="30"/>
        <v>0.5249436086425352</v>
      </c>
      <c r="N199" s="25">
        <v>0.57799999999999996</v>
      </c>
      <c r="O199" s="25">
        <v>0.40799999999999997</v>
      </c>
      <c r="P199" s="26">
        <f t="shared" si="35"/>
        <v>0.56574999999999998</v>
      </c>
      <c r="Q199" s="31">
        <v>157071</v>
      </c>
      <c r="R199" s="28">
        <v>59965</v>
      </c>
      <c r="S199" s="26">
        <f t="shared" si="36"/>
        <v>0.44741886138705095</v>
      </c>
      <c r="T199" s="28">
        <v>0.6</v>
      </c>
      <c r="U199" s="28">
        <v>0.39</v>
      </c>
      <c r="V199" s="26">
        <f t="shared" si="37"/>
        <v>0.56899999999999995</v>
      </c>
    </row>
    <row r="200" spans="1:22" x14ac:dyDescent="0.25">
      <c r="A200" s="19" t="s">
        <v>463</v>
      </c>
      <c r="B200" s="19">
        <v>9</v>
      </c>
      <c r="C200" s="19" t="s">
        <v>720</v>
      </c>
      <c r="D200" s="19" t="s">
        <v>528</v>
      </c>
      <c r="E200" s="7">
        <v>2010</v>
      </c>
      <c r="F200" s="19">
        <v>212754</v>
      </c>
      <c r="G200" s="19">
        <v>116531</v>
      </c>
      <c r="H200" s="19">
        <v>33120</v>
      </c>
      <c r="I200" s="25">
        <v>0.58706143679033129</v>
      </c>
      <c r="J200" s="25">
        <v>0.32154909562506034</v>
      </c>
      <c r="K200" s="25">
        <f t="shared" si="33"/>
        <v>0.64610899372883668</v>
      </c>
      <c r="L200" s="25">
        <f t="shared" si="34"/>
        <v>0.35389100627116321</v>
      </c>
      <c r="M200" s="26">
        <f t="shared" si="30"/>
        <v>0.29221798745767347</v>
      </c>
      <c r="N200" s="25">
        <v>0.55500000000000005</v>
      </c>
      <c r="O200" s="25">
        <v>0.43099999999999999</v>
      </c>
      <c r="P200" s="26">
        <f t="shared" si="35"/>
        <v>0.54275000000000007</v>
      </c>
      <c r="Q200" s="31">
        <v>132743</v>
      </c>
      <c r="R200" s="28">
        <v>120029</v>
      </c>
      <c r="S200" s="26">
        <f t="shared" si="36"/>
        <v>5.0298292532400701E-2</v>
      </c>
      <c r="T200" s="28">
        <v>0.55000000000000004</v>
      </c>
      <c r="U200" s="28">
        <v>0.44</v>
      </c>
      <c r="V200" s="26">
        <f t="shared" si="37"/>
        <v>0.51900000000000002</v>
      </c>
    </row>
    <row r="201" spans="1:22" x14ac:dyDescent="0.25">
      <c r="A201" s="19" t="s">
        <v>464</v>
      </c>
      <c r="B201" s="19">
        <v>1</v>
      </c>
      <c r="C201" s="19" t="s">
        <v>721</v>
      </c>
      <c r="D201" s="19" t="s">
        <v>521</v>
      </c>
      <c r="E201" s="7">
        <v>2010</v>
      </c>
      <c r="F201" s="19">
        <v>165179</v>
      </c>
      <c r="G201" s="19">
        <v>167060</v>
      </c>
      <c r="H201" s="19">
        <v>14798</v>
      </c>
      <c r="I201" s="25">
        <v>0.4759694211280065</v>
      </c>
      <c r="J201" s="25">
        <v>0.4813895924642041</v>
      </c>
      <c r="K201" s="25">
        <f t="shared" si="33"/>
        <v>0.49716920650495577</v>
      </c>
      <c r="L201" s="25">
        <f t="shared" si="34"/>
        <v>0.50283079349504423</v>
      </c>
      <c r="M201" s="26">
        <f t="shared" ref="M201:M233" si="38">ABS((J201/(J201+I201))-(I201/(J201+I201)))</f>
        <v>5.6615869900884519E-3</v>
      </c>
      <c r="N201" s="25">
        <v>0.45299999999999996</v>
      </c>
      <c r="O201" s="25">
        <v>0.53600000000000003</v>
      </c>
      <c r="P201" s="26">
        <f t="shared" si="35"/>
        <v>0.43924999999999997</v>
      </c>
      <c r="Q201" s="31">
        <v>94824</v>
      </c>
      <c r="R201" s="28">
        <v>120523</v>
      </c>
      <c r="S201" s="26">
        <f t="shared" si="36"/>
        <v>0.1193376271784608</v>
      </c>
      <c r="T201" s="28">
        <v>0.5</v>
      </c>
      <c r="U201" s="28">
        <v>0.48</v>
      </c>
      <c r="V201" s="26">
        <f t="shared" si="37"/>
        <v>0.47399999999999998</v>
      </c>
    </row>
    <row r="202" spans="1:22" x14ac:dyDescent="0.25">
      <c r="A202" s="19" t="s">
        <v>464</v>
      </c>
      <c r="B202" s="19">
        <v>2</v>
      </c>
      <c r="C202" s="19" t="s">
        <v>722</v>
      </c>
      <c r="D202" s="19" t="s">
        <v>521</v>
      </c>
      <c r="E202" s="7">
        <v>2010</v>
      </c>
      <c r="F202" s="19">
        <v>108973</v>
      </c>
      <c r="G202" s="19">
        <v>194653</v>
      </c>
      <c r="H202" s="19">
        <v>14641</v>
      </c>
      <c r="I202" s="25">
        <v>0.34239490742049916</v>
      </c>
      <c r="J202" s="25">
        <v>0.61160283661202697</v>
      </c>
      <c r="K202" s="25">
        <f t="shared" si="33"/>
        <v>0.35890536383577165</v>
      </c>
      <c r="L202" s="25">
        <f t="shared" si="34"/>
        <v>0.64109463616422835</v>
      </c>
      <c r="M202" s="26">
        <f t="shared" si="38"/>
        <v>0.2821892723284567</v>
      </c>
      <c r="N202" s="25">
        <v>0.43099999999999999</v>
      </c>
      <c r="O202" s="25">
        <v>0.56000000000000005</v>
      </c>
      <c r="P202" s="26">
        <f t="shared" si="35"/>
        <v>0.41624999999999995</v>
      </c>
      <c r="Q202" s="31">
        <v>72118</v>
      </c>
      <c r="R202" s="28">
        <v>148864</v>
      </c>
      <c r="S202" s="26">
        <f t="shared" si="36"/>
        <v>0.34729525481713441</v>
      </c>
      <c r="T202" s="28">
        <v>0.48</v>
      </c>
      <c r="U202" s="28">
        <v>0.51</v>
      </c>
      <c r="V202" s="26">
        <f t="shared" si="37"/>
        <v>0.44899999999999995</v>
      </c>
    </row>
    <row r="203" spans="1:22" x14ac:dyDescent="0.25">
      <c r="A203" s="19" t="s">
        <v>464</v>
      </c>
      <c r="B203" s="19">
        <v>3</v>
      </c>
      <c r="C203" s="19" t="s">
        <v>723</v>
      </c>
      <c r="D203" s="19" t="s">
        <v>521</v>
      </c>
      <c r="E203" s="7">
        <v>2010</v>
      </c>
      <c r="F203" s="19">
        <v>144108</v>
      </c>
      <c r="G203" s="19">
        <v>171675</v>
      </c>
      <c r="H203" s="19">
        <v>10500</v>
      </c>
      <c r="I203" s="25">
        <v>0.44166567059883599</v>
      </c>
      <c r="J203" s="25">
        <v>0.52615367640974242</v>
      </c>
      <c r="K203" s="25">
        <f t="shared" si="33"/>
        <v>0.45635135520278169</v>
      </c>
      <c r="L203" s="25">
        <f t="shared" si="34"/>
        <v>0.54364864479721831</v>
      </c>
      <c r="M203" s="26">
        <f t="shared" si="38"/>
        <v>8.7297289594436611E-2</v>
      </c>
      <c r="N203" s="25">
        <v>0.45799999999999996</v>
      </c>
      <c r="O203" s="25">
        <v>0.53100000000000003</v>
      </c>
      <c r="P203" s="26">
        <f t="shared" si="35"/>
        <v>0.44424999999999998</v>
      </c>
      <c r="Q203" s="31">
        <v>83953</v>
      </c>
      <c r="R203" s="28">
        <v>133714</v>
      </c>
      <c r="S203" s="26">
        <f t="shared" si="36"/>
        <v>0.22861067594077195</v>
      </c>
      <c r="T203" s="28">
        <v>0.49</v>
      </c>
      <c r="U203" s="28">
        <v>0.49</v>
      </c>
      <c r="V203" s="26">
        <f t="shared" si="37"/>
        <v>0.46399999999999997</v>
      </c>
    </row>
    <row r="204" spans="1:22" x14ac:dyDescent="0.25">
      <c r="A204" s="19" t="s">
        <v>464</v>
      </c>
      <c r="B204" s="19">
        <v>4</v>
      </c>
      <c r="C204" s="19" t="s">
        <v>724</v>
      </c>
      <c r="D204" s="19" t="s">
        <v>521</v>
      </c>
      <c r="E204" s="7">
        <v>1990</v>
      </c>
      <c r="F204" s="19">
        <v>104996</v>
      </c>
      <c r="G204" s="19">
        <v>197386</v>
      </c>
      <c r="H204" s="19">
        <v>10567</v>
      </c>
      <c r="I204" s="25">
        <v>0.3355051462059313</v>
      </c>
      <c r="J204" s="25">
        <v>0.63072896861788985</v>
      </c>
      <c r="K204" s="25">
        <f t="shared" si="33"/>
        <v>0.34722966314132453</v>
      </c>
      <c r="L204" s="25">
        <f t="shared" si="34"/>
        <v>0.65277033685867547</v>
      </c>
      <c r="M204" s="26">
        <f t="shared" si="38"/>
        <v>0.30554067371735094</v>
      </c>
      <c r="N204" s="25">
        <v>0.45500000000000002</v>
      </c>
      <c r="O204" s="25">
        <v>0.53500000000000003</v>
      </c>
      <c r="P204" s="26">
        <f t="shared" si="35"/>
        <v>0.44074999999999998</v>
      </c>
      <c r="Q204" s="31">
        <v>68458</v>
      </c>
      <c r="R204" s="28">
        <v>148531</v>
      </c>
      <c r="S204" s="26">
        <f t="shared" si="36"/>
        <v>0.36901870601735576</v>
      </c>
      <c r="T204" s="28">
        <v>0.5</v>
      </c>
      <c r="U204" s="28">
        <v>0.48</v>
      </c>
      <c r="V204" s="26">
        <f t="shared" si="37"/>
        <v>0.47399999999999998</v>
      </c>
    </row>
    <row r="205" spans="1:22" x14ac:dyDescent="0.25">
      <c r="A205" s="19" t="s">
        <v>464</v>
      </c>
      <c r="B205" s="19">
        <v>5</v>
      </c>
      <c r="C205" s="19" t="s">
        <v>725</v>
      </c>
      <c r="D205" s="19" t="s">
        <v>531</v>
      </c>
      <c r="E205" s="7">
        <v>2012</v>
      </c>
      <c r="F205" s="19">
        <v>214531</v>
      </c>
      <c r="G205" s="19">
        <v>103931</v>
      </c>
      <c r="H205" s="19">
        <v>11684</v>
      </c>
      <c r="I205" s="25">
        <v>0.64980644926789966</v>
      </c>
      <c r="J205" s="25">
        <v>0.31480314769829104</v>
      </c>
      <c r="K205" s="25">
        <f t="shared" si="33"/>
        <v>0.67364709133271783</v>
      </c>
      <c r="L205" s="25">
        <f t="shared" si="34"/>
        <v>0.32635290866728212</v>
      </c>
      <c r="M205" s="26">
        <f t="shared" si="38"/>
        <v>0.34729418266543571</v>
      </c>
      <c r="N205" s="25">
        <v>0.60699999999999998</v>
      </c>
      <c r="O205" s="25">
        <v>0.38299999999999995</v>
      </c>
      <c r="P205" s="26">
        <f t="shared" si="35"/>
        <v>0.59275</v>
      </c>
      <c r="Q205" s="31"/>
      <c r="R205" s="28"/>
      <c r="S205" s="26"/>
      <c r="T205" s="28"/>
      <c r="U205" s="28"/>
      <c r="V205" s="26"/>
    </row>
    <row r="206" spans="1:22" x14ac:dyDescent="0.25">
      <c r="A206" s="19" t="s">
        <v>464</v>
      </c>
      <c r="B206" s="19">
        <v>6</v>
      </c>
      <c r="C206" s="19" t="s">
        <v>726</v>
      </c>
      <c r="D206" s="19" t="s">
        <v>521</v>
      </c>
      <c r="E206" s="7">
        <v>1986</v>
      </c>
      <c r="F206" s="19">
        <v>136563</v>
      </c>
      <c r="G206" s="19">
        <v>174955</v>
      </c>
      <c r="H206" s="19">
        <v>8957</v>
      </c>
      <c r="I206" s="25">
        <v>0.42612684296747017</v>
      </c>
      <c r="J206" s="25">
        <v>0.54592401903424603</v>
      </c>
      <c r="K206" s="25">
        <f t="shared" si="33"/>
        <v>0.43837916268080818</v>
      </c>
      <c r="L206" s="25">
        <f t="shared" si="34"/>
        <v>0.56162083731919177</v>
      </c>
      <c r="M206" s="26">
        <f t="shared" si="38"/>
        <v>0.12324167463838359</v>
      </c>
      <c r="N206" s="25">
        <v>0.48799999999999999</v>
      </c>
      <c r="O206" s="25">
        <v>0.502</v>
      </c>
      <c r="P206" s="26">
        <f t="shared" si="35"/>
        <v>0.47375</v>
      </c>
      <c r="Q206" s="31">
        <v>66729</v>
      </c>
      <c r="R206" s="28">
        <v>123142</v>
      </c>
      <c r="S206" s="26">
        <f t="shared" ref="S206:S213" si="39">ABS((R206/(R206+Q206))-(Q206/(R206+Q206)))</f>
        <v>0.29711224989598201</v>
      </c>
      <c r="T206" s="28">
        <v>0.54</v>
      </c>
      <c r="U206" s="28">
        <v>0.45</v>
      </c>
      <c r="V206" s="26">
        <f t="shared" ref="V206:V213" si="40">(T206-U206-7.2%)/2+0.5</f>
        <v>0.50900000000000001</v>
      </c>
    </row>
    <row r="207" spans="1:22" x14ac:dyDescent="0.25">
      <c r="A207" s="19" t="s">
        <v>464</v>
      </c>
      <c r="B207" s="19">
        <v>7</v>
      </c>
      <c r="C207" s="19" t="s">
        <v>727</v>
      </c>
      <c r="D207" s="19" t="s">
        <v>521</v>
      </c>
      <c r="E207" s="7">
        <v>2010</v>
      </c>
      <c r="F207" s="19">
        <v>136849</v>
      </c>
      <c r="G207" s="19">
        <v>169668</v>
      </c>
      <c r="H207" s="19">
        <v>11552</v>
      </c>
      <c r="I207" s="25">
        <v>0.43024941129126071</v>
      </c>
      <c r="J207" s="25">
        <v>0.53343142525678389</v>
      </c>
      <c r="K207" s="25">
        <f t="shared" si="33"/>
        <v>0.44646463328298269</v>
      </c>
      <c r="L207" s="25">
        <f t="shared" si="34"/>
        <v>0.55353536671701731</v>
      </c>
      <c r="M207" s="26">
        <f t="shared" si="38"/>
        <v>0.10707073343403462</v>
      </c>
      <c r="N207" s="25">
        <v>0.47899999999999998</v>
      </c>
      <c r="O207" s="25">
        <v>0.51</v>
      </c>
      <c r="P207" s="26">
        <f t="shared" si="35"/>
        <v>0.46525</v>
      </c>
      <c r="Q207" s="31">
        <v>102402</v>
      </c>
      <c r="R207" s="28">
        <v>113185</v>
      </c>
      <c r="S207" s="26">
        <f t="shared" si="39"/>
        <v>5.0016930519929337E-2</v>
      </c>
      <c r="T207" s="28">
        <v>0.52</v>
      </c>
      <c r="U207" s="28">
        <v>0.46</v>
      </c>
      <c r="V207" s="26">
        <f t="shared" si="40"/>
        <v>0.49399999999999999</v>
      </c>
    </row>
    <row r="208" spans="1:22" x14ac:dyDescent="0.25">
      <c r="A208" s="19" t="s">
        <v>464</v>
      </c>
      <c r="B208" s="19">
        <v>8</v>
      </c>
      <c r="C208" s="19" t="s">
        <v>523</v>
      </c>
      <c r="D208" s="19" t="s">
        <v>521</v>
      </c>
      <c r="E208" s="7">
        <v>2000</v>
      </c>
      <c r="F208" s="19">
        <v>128657</v>
      </c>
      <c r="G208" s="19">
        <v>202217</v>
      </c>
      <c r="H208" s="19">
        <v>14180</v>
      </c>
      <c r="I208" s="25">
        <v>0.37286047980895742</v>
      </c>
      <c r="J208" s="25">
        <v>0.58604450317921253</v>
      </c>
      <c r="K208" s="25">
        <f t="shared" si="33"/>
        <v>0.38883986049070035</v>
      </c>
      <c r="L208" s="25">
        <f t="shared" si="34"/>
        <v>0.61116013950929959</v>
      </c>
      <c r="M208" s="26">
        <f t="shared" si="38"/>
        <v>0.22232027901859924</v>
      </c>
      <c r="N208" s="25">
        <v>0.48</v>
      </c>
      <c r="O208" s="25">
        <v>0.51100000000000001</v>
      </c>
      <c r="P208" s="26">
        <f t="shared" si="35"/>
        <v>0.46525</v>
      </c>
      <c r="Q208" s="31">
        <v>84069</v>
      </c>
      <c r="R208" s="28">
        <v>156931</v>
      </c>
      <c r="S208" s="26">
        <f t="shared" si="39"/>
        <v>0.30233195020746884</v>
      </c>
      <c r="T208" s="28">
        <v>0.53</v>
      </c>
      <c r="U208" s="28">
        <v>0.46</v>
      </c>
      <c r="V208" s="26">
        <f t="shared" si="40"/>
        <v>0.499</v>
      </c>
    </row>
    <row r="209" spans="1:22" x14ac:dyDescent="0.25">
      <c r="A209" s="19" t="s">
        <v>464</v>
      </c>
      <c r="B209" s="19">
        <v>9</v>
      </c>
      <c r="C209" s="19" t="s">
        <v>728</v>
      </c>
      <c r="D209" s="19" t="s">
        <v>528</v>
      </c>
      <c r="E209" s="7">
        <v>1982</v>
      </c>
      <c r="F209" s="19">
        <v>208846</v>
      </c>
      <c r="G209" s="19">
        <v>114760</v>
      </c>
      <c r="H209" s="19">
        <v>13710</v>
      </c>
      <c r="I209" s="25">
        <v>0.61914050919612473</v>
      </c>
      <c r="J209" s="25">
        <v>0.34021510986730541</v>
      </c>
      <c r="K209" s="25">
        <f t="shared" si="33"/>
        <v>0.64537122303047534</v>
      </c>
      <c r="L209" s="25">
        <f t="shared" si="34"/>
        <v>0.35462877696952466</v>
      </c>
      <c r="M209" s="26">
        <f t="shared" si="38"/>
        <v>0.29074244606095068</v>
      </c>
      <c r="N209" s="25">
        <v>0.57200000000000006</v>
      </c>
      <c r="O209" s="25">
        <v>0.41899999999999998</v>
      </c>
      <c r="P209" s="26">
        <f t="shared" si="35"/>
        <v>0.55725000000000002</v>
      </c>
      <c r="Q209" s="31">
        <v>124671</v>
      </c>
      <c r="R209" s="28">
        <v>71372</v>
      </c>
      <c r="S209" s="26">
        <f t="shared" si="39"/>
        <v>0.27187402763679391</v>
      </c>
      <c r="T209" s="28">
        <v>0.65</v>
      </c>
      <c r="U209" s="28">
        <v>0.33</v>
      </c>
      <c r="V209" s="26">
        <f t="shared" si="40"/>
        <v>0.624</v>
      </c>
    </row>
    <row r="210" spans="1:22" x14ac:dyDescent="0.25">
      <c r="A210" s="19" t="s">
        <v>464</v>
      </c>
      <c r="B210" s="19">
        <v>10</v>
      </c>
      <c r="C210" s="19" t="s">
        <v>729</v>
      </c>
      <c r="D210" s="19" t="s">
        <v>521</v>
      </c>
      <c r="E210" s="7">
        <v>2002</v>
      </c>
      <c r="F210" s="19">
        <v>97734</v>
      </c>
      <c r="G210" s="19">
        <v>226075</v>
      </c>
      <c r="H210" s="19">
        <v>4803</v>
      </c>
      <c r="I210" s="25">
        <v>0.29741458011271654</v>
      </c>
      <c r="J210" s="25">
        <v>0.68796939856122119</v>
      </c>
      <c r="K210" s="25">
        <f t="shared" si="33"/>
        <v>0.30182607648335902</v>
      </c>
      <c r="L210" s="25">
        <f t="shared" si="34"/>
        <v>0.69817392351664098</v>
      </c>
      <c r="M210" s="26">
        <f t="shared" si="38"/>
        <v>0.39634784703328196</v>
      </c>
      <c r="N210" s="25">
        <v>0.43700000000000006</v>
      </c>
      <c r="O210" s="25">
        <v>0.55299999999999994</v>
      </c>
      <c r="P210" s="26">
        <f t="shared" si="35"/>
        <v>0.42275000000000007</v>
      </c>
      <c r="Q210" s="31">
        <v>58530</v>
      </c>
      <c r="R210" s="28">
        <v>168364</v>
      </c>
      <c r="S210" s="26">
        <f t="shared" si="39"/>
        <v>0.48407626468747522</v>
      </c>
      <c r="T210" s="28">
        <v>0.48</v>
      </c>
      <c r="U210" s="28">
        <v>0.5</v>
      </c>
      <c r="V210" s="26">
        <f t="shared" si="40"/>
        <v>0.45399999999999996</v>
      </c>
    </row>
    <row r="211" spans="1:22" x14ac:dyDescent="0.25">
      <c r="A211" s="19" t="s">
        <v>464</v>
      </c>
      <c r="B211" s="19">
        <v>11</v>
      </c>
      <c r="C211" s="19" t="s">
        <v>730</v>
      </c>
      <c r="D211" s="19" t="s">
        <v>536</v>
      </c>
      <c r="E211" s="7">
        <v>2002</v>
      </c>
      <c r="F211" s="19">
        <v>158879</v>
      </c>
      <c r="G211" s="19">
        <v>181788</v>
      </c>
      <c r="H211" s="19">
        <v>17472</v>
      </c>
      <c r="I211" s="25">
        <v>0.44362384437327407</v>
      </c>
      <c r="J211" s="25">
        <v>0.50759062821976941</v>
      </c>
      <c r="K211" s="25">
        <f t="shared" si="33"/>
        <v>0.46637625599192173</v>
      </c>
      <c r="L211" s="25">
        <f t="shared" si="34"/>
        <v>0.53362374400807822</v>
      </c>
      <c r="M211" s="26">
        <f t="shared" si="38"/>
        <v>6.7247488016156487E-2</v>
      </c>
      <c r="N211" s="25">
        <v>0.46899999999999997</v>
      </c>
      <c r="O211" s="25">
        <v>0.52300000000000002</v>
      </c>
      <c r="P211" s="26">
        <f t="shared" si="35"/>
        <v>0.45374999999999999</v>
      </c>
      <c r="Q211" s="31">
        <v>91710</v>
      </c>
      <c r="R211" s="28">
        <v>141224</v>
      </c>
      <c r="S211" s="26">
        <f t="shared" si="39"/>
        <v>0.21256664978062451</v>
      </c>
      <c r="T211" s="28">
        <v>0.54</v>
      </c>
      <c r="U211" s="28">
        <v>0.45</v>
      </c>
      <c r="V211" s="26">
        <f t="shared" si="40"/>
        <v>0.50900000000000001</v>
      </c>
    </row>
    <row r="212" spans="1:22" x14ac:dyDescent="0.25">
      <c r="A212" s="19" t="s">
        <v>464</v>
      </c>
      <c r="B212" s="19">
        <v>12</v>
      </c>
      <c r="C212" s="19" t="s">
        <v>731</v>
      </c>
      <c r="D212" s="19" t="s">
        <v>528</v>
      </c>
      <c r="E212" s="7">
        <v>1955</v>
      </c>
      <c r="F212" s="19">
        <v>216884</v>
      </c>
      <c r="G212" s="19">
        <v>92472</v>
      </c>
      <c r="H212" s="19">
        <v>9867</v>
      </c>
      <c r="I212" s="25">
        <v>0.67941219774264383</v>
      </c>
      <c r="J212" s="25">
        <v>0.28967837530503754</v>
      </c>
      <c r="K212" s="25">
        <f t="shared" si="33"/>
        <v>0.70108224828353094</v>
      </c>
      <c r="L212" s="25">
        <f t="shared" si="34"/>
        <v>0.29891775171646906</v>
      </c>
      <c r="M212" s="26">
        <f t="shared" si="38"/>
        <v>0.40216449656706188</v>
      </c>
      <c r="N212" s="25">
        <v>0.66200000000000003</v>
      </c>
      <c r="O212" s="25">
        <v>0.32799999999999996</v>
      </c>
      <c r="P212" s="26">
        <f t="shared" si="35"/>
        <v>0.64775000000000005</v>
      </c>
      <c r="Q212" s="31">
        <v>118336</v>
      </c>
      <c r="R212" s="28">
        <v>83488</v>
      </c>
      <c r="S212" s="26">
        <f t="shared" si="39"/>
        <v>0.17266529253210722</v>
      </c>
      <c r="T212" s="28">
        <v>0.66</v>
      </c>
      <c r="U212" s="28">
        <v>0.33</v>
      </c>
      <c r="V212" s="26">
        <f t="shared" si="40"/>
        <v>0.629</v>
      </c>
    </row>
    <row r="213" spans="1:22" x14ac:dyDescent="0.25">
      <c r="A213" s="19" t="s">
        <v>464</v>
      </c>
      <c r="B213" s="19">
        <v>13</v>
      </c>
      <c r="C213" s="19" t="s">
        <v>732</v>
      </c>
      <c r="D213" s="19" t="s">
        <v>528</v>
      </c>
      <c r="E213" s="7">
        <v>1964</v>
      </c>
      <c r="F213" s="19">
        <v>235336</v>
      </c>
      <c r="G213" s="19">
        <v>38769</v>
      </c>
      <c r="H213" s="19">
        <v>10165</v>
      </c>
      <c r="I213" s="25">
        <v>0.82786083652865239</v>
      </c>
      <c r="J213" s="25">
        <v>0.13638090547718718</v>
      </c>
      <c r="K213" s="25">
        <f t="shared" si="33"/>
        <v>0.85856150015505006</v>
      </c>
      <c r="L213" s="25">
        <f t="shared" si="34"/>
        <v>0.14143849984494991</v>
      </c>
      <c r="M213" s="26">
        <f t="shared" si="38"/>
        <v>0.71712300031010012</v>
      </c>
      <c r="N213" s="25">
        <v>0.85199999999999998</v>
      </c>
      <c r="O213" s="25">
        <v>0.14300000000000002</v>
      </c>
      <c r="P213" s="26">
        <f t="shared" si="35"/>
        <v>0.83525000000000005</v>
      </c>
      <c r="Q213" s="31">
        <v>115511</v>
      </c>
      <c r="R213" s="28">
        <v>29902</v>
      </c>
      <c r="S213" s="26">
        <f t="shared" si="39"/>
        <v>0.58873003101510868</v>
      </c>
      <c r="T213" s="28">
        <v>0.86</v>
      </c>
      <c r="U213" s="28">
        <v>0.14000000000000001</v>
      </c>
      <c r="V213" s="26">
        <f t="shared" si="40"/>
        <v>0.82399999999999995</v>
      </c>
    </row>
    <row r="214" spans="1:22" x14ac:dyDescent="0.25">
      <c r="A214" s="19" t="s">
        <v>464</v>
      </c>
      <c r="B214" s="19">
        <v>14</v>
      </c>
      <c r="C214" s="19" t="s">
        <v>733</v>
      </c>
      <c r="D214" s="19" t="s">
        <v>528</v>
      </c>
      <c r="E214" s="7">
        <v>2012</v>
      </c>
      <c r="F214" s="19">
        <v>270450</v>
      </c>
      <c r="G214" s="19">
        <v>51395</v>
      </c>
      <c r="H214" s="19">
        <v>6947</v>
      </c>
      <c r="I214" s="25">
        <v>0.82255650989075157</v>
      </c>
      <c r="J214" s="25">
        <v>0.15631463052629019</v>
      </c>
      <c r="K214" s="25">
        <f t="shared" si="33"/>
        <v>0.8403113299880377</v>
      </c>
      <c r="L214" s="25">
        <f t="shared" si="34"/>
        <v>0.1596886700119623</v>
      </c>
      <c r="M214" s="26">
        <f t="shared" si="38"/>
        <v>0.68062265997607541</v>
      </c>
      <c r="N214" s="25">
        <v>0.81</v>
      </c>
      <c r="O214" s="25">
        <v>0.18600000000000003</v>
      </c>
      <c r="P214" s="26">
        <f t="shared" si="35"/>
        <v>0.79275000000000007</v>
      </c>
      <c r="Q214" s="31"/>
      <c r="R214" s="28"/>
      <c r="S214" s="26"/>
      <c r="T214" s="28"/>
      <c r="U214" s="28"/>
      <c r="V214" s="26"/>
    </row>
    <row r="215" spans="1:22" x14ac:dyDescent="0.25">
      <c r="A215" s="19" t="s">
        <v>465</v>
      </c>
      <c r="B215" s="19">
        <v>1</v>
      </c>
      <c r="C215" s="19" t="s">
        <v>734</v>
      </c>
      <c r="D215" s="19" t="s">
        <v>528</v>
      </c>
      <c r="E215" s="7">
        <v>2006</v>
      </c>
      <c r="F215" s="19">
        <v>193211</v>
      </c>
      <c r="G215" s="19">
        <v>142164</v>
      </c>
      <c r="H215" s="19">
        <v>505</v>
      </c>
      <c r="I215" s="25">
        <v>0.57523818030248897</v>
      </c>
      <c r="J215" s="25">
        <v>0.4232583065380493</v>
      </c>
      <c r="K215" s="25">
        <f t="shared" si="33"/>
        <v>0.57610436079016025</v>
      </c>
      <c r="L215" s="25">
        <f t="shared" si="34"/>
        <v>0.42389563920983975</v>
      </c>
      <c r="M215" s="26">
        <f t="shared" si="38"/>
        <v>0.15220872158032051</v>
      </c>
      <c r="N215" s="25">
        <v>0.496</v>
      </c>
      <c r="O215" s="25">
        <v>0.48200000000000004</v>
      </c>
      <c r="P215" s="26">
        <f t="shared" si="35"/>
        <v>0.48774999999999996</v>
      </c>
      <c r="Q215" s="31">
        <v>122365</v>
      </c>
      <c r="R215" s="28">
        <v>109242</v>
      </c>
      <c r="S215" s="26">
        <f t="shared" ref="S215:S221" si="41">ABS((R215/(R215+Q215))-(Q215/(R215+Q215)))</f>
        <v>5.6660636336552883E-2</v>
      </c>
      <c r="T215" s="28">
        <v>0.51</v>
      </c>
      <c r="U215" s="28">
        <v>0.47</v>
      </c>
      <c r="V215" s="26">
        <f t="shared" ref="V215:V221" si="42">(T215-U215-7.2%)/2+0.5</f>
        <v>0.48399999999999999</v>
      </c>
    </row>
    <row r="216" spans="1:22" x14ac:dyDescent="0.25">
      <c r="A216" s="19" t="s">
        <v>465</v>
      </c>
      <c r="B216" s="19">
        <v>2</v>
      </c>
      <c r="C216" s="19" t="s">
        <v>735</v>
      </c>
      <c r="D216" s="19" t="s">
        <v>521</v>
      </c>
      <c r="E216" s="7">
        <v>2002</v>
      </c>
      <c r="F216" s="19">
        <v>164338</v>
      </c>
      <c r="G216" s="19">
        <v>193587</v>
      </c>
      <c r="H216" s="19">
        <v>521</v>
      </c>
      <c r="I216" s="25">
        <v>0.45847352181360651</v>
      </c>
      <c r="J216" s="25">
        <v>0.54007298170435714</v>
      </c>
      <c r="K216" s="25">
        <f t="shared" si="33"/>
        <v>0.4591408814695816</v>
      </c>
      <c r="L216" s="25">
        <f t="shared" si="34"/>
        <v>0.54085911853041835</v>
      </c>
      <c r="M216" s="26">
        <f t="shared" si="38"/>
        <v>8.1718237060836751E-2</v>
      </c>
      <c r="N216" s="25">
        <v>0.49099999999999999</v>
      </c>
      <c r="O216" s="25">
        <v>0.49</v>
      </c>
      <c r="P216" s="26">
        <f t="shared" si="35"/>
        <v>0.48125000000000001</v>
      </c>
      <c r="Q216" s="31">
        <v>104809</v>
      </c>
      <c r="R216" s="28">
        <v>181341</v>
      </c>
      <c r="S216" s="26">
        <f t="shared" si="41"/>
        <v>0.2674541324480168</v>
      </c>
      <c r="T216" s="28">
        <v>0.48</v>
      </c>
      <c r="U216" s="28">
        <v>0.5</v>
      </c>
      <c r="V216" s="26">
        <f t="shared" si="42"/>
        <v>0.45399999999999996</v>
      </c>
    </row>
    <row r="217" spans="1:22" x14ac:dyDescent="0.25">
      <c r="A217" s="19" t="s">
        <v>465</v>
      </c>
      <c r="B217" s="19">
        <v>3</v>
      </c>
      <c r="C217" s="19" t="s">
        <v>736</v>
      </c>
      <c r="D217" s="19" t="s">
        <v>521</v>
      </c>
      <c r="E217" s="7">
        <v>2008</v>
      </c>
      <c r="F217" s="19">
        <v>159937</v>
      </c>
      <c r="G217" s="19">
        <v>222335</v>
      </c>
      <c r="H217" s="19">
        <v>433</v>
      </c>
      <c r="I217" s="25">
        <v>0.41791196874877518</v>
      </c>
      <c r="J217" s="25">
        <v>0.58095661148926714</v>
      </c>
      <c r="K217" s="25">
        <f t="shared" si="33"/>
        <v>0.41838533818851498</v>
      </c>
      <c r="L217" s="25">
        <f t="shared" si="34"/>
        <v>0.58161466181148491</v>
      </c>
      <c r="M217" s="26">
        <f t="shared" si="38"/>
        <v>0.16322932362296994</v>
      </c>
      <c r="N217" s="25">
        <v>0.496</v>
      </c>
      <c r="O217" s="25">
        <v>0.48799999999999999</v>
      </c>
      <c r="P217" s="26">
        <f t="shared" si="35"/>
        <v>0.48475000000000001</v>
      </c>
      <c r="Q217" s="31">
        <v>100240</v>
      </c>
      <c r="R217" s="28">
        <v>161177</v>
      </c>
      <c r="S217" s="26">
        <f t="shared" si="41"/>
        <v>0.23310266738582414</v>
      </c>
      <c r="T217" s="28">
        <v>0.52</v>
      </c>
      <c r="U217" s="28">
        <v>0.46</v>
      </c>
      <c r="V217" s="26">
        <f t="shared" si="42"/>
        <v>0.49399999999999999</v>
      </c>
    </row>
    <row r="218" spans="1:22" x14ac:dyDescent="0.25">
      <c r="A218" s="19" t="s">
        <v>465</v>
      </c>
      <c r="B218" s="19">
        <v>4</v>
      </c>
      <c r="C218" s="19" t="s">
        <v>737</v>
      </c>
      <c r="D218" s="19" t="s">
        <v>528</v>
      </c>
      <c r="E218" s="7">
        <v>2000</v>
      </c>
      <c r="F218" s="19">
        <v>216685</v>
      </c>
      <c r="G218" s="19">
        <v>109659</v>
      </c>
      <c r="H218" s="19">
        <v>21647</v>
      </c>
      <c r="I218" s="25">
        <v>0.62267414961881196</v>
      </c>
      <c r="J218" s="25">
        <v>0.31512021862634376</v>
      </c>
      <c r="K218" s="25">
        <f t="shared" si="33"/>
        <v>0.66397727551295571</v>
      </c>
      <c r="L218" s="25">
        <f t="shared" si="34"/>
        <v>0.33602272448704434</v>
      </c>
      <c r="M218" s="26">
        <f t="shared" si="38"/>
        <v>0.32795455102591137</v>
      </c>
      <c r="N218" s="25">
        <v>0.625</v>
      </c>
      <c r="O218" s="25">
        <v>0.35499999999999998</v>
      </c>
      <c r="P218" s="26">
        <f t="shared" si="35"/>
        <v>0.61575000000000002</v>
      </c>
      <c r="Q218" s="31">
        <v>136746</v>
      </c>
      <c r="R218" s="28">
        <v>80141</v>
      </c>
      <c r="S218" s="26">
        <f t="shared" si="41"/>
        <v>0.26098844098539797</v>
      </c>
      <c r="T218" s="28">
        <v>0.64</v>
      </c>
      <c r="U218" s="28">
        <v>0.34</v>
      </c>
      <c r="V218" s="26">
        <f t="shared" si="42"/>
        <v>0.61399999999999999</v>
      </c>
    </row>
    <row r="219" spans="1:22" x14ac:dyDescent="0.25">
      <c r="A219" s="19" t="s">
        <v>465</v>
      </c>
      <c r="B219" s="19">
        <v>5</v>
      </c>
      <c r="C219" s="19" t="s">
        <v>738</v>
      </c>
      <c r="D219" s="19" t="s">
        <v>528</v>
      </c>
      <c r="E219" s="7">
        <v>2006</v>
      </c>
      <c r="F219" s="19">
        <v>262102</v>
      </c>
      <c r="G219" s="19">
        <v>88753</v>
      </c>
      <c r="H219" s="19">
        <v>1114</v>
      </c>
      <c r="I219" s="25">
        <v>0.74467353658987012</v>
      </c>
      <c r="J219" s="25">
        <v>0.25216141194252906</v>
      </c>
      <c r="K219" s="25">
        <f t="shared" si="33"/>
        <v>0.74703795015034702</v>
      </c>
      <c r="L219" s="25">
        <f t="shared" si="34"/>
        <v>0.25296204984965304</v>
      </c>
      <c r="M219" s="26">
        <f t="shared" si="38"/>
        <v>0.49407590030069398</v>
      </c>
      <c r="N219" s="25">
        <v>0.73499999999999999</v>
      </c>
      <c r="O219" s="25">
        <v>0.24</v>
      </c>
      <c r="P219" s="26">
        <f t="shared" si="35"/>
        <v>0.72825000000000006</v>
      </c>
      <c r="Q219" s="31">
        <v>154833</v>
      </c>
      <c r="R219" s="28">
        <v>55222</v>
      </c>
      <c r="S219" s="26">
        <f t="shared" si="41"/>
        <v>0.47421389636047701</v>
      </c>
      <c r="T219" s="28">
        <v>0.74</v>
      </c>
      <c r="U219" s="28">
        <v>0.24</v>
      </c>
      <c r="V219" s="26">
        <f t="shared" si="42"/>
        <v>0.71399999999999997</v>
      </c>
    </row>
    <row r="220" spans="1:22" x14ac:dyDescent="0.25">
      <c r="A220" s="19" t="s">
        <v>465</v>
      </c>
      <c r="B220" s="19">
        <v>6</v>
      </c>
      <c r="C220" s="19" t="s">
        <v>739</v>
      </c>
      <c r="D220" s="19" t="s">
        <v>521</v>
      </c>
      <c r="E220" s="7">
        <v>2006</v>
      </c>
      <c r="F220" s="19">
        <v>174944</v>
      </c>
      <c r="G220" s="19">
        <v>179240</v>
      </c>
      <c r="H220" s="19">
        <v>969</v>
      </c>
      <c r="I220" s="25">
        <v>0.49258770163844878</v>
      </c>
      <c r="J220" s="25">
        <v>0.50468389679940762</v>
      </c>
      <c r="K220" s="25">
        <f t="shared" si="33"/>
        <v>0.49393535563435953</v>
      </c>
      <c r="L220" s="25">
        <f t="shared" si="34"/>
        <v>0.50606464436564047</v>
      </c>
      <c r="M220" s="26">
        <f t="shared" si="38"/>
        <v>1.2129288731280941E-2</v>
      </c>
      <c r="N220" s="25">
        <v>0.41499999999999998</v>
      </c>
      <c r="O220" s="25">
        <v>0.56499999999999995</v>
      </c>
      <c r="P220" s="26">
        <f t="shared" si="35"/>
        <v>0.40575</v>
      </c>
      <c r="Q220" s="31">
        <v>120846</v>
      </c>
      <c r="R220" s="28">
        <v>159476</v>
      </c>
      <c r="S220" s="26">
        <f t="shared" si="41"/>
        <v>0.13780580903389672</v>
      </c>
      <c r="T220" s="28">
        <v>0.45</v>
      </c>
      <c r="U220" s="28">
        <v>0.53</v>
      </c>
      <c r="V220" s="26">
        <f t="shared" si="42"/>
        <v>0.42399999999999999</v>
      </c>
    </row>
    <row r="221" spans="1:22" x14ac:dyDescent="0.25">
      <c r="A221" s="19" t="s">
        <v>465</v>
      </c>
      <c r="B221" s="19">
        <v>7</v>
      </c>
      <c r="C221" s="19" t="s">
        <v>740</v>
      </c>
      <c r="D221" s="19" t="s">
        <v>528</v>
      </c>
      <c r="E221" s="7">
        <v>1990</v>
      </c>
      <c r="F221" s="19">
        <v>197791</v>
      </c>
      <c r="G221" s="19">
        <v>114151</v>
      </c>
      <c r="H221" s="19">
        <v>15634</v>
      </c>
      <c r="I221" s="25">
        <v>0.60380186582655626</v>
      </c>
      <c r="J221" s="25">
        <v>0.34847180501624053</v>
      </c>
      <c r="K221" s="25">
        <f t="shared" si="33"/>
        <v>0.6340633835777163</v>
      </c>
      <c r="L221" s="25">
        <f t="shared" si="34"/>
        <v>0.36593661642228364</v>
      </c>
      <c r="M221" s="26">
        <f t="shared" si="38"/>
        <v>0.26812676715543265</v>
      </c>
      <c r="N221" s="25">
        <v>0.441</v>
      </c>
      <c r="O221" s="25">
        <v>0.53900000000000003</v>
      </c>
      <c r="P221" s="26">
        <f t="shared" si="35"/>
        <v>0.43174999999999997</v>
      </c>
      <c r="Q221" s="31">
        <v>133096</v>
      </c>
      <c r="R221" s="28">
        <v>90652</v>
      </c>
      <c r="S221" s="26">
        <f t="shared" si="41"/>
        <v>0.18969555035128804</v>
      </c>
      <c r="T221" s="28">
        <v>0.47</v>
      </c>
      <c r="U221" s="28">
        <v>0.5</v>
      </c>
      <c r="V221" s="26">
        <f t="shared" si="42"/>
        <v>0.44899999999999995</v>
      </c>
    </row>
    <row r="222" spans="1:22" x14ac:dyDescent="0.25">
      <c r="A222" s="19" t="s">
        <v>465</v>
      </c>
      <c r="B222" s="19">
        <v>8</v>
      </c>
      <c r="C222" s="19" t="s">
        <v>741</v>
      </c>
      <c r="D222" s="19" t="s">
        <v>531</v>
      </c>
      <c r="E222" s="7">
        <v>2012</v>
      </c>
      <c r="F222" s="19">
        <v>191976</v>
      </c>
      <c r="G222" s="19">
        <v>160520</v>
      </c>
      <c r="H222" s="19">
        <v>1167</v>
      </c>
      <c r="I222" s="25">
        <v>0.54282183886920599</v>
      </c>
      <c r="J222" s="25">
        <v>0.45387840967248483</v>
      </c>
      <c r="K222" s="25">
        <f t="shared" si="33"/>
        <v>0.54461894603059324</v>
      </c>
      <c r="L222" s="25">
        <f t="shared" si="34"/>
        <v>0.45538105396940676</v>
      </c>
      <c r="M222" s="26">
        <f t="shared" si="38"/>
        <v>8.9237892061186486E-2</v>
      </c>
      <c r="N222" s="25">
        <v>0.51700000000000002</v>
      </c>
      <c r="O222" s="25">
        <v>0.46200000000000002</v>
      </c>
      <c r="P222" s="26">
        <f t="shared" si="35"/>
        <v>0.50824999999999998</v>
      </c>
      <c r="Q222" s="31"/>
      <c r="R222" s="28"/>
      <c r="S222" s="26"/>
      <c r="T222" s="28"/>
      <c r="U222" s="28"/>
      <c r="V222" s="26"/>
    </row>
    <row r="223" spans="1:22" x14ac:dyDescent="0.25">
      <c r="A223" s="19" t="s">
        <v>466</v>
      </c>
      <c r="B223" s="19">
        <v>1</v>
      </c>
      <c r="C223" s="19" t="s">
        <v>742</v>
      </c>
      <c r="D223" s="19" t="s">
        <v>521</v>
      </c>
      <c r="E223" s="7">
        <v>2010</v>
      </c>
      <c r="F223" s="19">
        <v>114076</v>
      </c>
      <c r="G223" s="19">
        <v>186760</v>
      </c>
      <c r="H223" s="19">
        <v>8341</v>
      </c>
      <c r="I223" s="25">
        <v>0.36896664370247462</v>
      </c>
      <c r="J223" s="25">
        <v>0.60405528224932648</v>
      </c>
      <c r="K223" s="25">
        <f t="shared" si="33"/>
        <v>0.37919663870015552</v>
      </c>
      <c r="L223" s="25">
        <f t="shared" si="34"/>
        <v>0.62080336129984437</v>
      </c>
      <c r="M223" s="26">
        <f t="shared" si="38"/>
        <v>0.24160672259968885</v>
      </c>
      <c r="N223" s="25">
        <v>0.37</v>
      </c>
      <c r="O223" s="25">
        <v>0.61899999999999999</v>
      </c>
      <c r="P223" s="26">
        <f t="shared" si="35"/>
        <v>0.35625000000000001</v>
      </c>
      <c r="Q223" s="31">
        <v>89388</v>
      </c>
      <c r="R223" s="28">
        <v>121074</v>
      </c>
      <c r="S223" s="26">
        <f>ABS((R223/(R223+Q223))-(Q223/(R223+Q223)))</f>
        <v>0.15055449439803859</v>
      </c>
      <c r="T223" s="28">
        <v>0.38</v>
      </c>
      <c r="U223" s="28">
        <v>0.62</v>
      </c>
      <c r="V223" s="26">
        <f>(T223-U223-7.2%)/2+0.5</f>
        <v>0.34399999999999997</v>
      </c>
    </row>
    <row r="224" spans="1:22" x14ac:dyDescent="0.25">
      <c r="A224" s="19" t="s">
        <v>466</v>
      </c>
      <c r="B224" s="19">
        <v>2</v>
      </c>
      <c r="C224" s="19" t="s">
        <v>743</v>
      </c>
      <c r="D224" s="19" t="s">
        <v>528</v>
      </c>
      <c r="E224" s="7">
        <v>1993</v>
      </c>
      <c r="F224" s="19">
        <v>214978</v>
      </c>
      <c r="G224" s="19">
        <v>99160</v>
      </c>
      <c r="H224" s="19">
        <v>6106</v>
      </c>
      <c r="I224" s="25">
        <v>0.67129438802912778</v>
      </c>
      <c r="J224" s="25">
        <v>0.3096389003384919</v>
      </c>
      <c r="K224" s="25">
        <f t="shared" si="33"/>
        <v>0.68434255008945122</v>
      </c>
      <c r="L224" s="25">
        <f t="shared" si="34"/>
        <v>0.31565744991054889</v>
      </c>
      <c r="M224" s="26">
        <f t="shared" si="38"/>
        <v>0.36868510017890233</v>
      </c>
      <c r="N224" s="25">
        <v>0.66400000000000003</v>
      </c>
      <c r="O224" s="25">
        <v>0.33</v>
      </c>
      <c r="P224" s="26">
        <f t="shared" si="35"/>
        <v>0.64775000000000005</v>
      </c>
      <c r="Q224" s="31">
        <v>105327</v>
      </c>
      <c r="R224" s="28">
        <v>64499</v>
      </c>
      <c r="S224" s="26">
        <f>ABS((R224/(R224+Q224))-(Q224/(R224+Q224)))</f>
        <v>0.24041077337981226</v>
      </c>
      <c r="T224" s="28">
        <v>0.66</v>
      </c>
      <c r="U224" s="28">
        <v>0.34</v>
      </c>
      <c r="V224" s="26">
        <f>(T224-U224-7.2%)/2+0.5</f>
        <v>0.624</v>
      </c>
    </row>
    <row r="225" spans="1:22" x14ac:dyDescent="0.25">
      <c r="A225" s="19" t="s">
        <v>466</v>
      </c>
      <c r="B225" s="19">
        <v>3</v>
      </c>
      <c r="C225" s="19" t="s">
        <v>744</v>
      </c>
      <c r="D225" s="19" t="s">
        <v>521</v>
      </c>
      <c r="E225" s="7">
        <v>2008</v>
      </c>
      <c r="F225" s="19">
        <v>0</v>
      </c>
      <c r="G225" s="19">
        <v>234717</v>
      </c>
      <c r="H225" s="19">
        <v>58605</v>
      </c>
      <c r="I225" s="25">
        <v>0</v>
      </c>
      <c r="J225" s="25">
        <v>0.80020250782416591</v>
      </c>
      <c r="K225" s="25">
        <f t="shared" si="33"/>
        <v>0</v>
      </c>
      <c r="L225" s="25">
        <f t="shared" si="34"/>
        <v>1</v>
      </c>
      <c r="M225" s="26">
        <f t="shared" si="38"/>
        <v>1</v>
      </c>
      <c r="N225" s="25">
        <v>0.39100000000000001</v>
      </c>
      <c r="O225" s="25">
        <v>0.6</v>
      </c>
      <c r="P225" s="26">
        <f t="shared" si="35"/>
        <v>0.37625000000000003</v>
      </c>
      <c r="Q225" s="31">
        <v>60737</v>
      </c>
      <c r="R225" s="28">
        <v>132393</v>
      </c>
      <c r="S225" s="26">
        <f>ABS((R225/(R225+Q225))-(Q225/(R225+Q225)))</f>
        <v>0.37102469838968566</v>
      </c>
      <c r="T225" s="28">
        <v>0.38</v>
      </c>
      <c r="U225" s="28">
        <v>0.62</v>
      </c>
      <c r="V225" s="26">
        <f>(T225-U225-7.2%)/2+0.5</f>
        <v>0.34399999999999997</v>
      </c>
    </row>
    <row r="226" spans="1:22" x14ac:dyDescent="0.25">
      <c r="A226" s="19" t="s">
        <v>466</v>
      </c>
      <c r="B226" s="19">
        <v>4</v>
      </c>
      <c r="C226" s="19" t="s">
        <v>745</v>
      </c>
      <c r="D226" s="19" t="s">
        <v>521</v>
      </c>
      <c r="E226" s="7">
        <v>2010</v>
      </c>
      <c r="F226" s="19">
        <v>82344</v>
      </c>
      <c r="G226" s="19">
        <v>182998</v>
      </c>
      <c r="H226" s="19">
        <v>20090</v>
      </c>
      <c r="I226" s="25">
        <v>0.2884890271588329</v>
      </c>
      <c r="J226" s="25">
        <v>0.64112643291572069</v>
      </c>
      <c r="K226" s="25">
        <f t="shared" si="33"/>
        <v>0.31033157208432888</v>
      </c>
      <c r="L226" s="25">
        <f t="shared" si="34"/>
        <v>0.68966842791567107</v>
      </c>
      <c r="M226" s="26">
        <f t="shared" si="38"/>
        <v>0.37933685583134219</v>
      </c>
      <c r="N226" s="25">
        <v>0.312</v>
      </c>
      <c r="O226" s="25">
        <v>0.67599999999999993</v>
      </c>
      <c r="P226" s="26">
        <f t="shared" si="35"/>
        <v>0.29875000000000007</v>
      </c>
      <c r="Q226" s="31">
        <v>95243</v>
      </c>
      <c r="R226" s="28">
        <v>105613</v>
      </c>
      <c r="S226" s="26">
        <f>ABS((R226/(R226+Q226))-(Q226/(R226+Q226)))</f>
        <v>5.1629027761182167E-2</v>
      </c>
      <c r="T226" s="28">
        <v>0.32</v>
      </c>
      <c r="U226" s="28">
        <v>0.68</v>
      </c>
      <c r="V226" s="26">
        <f>(T226-U226-7.2%)/2+0.5</f>
        <v>0.28399999999999997</v>
      </c>
    </row>
    <row r="227" spans="1:22" x14ac:dyDescent="0.25">
      <c r="A227" s="19" t="s">
        <v>467</v>
      </c>
      <c r="B227" s="19">
        <v>1</v>
      </c>
      <c r="C227" s="19" t="s">
        <v>746</v>
      </c>
      <c r="D227" s="19" t="s">
        <v>528</v>
      </c>
      <c r="E227" s="7">
        <v>2000</v>
      </c>
      <c r="F227" s="19">
        <v>267927</v>
      </c>
      <c r="G227" s="19">
        <v>60832</v>
      </c>
      <c r="H227" s="19">
        <v>11824</v>
      </c>
      <c r="I227" s="25">
        <v>0.78667167768209223</v>
      </c>
      <c r="J227" s="25">
        <v>0.17861138107304239</v>
      </c>
      <c r="K227" s="25">
        <f t="shared" si="33"/>
        <v>0.81496476142098007</v>
      </c>
      <c r="L227" s="25">
        <f t="shared" si="34"/>
        <v>0.18503523857901988</v>
      </c>
      <c r="M227" s="26">
        <f t="shared" si="38"/>
        <v>0.62992952284196013</v>
      </c>
      <c r="N227" s="25">
        <v>0.79900000000000004</v>
      </c>
      <c r="O227" s="25">
        <v>0.18899999999999997</v>
      </c>
      <c r="P227" s="26">
        <f t="shared" si="35"/>
        <v>0.78575000000000006</v>
      </c>
      <c r="Q227" s="31">
        <v>135907</v>
      </c>
      <c r="R227" s="28">
        <v>43649</v>
      </c>
      <c r="S227" s="26">
        <f>ABS((R227/(R227+Q227))-(Q227/(R227+Q227)))</f>
        <v>0.51381184700037874</v>
      </c>
      <c r="T227" s="28">
        <v>0.8</v>
      </c>
      <c r="U227" s="28">
        <v>0.19</v>
      </c>
      <c r="V227" s="26">
        <f>(T227-U227-7.2%)/2+0.5</f>
        <v>0.76900000000000002</v>
      </c>
    </row>
    <row r="228" spans="1:22" x14ac:dyDescent="0.25">
      <c r="A228" s="19" t="s">
        <v>467</v>
      </c>
      <c r="B228" s="19">
        <v>2</v>
      </c>
      <c r="C228" s="19" t="s">
        <v>747</v>
      </c>
      <c r="D228" s="19" t="s">
        <v>536</v>
      </c>
      <c r="E228" s="7">
        <v>2012</v>
      </c>
      <c r="F228" s="19">
        <v>146272</v>
      </c>
      <c r="G228" s="19">
        <v>236971</v>
      </c>
      <c r="H228" s="19">
        <v>11205</v>
      </c>
      <c r="I228" s="25">
        <v>0.37082707986857583</v>
      </c>
      <c r="J228" s="25">
        <v>0.6007661339390743</v>
      </c>
      <c r="K228" s="25">
        <f t="shared" si="33"/>
        <v>0.3816690715812161</v>
      </c>
      <c r="L228" s="25">
        <f t="shared" si="34"/>
        <v>0.6183309284187839</v>
      </c>
      <c r="M228" s="26">
        <f t="shared" si="38"/>
        <v>0.2366618568375678</v>
      </c>
      <c r="N228" s="25">
        <v>0.41399999999999998</v>
      </c>
      <c r="O228" s="25">
        <v>0.57100000000000006</v>
      </c>
      <c r="P228" s="26">
        <f t="shared" si="35"/>
        <v>0.40224999999999994</v>
      </c>
      <c r="Q228" s="31"/>
      <c r="R228" s="28"/>
      <c r="S228" s="26"/>
      <c r="T228" s="28"/>
      <c r="U228" s="28"/>
      <c r="V228" s="26"/>
    </row>
    <row r="229" spans="1:22" x14ac:dyDescent="0.25">
      <c r="A229" s="19" t="s">
        <v>467</v>
      </c>
      <c r="B229" s="19">
        <v>3</v>
      </c>
      <c r="C229" s="19" t="s">
        <v>748</v>
      </c>
      <c r="D229" s="19" t="s">
        <v>521</v>
      </c>
      <c r="E229" s="7">
        <v>2008</v>
      </c>
      <c r="F229" s="19">
        <v>111189</v>
      </c>
      <c r="G229" s="19">
        <v>214843</v>
      </c>
      <c r="H229" s="19">
        <v>12353</v>
      </c>
      <c r="I229" s="25">
        <v>0.3285872600735848</v>
      </c>
      <c r="J229" s="25">
        <v>0.6349069846476646</v>
      </c>
      <c r="K229" s="25">
        <f t="shared" si="33"/>
        <v>0.34103707611522799</v>
      </c>
      <c r="L229" s="25">
        <f t="shared" si="34"/>
        <v>0.65896292388477207</v>
      </c>
      <c r="M229" s="26">
        <f t="shared" si="38"/>
        <v>0.31792584776954408</v>
      </c>
      <c r="N229" s="25">
        <v>0.36099999999999999</v>
      </c>
      <c r="O229" s="25">
        <v>0.62</v>
      </c>
      <c r="P229" s="26">
        <f t="shared" si="35"/>
        <v>0.35125000000000001</v>
      </c>
      <c r="Q229" s="31">
        <v>0</v>
      </c>
      <c r="R229" s="28">
        <v>162724</v>
      </c>
      <c r="S229" s="26">
        <f t="shared" ref="S229:S234" si="43">ABS((R229/(R229+Q229))-(Q229/(R229+Q229)))</f>
        <v>1</v>
      </c>
      <c r="T229" s="28">
        <v>0.44</v>
      </c>
      <c r="U229" s="28">
        <v>0.55000000000000004</v>
      </c>
      <c r="V229" s="26">
        <f t="shared" ref="V229:V234" si="44">(T229-U229-7.2%)/2+0.5</f>
        <v>0.40899999999999997</v>
      </c>
    </row>
    <row r="230" spans="1:22" x14ac:dyDescent="0.25">
      <c r="A230" s="19" t="s">
        <v>467</v>
      </c>
      <c r="B230" s="19">
        <v>4</v>
      </c>
      <c r="C230" s="19" t="s">
        <v>749</v>
      </c>
      <c r="D230" s="19" t="s">
        <v>521</v>
      </c>
      <c r="E230" s="7">
        <v>2010</v>
      </c>
      <c r="F230" s="19">
        <v>113120</v>
      </c>
      <c r="G230" s="19">
        <v>192237</v>
      </c>
      <c r="H230" s="19">
        <v>13366</v>
      </c>
      <c r="I230" s="25">
        <v>0.35491633801137668</v>
      </c>
      <c r="J230" s="25">
        <v>0.60314756073455633</v>
      </c>
      <c r="K230" s="25">
        <f t="shared" si="33"/>
        <v>0.37045163529901071</v>
      </c>
      <c r="L230" s="25">
        <f t="shared" si="34"/>
        <v>0.62954836470098929</v>
      </c>
      <c r="M230" s="26">
        <f t="shared" si="38"/>
        <v>0.25909672940197859</v>
      </c>
      <c r="N230" s="25">
        <v>0.36399999999999999</v>
      </c>
      <c r="O230" s="25">
        <v>0.61199999999999999</v>
      </c>
      <c r="P230" s="26">
        <f t="shared" si="35"/>
        <v>0.35675000000000001</v>
      </c>
      <c r="Q230" s="31">
        <v>101532</v>
      </c>
      <c r="R230" s="28">
        <v>113489</v>
      </c>
      <c r="S230" s="26">
        <f t="shared" si="43"/>
        <v>5.5608521958320389E-2</v>
      </c>
      <c r="T230" s="28">
        <v>0.38</v>
      </c>
      <c r="U230" s="28">
        <v>0.61</v>
      </c>
      <c r="V230" s="26">
        <f t="shared" si="44"/>
        <v>0.34899999999999998</v>
      </c>
    </row>
    <row r="231" spans="1:22" x14ac:dyDescent="0.25">
      <c r="A231" s="19" t="s">
        <v>467</v>
      </c>
      <c r="B231" s="19">
        <v>5</v>
      </c>
      <c r="C231" s="19" t="s">
        <v>750</v>
      </c>
      <c r="D231" s="19" t="s">
        <v>528</v>
      </c>
      <c r="E231" s="7">
        <v>2004</v>
      </c>
      <c r="F231" s="19">
        <v>200290</v>
      </c>
      <c r="G231" s="19">
        <v>122149</v>
      </c>
      <c r="H231" s="19">
        <v>8503</v>
      </c>
      <c r="I231" s="25">
        <v>0.60521178937699049</v>
      </c>
      <c r="J231" s="25">
        <v>0.36909488671731</v>
      </c>
      <c r="K231" s="25">
        <f t="shared" si="33"/>
        <v>0.62117175651828715</v>
      </c>
      <c r="L231" s="25">
        <f t="shared" si="34"/>
        <v>0.37882824348171285</v>
      </c>
      <c r="M231" s="26">
        <f t="shared" si="38"/>
        <v>0.24234351303657431</v>
      </c>
      <c r="N231" s="25">
        <v>0.58899999999999997</v>
      </c>
      <c r="O231" s="25">
        <v>0.39399999999999996</v>
      </c>
      <c r="P231" s="26">
        <f t="shared" si="35"/>
        <v>0.57825000000000004</v>
      </c>
      <c r="Q231" s="31">
        <v>102076</v>
      </c>
      <c r="R231" s="28">
        <v>84578</v>
      </c>
      <c r="S231" s="26">
        <f t="shared" si="43"/>
        <v>9.3745647026048207E-2</v>
      </c>
      <c r="T231" s="28">
        <v>0.64</v>
      </c>
      <c r="U231" s="28">
        <v>0.35</v>
      </c>
      <c r="V231" s="26">
        <f t="shared" si="44"/>
        <v>0.60899999999999999</v>
      </c>
    </row>
    <row r="232" spans="1:22" x14ac:dyDescent="0.25">
      <c r="A232" s="19" t="s">
        <v>467</v>
      </c>
      <c r="B232" s="19">
        <v>6</v>
      </c>
      <c r="C232" s="19" t="s">
        <v>751</v>
      </c>
      <c r="D232" s="19" t="s">
        <v>521</v>
      </c>
      <c r="E232" s="7">
        <v>2000</v>
      </c>
      <c r="F232" s="19">
        <v>108503</v>
      </c>
      <c r="G232" s="19">
        <v>216906</v>
      </c>
      <c r="H232" s="19">
        <v>8279</v>
      </c>
      <c r="I232" s="25">
        <v>0.3251630265397617</v>
      </c>
      <c r="J232" s="25">
        <v>0.65002637194025559</v>
      </c>
      <c r="K232" s="25">
        <f t="shared" si="33"/>
        <v>0.33343576852514833</v>
      </c>
      <c r="L232" s="25">
        <f t="shared" si="34"/>
        <v>0.66656423147485167</v>
      </c>
      <c r="M232" s="26">
        <f t="shared" si="38"/>
        <v>0.33312846294970333</v>
      </c>
      <c r="N232" s="25">
        <v>0.379</v>
      </c>
      <c r="O232" s="25">
        <v>0.6</v>
      </c>
      <c r="P232" s="26">
        <f t="shared" si="35"/>
        <v>0.37025000000000002</v>
      </c>
      <c r="Q232" s="31">
        <v>67762</v>
      </c>
      <c r="R232" s="28">
        <v>154103</v>
      </c>
      <c r="S232" s="26">
        <f t="shared" si="43"/>
        <v>0.38916007482027354</v>
      </c>
      <c r="T232" s="28">
        <v>0.45</v>
      </c>
      <c r="U232" s="28">
        <v>0.54</v>
      </c>
      <c r="V232" s="26">
        <f t="shared" si="44"/>
        <v>0.41899999999999998</v>
      </c>
    </row>
    <row r="233" spans="1:22" x14ac:dyDescent="0.25">
      <c r="A233" s="19" t="s">
        <v>467</v>
      </c>
      <c r="B233" s="19">
        <v>7</v>
      </c>
      <c r="C233" s="19" t="s">
        <v>752</v>
      </c>
      <c r="D233" s="19" t="s">
        <v>521</v>
      </c>
      <c r="E233" s="7">
        <v>2010</v>
      </c>
      <c r="F233" s="19">
        <v>98498</v>
      </c>
      <c r="G233" s="19">
        <v>203565</v>
      </c>
      <c r="H233" s="19">
        <v>16677</v>
      </c>
      <c r="I233" s="25">
        <v>0.30902302817343291</v>
      </c>
      <c r="J233" s="25">
        <v>0.63865533036330546</v>
      </c>
      <c r="K233" s="25">
        <f t="shared" si="33"/>
        <v>0.32608429367383629</v>
      </c>
      <c r="L233" s="25">
        <f t="shared" si="34"/>
        <v>0.67391570632616371</v>
      </c>
      <c r="M233" s="26">
        <f t="shared" si="38"/>
        <v>0.34783141265232742</v>
      </c>
      <c r="N233" s="25">
        <v>0.30299999999999999</v>
      </c>
      <c r="O233" s="25">
        <v>0.67599999999999993</v>
      </c>
      <c r="P233" s="26">
        <f t="shared" si="35"/>
        <v>0.29425000000000001</v>
      </c>
      <c r="Q233" s="31">
        <v>67545</v>
      </c>
      <c r="R233" s="28">
        <v>141010</v>
      </c>
      <c r="S233" s="26">
        <f t="shared" si="43"/>
        <v>0.35225719834096525</v>
      </c>
      <c r="T233" s="28">
        <v>0.35</v>
      </c>
      <c r="U233" s="28">
        <v>0.63</v>
      </c>
      <c r="V233" s="26">
        <f t="shared" si="44"/>
        <v>0.32399999999999995</v>
      </c>
    </row>
    <row r="234" spans="1:22" x14ac:dyDescent="0.25">
      <c r="A234" s="19" t="s">
        <v>467</v>
      </c>
      <c r="B234" s="19">
        <v>8</v>
      </c>
      <c r="C234" s="19"/>
      <c r="D234" s="19"/>
      <c r="E234" s="7"/>
      <c r="F234" s="19"/>
      <c r="G234" s="19"/>
      <c r="H234" s="19"/>
      <c r="I234" s="25"/>
      <c r="J234" s="25"/>
      <c r="K234" s="25" t="e">
        <f t="shared" si="33"/>
        <v>#DIV/0!</v>
      </c>
      <c r="L234" s="25" t="e">
        <f t="shared" si="34"/>
        <v>#DIV/0!</v>
      </c>
      <c r="M234" s="26"/>
      <c r="N234" s="25">
        <v>0.32</v>
      </c>
      <c r="O234" s="25">
        <v>0.65900000000000003</v>
      </c>
      <c r="P234" s="26">
        <f t="shared" si="35"/>
        <v>0.31125000000000003</v>
      </c>
      <c r="Q234" s="31">
        <v>56377</v>
      </c>
      <c r="R234" s="28">
        <v>128499</v>
      </c>
      <c r="S234" s="26">
        <f t="shared" si="43"/>
        <v>0.39011012786949095</v>
      </c>
      <c r="T234" s="28">
        <v>0.36</v>
      </c>
      <c r="U234" s="28">
        <v>0.62</v>
      </c>
      <c r="V234" s="26">
        <f t="shared" si="44"/>
        <v>0.33399999999999996</v>
      </c>
    </row>
    <row r="235" spans="1:22" x14ac:dyDescent="0.25">
      <c r="A235" s="19" t="s">
        <v>468</v>
      </c>
      <c r="B235" s="19" t="s">
        <v>493</v>
      </c>
      <c r="C235" s="19" t="s">
        <v>753</v>
      </c>
      <c r="D235" s="19" t="s">
        <v>536</v>
      </c>
      <c r="E235" s="7">
        <v>2012</v>
      </c>
      <c r="F235" s="19">
        <v>204939</v>
      </c>
      <c r="G235" s="19">
        <v>255468</v>
      </c>
      <c r="H235" s="19">
        <v>19333</v>
      </c>
      <c r="I235" s="25">
        <v>0.42718764330679115</v>
      </c>
      <c r="J235" s="25">
        <v>0.53251344478259055</v>
      </c>
      <c r="K235" s="25">
        <f t="shared" si="33"/>
        <v>0.4451257257165942</v>
      </c>
      <c r="L235" s="25">
        <f t="shared" si="34"/>
        <v>0.55487427428340574</v>
      </c>
      <c r="M235" s="26">
        <f t="shared" ref="M235:M266" si="45">ABS((J235/(J235+I235))-(I235/(J235+I235)))</f>
        <v>0.10974854856681154</v>
      </c>
      <c r="N235" s="25">
        <v>0.41700000000000004</v>
      </c>
      <c r="O235" s="25">
        <v>0.55399999999999994</v>
      </c>
      <c r="P235" s="26">
        <f t="shared" si="35"/>
        <v>0.41225000000000006</v>
      </c>
      <c r="Q235" s="31"/>
      <c r="R235" s="28"/>
      <c r="S235" s="26"/>
      <c r="T235" s="28"/>
      <c r="U235" s="28"/>
      <c r="V235" s="26"/>
    </row>
    <row r="236" spans="1:22" x14ac:dyDescent="0.25">
      <c r="A236" s="19" t="s">
        <v>469</v>
      </c>
      <c r="B236" s="19">
        <v>1</v>
      </c>
      <c r="C236" s="19" t="s">
        <v>754</v>
      </c>
      <c r="D236" s="19" t="s">
        <v>521</v>
      </c>
      <c r="E236" s="7">
        <v>2004</v>
      </c>
      <c r="F236" s="19">
        <v>81206</v>
      </c>
      <c r="G236" s="19">
        <v>174889</v>
      </c>
      <c r="H236" s="19">
        <v>0</v>
      </c>
      <c r="I236" s="25">
        <v>0.31709326617075695</v>
      </c>
      <c r="J236" s="25">
        <v>0.68290673382924305</v>
      </c>
      <c r="K236" s="25">
        <f t="shared" si="33"/>
        <v>0.31709326617075695</v>
      </c>
      <c r="L236" s="25">
        <f t="shared" si="34"/>
        <v>0.68290673382924305</v>
      </c>
      <c r="M236" s="26">
        <f t="shared" si="45"/>
        <v>0.3658134676584861</v>
      </c>
      <c r="N236" s="25">
        <v>0.41</v>
      </c>
      <c r="O236" s="25">
        <v>0.56999999999999995</v>
      </c>
      <c r="P236" s="26">
        <f t="shared" si="35"/>
        <v>0.40075</v>
      </c>
      <c r="Q236" s="31">
        <v>47106</v>
      </c>
      <c r="R236" s="28">
        <v>116871</v>
      </c>
      <c r="S236" s="26">
        <f>ABS((R236/(R236+Q236))-(Q236/(R236+Q236)))</f>
        <v>0.42545600907444342</v>
      </c>
      <c r="T236" s="28">
        <v>0.44</v>
      </c>
      <c r="U236" s="28">
        <v>0.54</v>
      </c>
      <c r="V236" s="26">
        <f>(T236-U236-7.2%)/2+0.5</f>
        <v>0.41399999999999998</v>
      </c>
    </row>
    <row r="237" spans="1:22" x14ac:dyDescent="0.25">
      <c r="A237" s="19" t="s">
        <v>469</v>
      </c>
      <c r="B237" s="19">
        <v>2</v>
      </c>
      <c r="C237" s="19" t="s">
        <v>755</v>
      </c>
      <c r="D237" s="19" t="s">
        <v>521</v>
      </c>
      <c r="E237" s="7">
        <v>1998</v>
      </c>
      <c r="F237" s="19">
        <v>129767</v>
      </c>
      <c r="G237" s="19">
        <v>133964</v>
      </c>
      <c r="H237" s="19">
        <v>0</v>
      </c>
      <c r="I237" s="25">
        <v>0.4920430286921143</v>
      </c>
      <c r="J237" s="25">
        <v>0.50795697130788564</v>
      </c>
      <c r="K237" s="25">
        <f t="shared" si="33"/>
        <v>0.4920430286921143</v>
      </c>
      <c r="L237" s="25">
        <f t="shared" si="34"/>
        <v>0.50795697130788564</v>
      </c>
      <c r="M237" s="26">
        <f t="shared" si="45"/>
        <v>1.5913942615771337E-2</v>
      </c>
      <c r="N237" s="25">
        <v>0.46</v>
      </c>
      <c r="O237" s="25">
        <v>0.53</v>
      </c>
      <c r="P237" s="26">
        <f t="shared" si="35"/>
        <v>0.44574999999999998</v>
      </c>
      <c r="Q237" s="31">
        <v>60486</v>
      </c>
      <c r="R237" s="28">
        <v>93840</v>
      </c>
      <c r="S237" s="26">
        <f>ABS((R237/(R237+Q237))-(Q237/(R237+Q237)))</f>
        <v>0.21612690019828151</v>
      </c>
      <c r="T237" s="28">
        <v>0.5</v>
      </c>
      <c r="U237" s="28">
        <v>0.49</v>
      </c>
      <c r="V237" s="26">
        <f>(T237-U237-7.2%)/2+0.5</f>
        <v>0.46899999999999997</v>
      </c>
    </row>
    <row r="238" spans="1:22" x14ac:dyDescent="0.25">
      <c r="A238" s="19" t="s">
        <v>469</v>
      </c>
      <c r="B238" s="19">
        <v>3</v>
      </c>
      <c r="C238" s="19" t="s">
        <v>756</v>
      </c>
      <c r="D238" s="19" t="s">
        <v>521</v>
      </c>
      <c r="E238" s="7">
        <v>2006</v>
      </c>
      <c r="F238" s="19">
        <v>65266</v>
      </c>
      <c r="G238" s="19">
        <v>187423</v>
      </c>
      <c r="H238" s="19">
        <v>0</v>
      </c>
      <c r="I238" s="25">
        <v>0.25828587710584949</v>
      </c>
      <c r="J238" s="25">
        <v>0.74171412289415051</v>
      </c>
      <c r="K238" s="25">
        <f t="shared" si="33"/>
        <v>0.25828587710584949</v>
      </c>
      <c r="L238" s="25">
        <f t="shared" si="34"/>
        <v>0.74171412289415051</v>
      </c>
      <c r="M238" s="26">
        <f t="shared" si="45"/>
        <v>0.48342824578830101</v>
      </c>
      <c r="N238" s="25">
        <v>0.28000000000000003</v>
      </c>
      <c r="O238" s="25">
        <v>0.7</v>
      </c>
      <c r="P238" s="26">
        <f t="shared" si="35"/>
        <v>0.27075000000000005</v>
      </c>
      <c r="Q238" s="31">
        <v>29932</v>
      </c>
      <c r="R238" s="28">
        <v>117275</v>
      </c>
      <c r="S238" s="26">
        <f>ABS((R238/(R238+Q238))-(Q238/(R238+Q238)))</f>
        <v>0.59333455610127239</v>
      </c>
      <c r="T238" s="28">
        <v>0.3</v>
      </c>
      <c r="U238" s="28">
        <v>0.69</v>
      </c>
      <c r="V238" s="26">
        <f>(T238-U238-7.2%)/2+0.5</f>
        <v>0.26900000000000002</v>
      </c>
    </row>
    <row r="239" spans="1:22" x14ac:dyDescent="0.25">
      <c r="A239" s="19" t="s">
        <v>470</v>
      </c>
      <c r="B239" s="19">
        <v>1</v>
      </c>
      <c r="C239" s="19" t="s">
        <v>757</v>
      </c>
      <c r="D239" s="19" t="s">
        <v>531</v>
      </c>
      <c r="E239" s="7">
        <v>2012</v>
      </c>
      <c r="F239" s="19">
        <v>113967</v>
      </c>
      <c r="G239" s="19">
        <v>56521</v>
      </c>
      <c r="H239" s="19">
        <v>8790</v>
      </c>
      <c r="I239" s="25">
        <v>0.63569986278294044</v>
      </c>
      <c r="J239" s="25">
        <v>0.3152701391135555</v>
      </c>
      <c r="K239" s="25">
        <f t="shared" si="33"/>
        <v>0.66847520060062882</v>
      </c>
      <c r="L239" s="25">
        <f t="shared" si="34"/>
        <v>0.33152479939937124</v>
      </c>
      <c r="M239" s="26">
        <f t="shared" si="45"/>
        <v>0.33695040120125758</v>
      </c>
      <c r="N239" s="25">
        <v>0.65599999999999992</v>
      </c>
      <c r="O239" s="25">
        <v>0.32400000000000001</v>
      </c>
      <c r="P239" s="26">
        <f t="shared" si="35"/>
        <v>0.64674999999999994</v>
      </c>
      <c r="Q239" s="31"/>
      <c r="R239" s="28"/>
      <c r="S239" s="26"/>
      <c r="T239" s="28"/>
      <c r="U239" s="28"/>
      <c r="V239" s="26"/>
    </row>
    <row r="240" spans="1:22" x14ac:dyDescent="0.25">
      <c r="A240" s="19" t="s">
        <v>470</v>
      </c>
      <c r="B240" s="19">
        <v>2</v>
      </c>
      <c r="C240" s="19" t="s">
        <v>758</v>
      </c>
      <c r="D240" s="19" t="s">
        <v>521</v>
      </c>
      <c r="E240" s="7">
        <v>2011</v>
      </c>
      <c r="F240" s="19">
        <v>102019</v>
      </c>
      <c r="G240" s="19">
        <v>162213</v>
      </c>
      <c r="H240" s="19">
        <v>17217</v>
      </c>
      <c r="I240" s="25">
        <v>0.36247774907709746</v>
      </c>
      <c r="J240" s="25">
        <v>0.57634953401859657</v>
      </c>
      <c r="K240" s="25">
        <f t="shared" si="33"/>
        <v>0.38609630930394501</v>
      </c>
      <c r="L240" s="25">
        <f t="shared" si="34"/>
        <v>0.61390369069605488</v>
      </c>
      <c r="M240" s="26">
        <f t="shared" si="45"/>
        <v>0.22780738139210988</v>
      </c>
      <c r="N240" s="25">
        <v>0.44799999999999995</v>
      </c>
      <c r="O240" s="25">
        <v>0.52900000000000003</v>
      </c>
      <c r="P240" s="26">
        <f t="shared" si="35"/>
        <v>0.44024999999999997</v>
      </c>
      <c r="Q240" s="31"/>
      <c r="R240" s="28"/>
      <c r="S240" s="26"/>
      <c r="T240" s="28">
        <v>0.49</v>
      </c>
      <c r="U240" s="28">
        <v>0.49</v>
      </c>
      <c r="V240" s="26">
        <f>(T240-U240-7.2%)/2+0.5</f>
        <v>0.46399999999999997</v>
      </c>
    </row>
    <row r="241" spans="1:22" x14ac:dyDescent="0.25">
      <c r="A241" s="19" t="s">
        <v>470</v>
      </c>
      <c r="B241" s="19">
        <v>3</v>
      </c>
      <c r="C241" s="19" t="s">
        <v>759</v>
      </c>
      <c r="D241" s="19" t="s">
        <v>521</v>
      </c>
      <c r="E241" s="7">
        <v>2010</v>
      </c>
      <c r="F241" s="19">
        <v>116823</v>
      </c>
      <c r="G241" s="19">
        <v>137244</v>
      </c>
      <c r="H241" s="19">
        <v>18456</v>
      </c>
      <c r="I241" s="25">
        <v>0.42867207538446295</v>
      </c>
      <c r="J241" s="25">
        <v>0.50360520029502098</v>
      </c>
      <c r="K241" s="25">
        <f t="shared" si="33"/>
        <v>0.45981178193153771</v>
      </c>
      <c r="L241" s="25">
        <f t="shared" si="34"/>
        <v>0.54018821806846229</v>
      </c>
      <c r="M241" s="26">
        <f t="shared" si="45"/>
        <v>8.0376436136924578E-2</v>
      </c>
      <c r="N241" s="25">
        <v>0.495</v>
      </c>
      <c r="O241" s="25">
        <v>0.48700000000000004</v>
      </c>
      <c r="P241" s="26">
        <f t="shared" si="35"/>
        <v>0.48474999999999996</v>
      </c>
      <c r="Q241" s="31">
        <v>127168</v>
      </c>
      <c r="R241" s="28">
        <v>128916</v>
      </c>
      <c r="S241" s="26">
        <f>ABS((R241/(R241+Q241))-(Q241/(R241+Q241)))</f>
        <v>6.8258852564002659E-3</v>
      </c>
      <c r="T241" s="28">
        <v>0.55000000000000004</v>
      </c>
      <c r="U241" s="28">
        <v>0.43</v>
      </c>
      <c r="V241" s="26">
        <f>(T241-U241-7.2%)/2+0.5</f>
        <v>0.52400000000000002</v>
      </c>
    </row>
    <row r="242" spans="1:22" x14ac:dyDescent="0.25">
      <c r="A242" s="19" t="s">
        <v>470</v>
      </c>
      <c r="B242" s="19">
        <v>4</v>
      </c>
      <c r="C242" s="19" t="s">
        <v>760</v>
      </c>
      <c r="D242" s="19" t="s">
        <v>531</v>
      </c>
      <c r="E242" s="7">
        <v>2012</v>
      </c>
      <c r="F242" s="19">
        <v>120501</v>
      </c>
      <c r="G242" s="19">
        <v>101261</v>
      </c>
      <c r="H242" s="19">
        <v>18730</v>
      </c>
      <c r="I242" s="25">
        <v>0.50106032633102138</v>
      </c>
      <c r="J242" s="25">
        <v>0.42105766511983767</v>
      </c>
      <c r="K242" s="25">
        <f t="shared" si="33"/>
        <v>0.54337983964791081</v>
      </c>
      <c r="L242" s="25">
        <f t="shared" si="34"/>
        <v>0.45662016035208919</v>
      </c>
      <c r="M242" s="26">
        <f t="shared" si="45"/>
        <v>8.6759679295821623E-2</v>
      </c>
      <c r="N242" s="25">
        <v>0.54400000000000004</v>
      </c>
      <c r="O242" s="25">
        <v>0.43700000000000006</v>
      </c>
      <c r="P242" s="26">
        <f t="shared" si="35"/>
        <v>0.53425</v>
      </c>
      <c r="Q242" s="31"/>
      <c r="R242" s="28"/>
      <c r="S242" s="26"/>
      <c r="T242" s="28"/>
      <c r="U242" s="28"/>
      <c r="V242" s="26"/>
    </row>
    <row r="243" spans="1:22" x14ac:dyDescent="0.25">
      <c r="A243" s="19" t="s">
        <v>471</v>
      </c>
      <c r="B243" s="19">
        <v>1</v>
      </c>
      <c r="C243" s="19" t="s">
        <v>761</v>
      </c>
      <c r="D243" s="19" t="s">
        <v>531</v>
      </c>
      <c r="E243" s="7">
        <v>2012</v>
      </c>
      <c r="F243" s="19">
        <v>171650</v>
      </c>
      <c r="G243" s="19">
        <v>158659</v>
      </c>
      <c r="H243" s="19">
        <v>14713</v>
      </c>
      <c r="I243" s="25">
        <v>0.49750450695897652</v>
      </c>
      <c r="J243" s="25">
        <v>0.45985183553512532</v>
      </c>
      <c r="K243" s="25">
        <f t="shared" si="33"/>
        <v>0.51966491981750418</v>
      </c>
      <c r="L243" s="25">
        <f t="shared" si="34"/>
        <v>0.48033508018249582</v>
      </c>
      <c r="M243" s="26">
        <f t="shared" si="45"/>
        <v>3.9329839635008357E-2</v>
      </c>
      <c r="N243" s="25">
        <v>0.502</v>
      </c>
      <c r="O243" s="25">
        <v>0.48599999999999999</v>
      </c>
      <c r="P243" s="26">
        <f t="shared" si="35"/>
        <v>0.48875000000000002</v>
      </c>
      <c r="Q243" s="31"/>
      <c r="R243" s="28"/>
      <c r="S243" s="26"/>
      <c r="T243" s="28"/>
      <c r="U243" s="28"/>
      <c r="V243" s="26"/>
    </row>
    <row r="244" spans="1:22" x14ac:dyDescent="0.25">
      <c r="A244" s="19" t="s">
        <v>471</v>
      </c>
      <c r="B244" s="19">
        <v>2</v>
      </c>
      <c r="C244" s="19" t="s">
        <v>762</v>
      </c>
      <c r="D244" s="19" t="s">
        <v>531</v>
      </c>
      <c r="E244" s="7">
        <v>2012</v>
      </c>
      <c r="F244" s="19">
        <v>169275</v>
      </c>
      <c r="G244" s="19">
        <v>152977</v>
      </c>
      <c r="H244" s="19">
        <v>15142</v>
      </c>
      <c r="I244" s="25">
        <v>0.50171313064251288</v>
      </c>
      <c r="J244" s="25">
        <v>0.45340758875380122</v>
      </c>
      <c r="K244" s="25">
        <f t="shared" si="33"/>
        <v>0.52528766307113683</v>
      </c>
      <c r="L244" s="25">
        <f t="shared" si="34"/>
        <v>0.47471233692886317</v>
      </c>
      <c r="M244" s="26">
        <f t="shared" si="45"/>
        <v>5.0575326142273669E-2</v>
      </c>
      <c r="N244" s="25">
        <v>0.54200000000000004</v>
      </c>
      <c r="O244" s="25">
        <v>0.44500000000000001</v>
      </c>
      <c r="P244" s="26">
        <f t="shared" si="35"/>
        <v>0.52925</v>
      </c>
      <c r="Q244" s="31"/>
      <c r="R244" s="28"/>
      <c r="S244" s="26"/>
      <c r="T244" s="28"/>
      <c r="U244" s="28"/>
      <c r="V244" s="26"/>
    </row>
    <row r="245" spans="1:22" x14ac:dyDescent="0.25">
      <c r="A245" s="19" t="s">
        <v>472</v>
      </c>
      <c r="B245" s="19">
        <v>1</v>
      </c>
      <c r="C245" s="19" t="s">
        <v>763</v>
      </c>
      <c r="D245" s="19" t="s">
        <v>528</v>
      </c>
      <c r="E245" s="7">
        <v>1990</v>
      </c>
      <c r="F245" s="19">
        <v>210470</v>
      </c>
      <c r="G245" s="19">
        <v>92459</v>
      </c>
      <c r="H245" s="19">
        <v>5590</v>
      </c>
      <c r="I245" s="25">
        <v>0.68219461362185152</v>
      </c>
      <c r="J245" s="25">
        <v>0.29968656711580161</v>
      </c>
      <c r="K245" s="25">
        <f t="shared" si="33"/>
        <v>0.69478326604583918</v>
      </c>
      <c r="L245" s="25">
        <f t="shared" si="34"/>
        <v>0.30521673395416088</v>
      </c>
      <c r="M245" s="26">
        <f t="shared" si="45"/>
        <v>0.3895665320916783</v>
      </c>
      <c r="N245" s="25">
        <v>0.65099999999999991</v>
      </c>
      <c r="O245" s="25">
        <v>0.33799999999999997</v>
      </c>
      <c r="P245" s="26">
        <f t="shared" si="35"/>
        <v>0.63724999999999998</v>
      </c>
      <c r="Q245" s="31">
        <v>106334</v>
      </c>
      <c r="R245" s="28">
        <v>58562</v>
      </c>
      <c r="S245" s="26">
        <f t="shared" ref="S245:S253" si="46">ABS((R245/(R245+Q245))-(Q245/(R245+Q245)))</f>
        <v>0.28970987774112172</v>
      </c>
      <c r="T245" s="28">
        <v>0.65</v>
      </c>
      <c r="U245" s="28">
        <v>0.34</v>
      </c>
      <c r="V245" s="26">
        <f t="shared" ref="V245:V253" si="47">(T245-U245-7.2%)/2+0.5</f>
        <v>0.61899999999999999</v>
      </c>
    </row>
    <row r="246" spans="1:22" x14ac:dyDescent="0.25">
      <c r="A246" s="19" t="s">
        <v>472</v>
      </c>
      <c r="B246" s="19">
        <v>2</v>
      </c>
      <c r="C246" s="19" t="s">
        <v>764</v>
      </c>
      <c r="D246" s="19" t="s">
        <v>521</v>
      </c>
      <c r="E246" s="7">
        <v>1994</v>
      </c>
      <c r="F246" s="19">
        <v>116463</v>
      </c>
      <c r="G246" s="19">
        <v>166679</v>
      </c>
      <c r="H246" s="19">
        <v>5930</v>
      </c>
      <c r="I246" s="25">
        <v>0.40288578624010629</v>
      </c>
      <c r="J246" s="25">
        <v>0.57660029335252116</v>
      </c>
      <c r="K246" s="25">
        <f t="shared" si="33"/>
        <v>0.41132364679206901</v>
      </c>
      <c r="L246" s="25">
        <f t="shared" si="34"/>
        <v>0.58867635320793099</v>
      </c>
      <c r="M246" s="26">
        <f t="shared" si="45"/>
        <v>0.17735270641586198</v>
      </c>
      <c r="N246" s="25">
        <v>0.53500000000000003</v>
      </c>
      <c r="O246" s="25">
        <v>0.45399999999999996</v>
      </c>
      <c r="P246" s="26">
        <f t="shared" si="35"/>
        <v>0.52124999999999999</v>
      </c>
      <c r="Q246" s="31">
        <v>51690</v>
      </c>
      <c r="R246" s="28">
        <v>109460</v>
      </c>
      <c r="S246" s="26">
        <f t="shared" si="46"/>
        <v>0.35848588271796467</v>
      </c>
      <c r="T246" s="28">
        <v>0.54</v>
      </c>
      <c r="U246" s="28">
        <v>0.45</v>
      </c>
      <c r="V246" s="26">
        <f t="shared" si="47"/>
        <v>0.50900000000000001</v>
      </c>
    </row>
    <row r="247" spans="1:22" x14ac:dyDescent="0.25">
      <c r="A247" s="19" t="s">
        <v>472</v>
      </c>
      <c r="B247" s="19">
        <v>3</v>
      </c>
      <c r="C247" s="19" t="s">
        <v>765</v>
      </c>
      <c r="D247" s="19" t="s">
        <v>521</v>
      </c>
      <c r="E247" s="7">
        <v>2010</v>
      </c>
      <c r="F247" s="19">
        <v>145509</v>
      </c>
      <c r="G247" s="19">
        <v>174257</v>
      </c>
      <c r="H247" s="19">
        <v>4640</v>
      </c>
      <c r="I247" s="25">
        <v>0.44853979272886446</v>
      </c>
      <c r="J247" s="25">
        <v>0.53715714259292369</v>
      </c>
      <c r="K247" s="25">
        <f t="shared" si="33"/>
        <v>0.45504837912723678</v>
      </c>
      <c r="L247" s="25">
        <f t="shared" si="34"/>
        <v>0.54495162087276316</v>
      </c>
      <c r="M247" s="26">
        <f t="shared" si="45"/>
        <v>8.9903241745526385E-2</v>
      </c>
      <c r="N247" s="25">
        <v>0.51800000000000002</v>
      </c>
      <c r="O247" s="25">
        <v>0.47200000000000003</v>
      </c>
      <c r="P247" s="26">
        <f t="shared" si="35"/>
        <v>0.50375000000000003</v>
      </c>
      <c r="Q247" s="31">
        <v>104252</v>
      </c>
      <c r="R247" s="28">
        <v>110215</v>
      </c>
      <c r="S247" s="26">
        <f t="shared" si="46"/>
        <v>2.7803811308965976E-2</v>
      </c>
      <c r="T247" s="28">
        <v>0.52</v>
      </c>
      <c r="U247" s="28">
        <v>0.47</v>
      </c>
      <c r="V247" s="26">
        <f t="shared" si="47"/>
        <v>0.48899999999999999</v>
      </c>
    </row>
    <row r="248" spans="1:22" x14ac:dyDescent="0.25">
      <c r="A248" s="19" t="s">
        <v>472</v>
      </c>
      <c r="B248" s="19">
        <v>4</v>
      </c>
      <c r="C248" s="19" t="s">
        <v>766</v>
      </c>
      <c r="D248" s="19" t="s">
        <v>521</v>
      </c>
      <c r="E248" s="7">
        <v>1980</v>
      </c>
      <c r="F248" s="19">
        <v>107992</v>
      </c>
      <c r="G248" s="19">
        <v>195146</v>
      </c>
      <c r="H248" s="19">
        <v>3111</v>
      </c>
      <c r="I248" s="25">
        <v>0.35262809021417213</v>
      </c>
      <c r="J248" s="25">
        <v>0.63721350926860165</v>
      </c>
      <c r="K248" s="25">
        <f t="shared" si="33"/>
        <v>0.35624698981981801</v>
      </c>
      <c r="L248" s="25">
        <f t="shared" si="34"/>
        <v>0.64375301018018194</v>
      </c>
      <c r="M248" s="26">
        <f t="shared" si="45"/>
        <v>0.28750602036036393</v>
      </c>
      <c r="N248" s="25">
        <v>0.44700000000000001</v>
      </c>
      <c r="O248" s="25">
        <v>0.54200000000000004</v>
      </c>
      <c r="P248" s="26">
        <f t="shared" si="35"/>
        <v>0.43324999999999997</v>
      </c>
      <c r="Q248" s="31">
        <v>52118</v>
      </c>
      <c r="R248" s="28">
        <v>129752</v>
      </c>
      <c r="S248" s="26">
        <f t="shared" si="46"/>
        <v>0.4268653433771375</v>
      </c>
      <c r="T248" s="28">
        <v>0.47</v>
      </c>
      <c r="U248" s="28">
        <v>0.52</v>
      </c>
      <c r="V248" s="26">
        <f t="shared" si="47"/>
        <v>0.43899999999999995</v>
      </c>
    </row>
    <row r="249" spans="1:22" x14ac:dyDescent="0.25">
      <c r="A249" s="19" t="s">
        <v>472</v>
      </c>
      <c r="B249" s="19">
        <v>5</v>
      </c>
      <c r="C249" s="19" t="s">
        <v>767</v>
      </c>
      <c r="D249" s="19" t="s">
        <v>521</v>
      </c>
      <c r="E249" s="7">
        <v>2002</v>
      </c>
      <c r="F249" s="19">
        <v>130102</v>
      </c>
      <c r="G249" s="19">
        <v>167503</v>
      </c>
      <c r="H249" s="19">
        <v>6772</v>
      </c>
      <c r="I249" s="25">
        <v>0.4274370271078301</v>
      </c>
      <c r="J249" s="25">
        <v>0.5503142484484701</v>
      </c>
      <c r="K249" s="25">
        <f t="shared" si="33"/>
        <v>0.43716335411031404</v>
      </c>
      <c r="L249" s="25">
        <f t="shared" si="34"/>
        <v>0.56283664588968596</v>
      </c>
      <c r="M249" s="26">
        <f t="shared" si="45"/>
        <v>0.12567329177937192</v>
      </c>
      <c r="N249" s="25">
        <v>0.47899999999999998</v>
      </c>
      <c r="O249" s="25">
        <v>0.51</v>
      </c>
      <c r="P249" s="26">
        <f t="shared" si="35"/>
        <v>0.46525</v>
      </c>
      <c r="Q249" s="31">
        <v>62634</v>
      </c>
      <c r="R249" s="28">
        <v>124030</v>
      </c>
      <c r="S249" s="26">
        <f t="shared" si="46"/>
        <v>0.32891184159773706</v>
      </c>
      <c r="T249" s="28">
        <v>0.45</v>
      </c>
      <c r="U249" s="28">
        <v>0.54</v>
      </c>
      <c r="V249" s="26">
        <f t="shared" si="47"/>
        <v>0.41899999999999998</v>
      </c>
    </row>
    <row r="250" spans="1:22" x14ac:dyDescent="0.25">
      <c r="A250" s="19" t="s">
        <v>472</v>
      </c>
      <c r="B250" s="19">
        <v>6</v>
      </c>
      <c r="C250" s="19" t="s">
        <v>768</v>
      </c>
      <c r="D250" s="19" t="s">
        <v>528</v>
      </c>
      <c r="E250" s="7">
        <v>1988</v>
      </c>
      <c r="F250" s="19">
        <v>151782</v>
      </c>
      <c r="G250" s="19">
        <v>84360</v>
      </c>
      <c r="H250" s="19">
        <v>3496</v>
      </c>
      <c r="I250" s="25">
        <v>0.63338034869261139</v>
      </c>
      <c r="J250" s="25">
        <v>0.35203098006159289</v>
      </c>
      <c r="K250" s="25">
        <f t="shared" si="33"/>
        <v>0.6427573239830271</v>
      </c>
      <c r="L250" s="25">
        <f t="shared" si="34"/>
        <v>0.35724267601697279</v>
      </c>
      <c r="M250" s="26">
        <f t="shared" si="45"/>
        <v>0.2855146479660543</v>
      </c>
      <c r="N250" s="25">
        <v>0.61399999999999999</v>
      </c>
      <c r="O250" s="25">
        <v>0.374</v>
      </c>
      <c r="P250" s="26">
        <f t="shared" si="35"/>
        <v>0.60075000000000001</v>
      </c>
      <c r="Q250" s="31">
        <v>81933</v>
      </c>
      <c r="R250" s="28">
        <v>65413</v>
      </c>
      <c r="S250" s="26">
        <f t="shared" si="46"/>
        <v>0.11211705780950959</v>
      </c>
      <c r="T250" s="28">
        <v>0.6</v>
      </c>
      <c r="U250" s="28">
        <v>0.39</v>
      </c>
      <c r="V250" s="26">
        <f t="shared" si="47"/>
        <v>0.56899999999999995</v>
      </c>
    </row>
    <row r="251" spans="1:22" x14ac:dyDescent="0.25">
      <c r="A251" s="19" t="s">
        <v>472</v>
      </c>
      <c r="B251" s="19">
        <v>7</v>
      </c>
      <c r="C251" s="19" t="s">
        <v>769</v>
      </c>
      <c r="D251" s="19" t="s">
        <v>521</v>
      </c>
      <c r="E251" s="7">
        <v>2008</v>
      </c>
      <c r="F251" s="19">
        <v>123090</v>
      </c>
      <c r="G251" s="19">
        <v>175704</v>
      </c>
      <c r="H251" s="19">
        <v>8601</v>
      </c>
      <c r="I251" s="25">
        <v>0.40042941492216855</v>
      </c>
      <c r="J251" s="25">
        <v>0.57159029912653103</v>
      </c>
      <c r="K251" s="25">
        <f t="shared" si="33"/>
        <v>0.41195606337476653</v>
      </c>
      <c r="L251" s="25">
        <f t="shared" si="34"/>
        <v>0.58804393662523347</v>
      </c>
      <c r="M251" s="26">
        <f t="shared" si="45"/>
        <v>0.17608787325046693</v>
      </c>
      <c r="N251" s="25">
        <v>0.46299999999999997</v>
      </c>
      <c r="O251" s="25">
        <v>0.52500000000000002</v>
      </c>
      <c r="P251" s="26">
        <f t="shared" si="35"/>
        <v>0.44974999999999998</v>
      </c>
      <c r="Q251" s="31">
        <v>71902</v>
      </c>
      <c r="R251" s="28">
        <v>105084</v>
      </c>
      <c r="S251" s="26">
        <f t="shared" si="46"/>
        <v>0.18748375577729309</v>
      </c>
      <c r="T251" s="28">
        <v>0.51</v>
      </c>
      <c r="U251" s="28">
        <v>0.48</v>
      </c>
      <c r="V251" s="26">
        <f t="shared" si="47"/>
        <v>0.47899999999999998</v>
      </c>
    </row>
    <row r="252" spans="1:22" x14ac:dyDescent="0.25">
      <c r="A252" s="19" t="s">
        <v>472</v>
      </c>
      <c r="B252" s="19">
        <v>8</v>
      </c>
      <c r="C252" s="19" t="s">
        <v>770</v>
      </c>
      <c r="D252" s="19" t="s">
        <v>528</v>
      </c>
      <c r="E252" s="7">
        <v>2006</v>
      </c>
      <c r="F252" s="19">
        <v>130857</v>
      </c>
      <c r="G252" s="19">
        <v>31767</v>
      </c>
      <c r="H252" s="19">
        <v>5176</v>
      </c>
      <c r="I252" s="25">
        <v>0.77983909415971397</v>
      </c>
      <c r="J252" s="25">
        <v>0.18931466030989272</v>
      </c>
      <c r="K252" s="25">
        <f t="shared" si="33"/>
        <v>0.80465982880755604</v>
      </c>
      <c r="L252" s="25">
        <f t="shared" si="34"/>
        <v>0.1953401711924439</v>
      </c>
      <c r="M252" s="26">
        <f t="shared" si="45"/>
        <v>0.60931965761511209</v>
      </c>
      <c r="N252" s="25">
        <v>0.78299999999999992</v>
      </c>
      <c r="O252" s="25">
        <v>0.20699999999999999</v>
      </c>
      <c r="P252" s="26">
        <f t="shared" si="35"/>
        <v>0.76875000000000004</v>
      </c>
      <c r="Q252" s="31">
        <v>62840</v>
      </c>
      <c r="R252" s="28">
        <v>19538</v>
      </c>
      <c r="S252" s="26">
        <f t="shared" si="46"/>
        <v>0.52565005219840244</v>
      </c>
      <c r="T252" s="28">
        <v>0.75</v>
      </c>
      <c r="U252" s="28">
        <v>0.24</v>
      </c>
      <c r="V252" s="26">
        <f t="shared" si="47"/>
        <v>0.71899999999999997</v>
      </c>
    </row>
    <row r="253" spans="1:22" x14ac:dyDescent="0.25">
      <c r="A253" s="19" t="s">
        <v>472</v>
      </c>
      <c r="B253" s="19">
        <v>9</v>
      </c>
      <c r="C253" s="19" t="s">
        <v>771</v>
      </c>
      <c r="D253" s="19" t="s">
        <v>528</v>
      </c>
      <c r="E253" s="7">
        <v>1996</v>
      </c>
      <c r="F253" s="19">
        <v>162834</v>
      </c>
      <c r="G253" s="19">
        <v>55094</v>
      </c>
      <c r="H253" s="19">
        <v>2220</v>
      </c>
      <c r="I253" s="25">
        <v>0.73965695804640519</v>
      </c>
      <c r="J253" s="25">
        <v>0.25025891672874612</v>
      </c>
      <c r="K253" s="25">
        <f t="shared" si="33"/>
        <v>0.74719173304944753</v>
      </c>
      <c r="L253" s="25">
        <f t="shared" si="34"/>
        <v>0.25280826695055247</v>
      </c>
      <c r="M253" s="26">
        <f t="shared" si="45"/>
        <v>0.49438346609889505</v>
      </c>
      <c r="N253" s="25">
        <v>0.68299999999999994</v>
      </c>
      <c r="O253" s="25">
        <v>0.308</v>
      </c>
      <c r="P253" s="26">
        <f t="shared" si="35"/>
        <v>0.66825000000000001</v>
      </c>
      <c r="Q253" s="31">
        <v>88478</v>
      </c>
      <c r="R253" s="28">
        <v>51023</v>
      </c>
      <c r="S253" s="26">
        <f t="shared" si="46"/>
        <v>0.26849269897706823</v>
      </c>
      <c r="T253" s="28">
        <v>0.63</v>
      </c>
      <c r="U253" s="28">
        <v>0.36</v>
      </c>
      <c r="V253" s="26">
        <f t="shared" si="47"/>
        <v>0.59899999999999998</v>
      </c>
    </row>
    <row r="254" spans="1:22" x14ac:dyDescent="0.25">
      <c r="A254" s="19" t="s">
        <v>472</v>
      </c>
      <c r="B254" s="19">
        <v>10</v>
      </c>
      <c r="C254" s="19" t="s">
        <v>772</v>
      </c>
      <c r="D254" s="19" t="s">
        <v>531</v>
      </c>
      <c r="E254" s="7">
        <v>2012</v>
      </c>
      <c r="F254" s="19">
        <v>201435</v>
      </c>
      <c r="G254" s="19">
        <v>24271</v>
      </c>
      <c r="H254" s="19">
        <v>4354</v>
      </c>
      <c r="I254" s="25">
        <v>0.87557593671216205</v>
      </c>
      <c r="J254" s="25">
        <v>0.1054985655915848</v>
      </c>
      <c r="K254" s="25">
        <f t="shared" si="33"/>
        <v>0.89246630572514696</v>
      </c>
      <c r="L254" s="25">
        <f t="shared" si="34"/>
        <v>0.10753369427485313</v>
      </c>
      <c r="M254" s="26">
        <f t="shared" si="45"/>
        <v>0.7849326114502938</v>
      </c>
      <c r="N254" s="25">
        <v>0.879</v>
      </c>
      <c r="O254" s="25">
        <v>0.115</v>
      </c>
      <c r="P254" s="26">
        <f t="shared" si="35"/>
        <v>0.86275000000000002</v>
      </c>
      <c r="Q254" s="31"/>
      <c r="R254" s="28"/>
      <c r="S254" s="26"/>
      <c r="T254" s="28"/>
      <c r="U254" s="28"/>
      <c r="V254" s="26"/>
    </row>
    <row r="255" spans="1:22" x14ac:dyDescent="0.25">
      <c r="A255" s="19" t="s">
        <v>472</v>
      </c>
      <c r="B255" s="19">
        <v>11</v>
      </c>
      <c r="C255" s="19" t="s">
        <v>773</v>
      </c>
      <c r="D255" s="19" t="s">
        <v>521</v>
      </c>
      <c r="E255" s="7">
        <v>1994</v>
      </c>
      <c r="F255" s="19">
        <v>123935</v>
      </c>
      <c r="G255" s="19">
        <v>182239</v>
      </c>
      <c r="H255" s="19">
        <v>3725</v>
      </c>
      <c r="I255" s="25">
        <v>0.39992061929854567</v>
      </c>
      <c r="J255" s="25">
        <v>0.58805933546090827</v>
      </c>
      <c r="K255" s="25">
        <f t="shared" si="33"/>
        <v>0.4047861673427528</v>
      </c>
      <c r="L255" s="25">
        <f t="shared" si="34"/>
        <v>0.59521383265724725</v>
      </c>
      <c r="M255" s="26">
        <f t="shared" si="45"/>
        <v>0.19042766531449445</v>
      </c>
      <c r="N255" s="25">
        <v>0.46600000000000003</v>
      </c>
      <c r="O255" s="25">
        <v>0.52400000000000002</v>
      </c>
      <c r="P255" s="26">
        <f t="shared" si="35"/>
        <v>0.45174999999999998</v>
      </c>
      <c r="Q255" s="31">
        <v>55472</v>
      </c>
      <c r="R255" s="28">
        <v>122149</v>
      </c>
      <c r="S255" s="26">
        <f>ABS((R255/(R255+Q255))-(Q255/(R255+Q255)))</f>
        <v>0.37538917132546268</v>
      </c>
      <c r="T255" s="28">
        <v>0.45</v>
      </c>
      <c r="U255" s="28">
        <v>0.54</v>
      </c>
      <c r="V255" s="26">
        <f>(T255-U255-7.2%)/2+0.5</f>
        <v>0.41899999999999998</v>
      </c>
    </row>
    <row r="256" spans="1:22" x14ac:dyDescent="0.25">
      <c r="A256" s="19" t="s">
        <v>472</v>
      </c>
      <c r="B256" s="19">
        <v>12</v>
      </c>
      <c r="C256" s="19" t="s">
        <v>774</v>
      </c>
      <c r="D256" s="19" t="s">
        <v>528</v>
      </c>
      <c r="E256" s="7">
        <v>1998</v>
      </c>
      <c r="F256" s="19">
        <v>189938</v>
      </c>
      <c r="G256" s="19">
        <v>80907</v>
      </c>
      <c r="H256" s="19">
        <v>3546</v>
      </c>
      <c r="I256" s="25">
        <v>0.6922165814476422</v>
      </c>
      <c r="J256" s="25">
        <v>0.29486025416285522</v>
      </c>
      <c r="K256" s="25">
        <f t="shared" si="33"/>
        <v>0.70127932950580585</v>
      </c>
      <c r="L256" s="25">
        <f t="shared" si="34"/>
        <v>0.2987206704941941</v>
      </c>
      <c r="M256" s="26">
        <f t="shared" si="45"/>
        <v>0.40255865901161175</v>
      </c>
      <c r="N256" s="25">
        <v>0.66500000000000004</v>
      </c>
      <c r="O256" s="25">
        <v>0.32400000000000001</v>
      </c>
      <c r="P256" s="26">
        <f t="shared" si="35"/>
        <v>0.65125</v>
      </c>
      <c r="Q256" s="31">
        <v>108214</v>
      </c>
      <c r="R256" s="28">
        <v>93634</v>
      </c>
      <c r="S256" s="26">
        <f>ABS((R256/(R256+Q256))-(Q256/(R256+Q256)))</f>
        <v>7.223257104355757E-2</v>
      </c>
      <c r="T256" s="28">
        <v>0.57999999999999996</v>
      </c>
      <c r="U256" s="28">
        <v>0.41</v>
      </c>
      <c r="V256" s="26">
        <f>(T256-U256-7.2%)/2+0.5</f>
        <v>0.54899999999999993</v>
      </c>
    </row>
    <row r="257" spans="1:22" x14ac:dyDescent="0.25">
      <c r="A257" s="19" t="s">
        <v>473</v>
      </c>
      <c r="B257" s="19">
        <v>1</v>
      </c>
      <c r="C257" s="19" t="s">
        <v>775</v>
      </c>
      <c r="D257" s="19" t="s">
        <v>531</v>
      </c>
      <c r="E257" s="7">
        <v>2012</v>
      </c>
      <c r="F257" s="19">
        <v>162924</v>
      </c>
      <c r="G257" s="19">
        <v>112473</v>
      </c>
      <c r="H257" s="19">
        <v>459</v>
      </c>
      <c r="I257" s="25">
        <v>0.59061249347485645</v>
      </c>
      <c r="J257" s="25">
        <v>0.40772359491908822</v>
      </c>
      <c r="K257" s="25">
        <f t="shared" si="33"/>
        <v>0.59159685835357678</v>
      </c>
      <c r="L257" s="25">
        <f t="shared" si="34"/>
        <v>0.40840314164642316</v>
      </c>
      <c r="M257" s="26">
        <f t="shared" si="45"/>
        <v>0.18319371670715362</v>
      </c>
      <c r="N257" s="25">
        <v>0.55299999999999994</v>
      </c>
      <c r="O257" s="25">
        <v>0.39600000000000002</v>
      </c>
      <c r="P257" s="26">
        <f t="shared" si="35"/>
        <v>0.55924999999999991</v>
      </c>
      <c r="Q257" s="31"/>
      <c r="R257" s="28"/>
      <c r="S257" s="26"/>
      <c r="T257" s="28"/>
      <c r="U257" s="28"/>
      <c r="V257" s="26"/>
    </row>
    <row r="258" spans="1:22" x14ac:dyDescent="0.25">
      <c r="A258" s="19" t="s">
        <v>473</v>
      </c>
      <c r="B258" s="19">
        <v>2</v>
      </c>
      <c r="C258" s="19" t="s">
        <v>776</v>
      </c>
      <c r="D258" s="19" t="s">
        <v>521</v>
      </c>
      <c r="E258" s="7">
        <v>2010</v>
      </c>
      <c r="F258" s="19">
        <v>92162</v>
      </c>
      <c r="G258" s="19">
        <v>133180</v>
      </c>
      <c r="H258" s="19">
        <v>173</v>
      </c>
      <c r="I258" s="25">
        <v>0.40867348069973175</v>
      </c>
      <c r="J258" s="25">
        <v>0.59055938629359461</v>
      </c>
      <c r="K258" s="25">
        <f t="shared" si="33"/>
        <v>0.40898722830187006</v>
      </c>
      <c r="L258" s="25">
        <f t="shared" si="34"/>
        <v>0.59101277169812994</v>
      </c>
      <c r="M258" s="26">
        <f t="shared" si="45"/>
        <v>0.18202554339625987</v>
      </c>
      <c r="N258" s="25">
        <v>0.44900000000000001</v>
      </c>
      <c r="O258" s="25">
        <v>0.51700000000000002</v>
      </c>
      <c r="P258" s="26">
        <f t="shared" si="35"/>
        <v>0.44674999999999998</v>
      </c>
      <c r="Q258" s="31">
        <v>75709</v>
      </c>
      <c r="R258" s="28">
        <v>94053</v>
      </c>
      <c r="S258" s="26">
        <f t="shared" ref="S258:S264" si="48">ABS((R258/(R258+Q258))-(Q258/(R258+Q258)))</f>
        <v>0.10805716238027352</v>
      </c>
      <c r="T258" s="28">
        <v>0.49</v>
      </c>
      <c r="U258" s="28">
        <v>0.5</v>
      </c>
      <c r="V258" s="26">
        <f t="shared" ref="V258:V264" si="49">(T258-U258-7.2%)/2+0.5</f>
        <v>0.45899999999999996</v>
      </c>
    </row>
    <row r="259" spans="1:22" x14ac:dyDescent="0.25">
      <c r="A259" s="19" t="s">
        <v>473</v>
      </c>
      <c r="B259" s="19">
        <v>3</v>
      </c>
      <c r="C259" s="19" t="s">
        <v>777</v>
      </c>
      <c r="D259" s="19" t="s">
        <v>528</v>
      </c>
      <c r="E259" s="7">
        <v>2008</v>
      </c>
      <c r="F259" s="19">
        <v>167103</v>
      </c>
      <c r="G259" s="19">
        <v>97616</v>
      </c>
      <c r="H259" s="19">
        <v>0</v>
      </c>
      <c r="I259" s="25">
        <v>0.63124671821818612</v>
      </c>
      <c r="J259" s="25">
        <v>0.36875328178181394</v>
      </c>
      <c r="K259" s="25">
        <f t="shared" ref="K259:K322" si="50">I259/(I259+J259)</f>
        <v>0.63124671821818612</v>
      </c>
      <c r="L259" s="25">
        <f t="shared" ref="L259:L322" si="51">J259/(J259+I259)</f>
        <v>0.36875328178181394</v>
      </c>
      <c r="M259" s="26">
        <f t="shared" si="45"/>
        <v>0.26249343643637219</v>
      </c>
      <c r="N259" s="25">
        <v>0.57499999999999996</v>
      </c>
      <c r="O259" s="25">
        <v>0.38700000000000001</v>
      </c>
      <c r="P259" s="26">
        <f t="shared" ref="P259:P322" si="52">(N259-O259-3.85%)/2+0.5</f>
        <v>0.57474999999999998</v>
      </c>
      <c r="Q259" s="31">
        <v>120057</v>
      </c>
      <c r="R259" s="28">
        <v>90621</v>
      </c>
      <c r="S259" s="26">
        <f t="shared" si="48"/>
        <v>0.13972033150115343</v>
      </c>
      <c r="T259" s="28">
        <v>0.61</v>
      </c>
      <c r="U259" s="28">
        <v>0.38</v>
      </c>
      <c r="V259" s="26">
        <f t="shared" si="49"/>
        <v>0.57899999999999996</v>
      </c>
    </row>
    <row r="260" spans="1:22" x14ac:dyDescent="0.25">
      <c r="A260" s="19" t="s">
        <v>474</v>
      </c>
      <c r="B260" s="19">
        <v>1</v>
      </c>
      <c r="C260" s="19" t="s">
        <v>778</v>
      </c>
      <c r="D260" s="19" t="s">
        <v>528</v>
      </c>
      <c r="E260" s="7">
        <v>2002</v>
      </c>
      <c r="F260" s="19">
        <v>146179</v>
      </c>
      <c r="G260" s="19">
        <v>132304</v>
      </c>
      <c r="H260" s="19">
        <v>176</v>
      </c>
      <c r="I260" s="25">
        <v>0.52458022170466412</v>
      </c>
      <c r="J260" s="25">
        <v>0.47478818197151357</v>
      </c>
      <c r="K260" s="25">
        <f t="shared" si="50"/>
        <v>0.52491175403884616</v>
      </c>
      <c r="L260" s="25">
        <f t="shared" si="51"/>
        <v>0.47508824596115384</v>
      </c>
      <c r="M260" s="26">
        <f t="shared" si="45"/>
        <v>4.9823508077692313E-2</v>
      </c>
      <c r="N260" s="25">
        <v>0.496</v>
      </c>
      <c r="O260" s="25">
        <v>0.49099999999999999</v>
      </c>
      <c r="P260" s="26">
        <f t="shared" si="52"/>
        <v>0.48325000000000001</v>
      </c>
      <c r="Q260" s="31">
        <v>98316</v>
      </c>
      <c r="R260" s="28">
        <v>97723</v>
      </c>
      <c r="S260" s="26">
        <f t="shared" si="48"/>
        <v>3.0249083090609918E-3</v>
      </c>
      <c r="T260" s="28">
        <v>0.52</v>
      </c>
      <c r="U260" s="28">
        <v>0.48</v>
      </c>
      <c r="V260" s="26">
        <f t="shared" si="49"/>
        <v>0.48399999999999999</v>
      </c>
    </row>
    <row r="261" spans="1:22" x14ac:dyDescent="0.25">
      <c r="A261" s="19" t="s">
        <v>474</v>
      </c>
      <c r="B261" s="19">
        <v>2</v>
      </c>
      <c r="C261" s="19" t="s">
        <v>779</v>
      </c>
      <c r="D261" s="19" t="s">
        <v>521</v>
      </c>
      <c r="E261" s="7">
        <v>1992</v>
      </c>
      <c r="F261" s="19">
        <v>100545</v>
      </c>
      <c r="G261" s="19">
        <v>142309</v>
      </c>
      <c r="H261" s="19">
        <v>89</v>
      </c>
      <c r="I261" s="25">
        <v>0.41386251095936083</v>
      </c>
      <c r="J261" s="25">
        <v>0.58577114796474894</v>
      </c>
      <c r="K261" s="25">
        <f t="shared" si="50"/>
        <v>0.41401418135999407</v>
      </c>
      <c r="L261" s="25">
        <f t="shared" si="51"/>
        <v>0.58598581864000598</v>
      </c>
      <c r="M261" s="26">
        <f t="shared" si="45"/>
        <v>0.17197163728001191</v>
      </c>
      <c r="N261" s="25">
        <v>0.51600000000000001</v>
      </c>
      <c r="O261" s="25">
        <v>0.47199999999999998</v>
      </c>
      <c r="P261" s="26">
        <f t="shared" si="52"/>
        <v>0.50275000000000003</v>
      </c>
      <c r="Q261" s="31">
        <v>51346</v>
      </c>
      <c r="R261" s="28">
        <v>131674</v>
      </c>
      <c r="S261" s="26">
        <f t="shared" si="48"/>
        <v>0.43890285214730634</v>
      </c>
      <c r="T261" s="28">
        <v>0.47</v>
      </c>
      <c r="U261" s="28">
        <v>0.52</v>
      </c>
      <c r="V261" s="26">
        <f t="shared" si="49"/>
        <v>0.43899999999999995</v>
      </c>
    </row>
    <row r="262" spans="1:22" x14ac:dyDescent="0.25">
      <c r="A262" s="19" t="s">
        <v>474</v>
      </c>
      <c r="B262" s="19">
        <v>3</v>
      </c>
      <c r="C262" s="19" t="s">
        <v>780</v>
      </c>
      <c r="D262" s="19" t="s">
        <v>528</v>
      </c>
      <c r="E262" s="7">
        <v>2000</v>
      </c>
      <c r="F262" s="19">
        <v>157880</v>
      </c>
      <c r="G262" s="19">
        <v>113203</v>
      </c>
      <c r="H262" s="19">
        <v>2088</v>
      </c>
      <c r="I262" s="25">
        <v>0.57795300379615699</v>
      </c>
      <c r="J262" s="25">
        <v>0.41440343228234328</v>
      </c>
      <c r="K262" s="25">
        <f t="shared" si="50"/>
        <v>0.58240465097405592</v>
      </c>
      <c r="L262" s="25">
        <f t="shared" si="51"/>
        <v>0.41759534902594408</v>
      </c>
      <c r="M262" s="26">
        <f t="shared" si="45"/>
        <v>0.16480930194811183</v>
      </c>
      <c r="N262" s="25">
        <v>0.50800000000000001</v>
      </c>
      <c r="O262" s="25">
        <v>0.48199999999999998</v>
      </c>
      <c r="P262" s="26">
        <f t="shared" si="52"/>
        <v>0.49375000000000002</v>
      </c>
      <c r="Q262" s="31">
        <v>94694</v>
      </c>
      <c r="R262" s="28">
        <v>72115</v>
      </c>
      <c r="S262" s="26">
        <f t="shared" si="48"/>
        <v>0.13535840392304976</v>
      </c>
      <c r="T262" s="28">
        <v>0.56000000000000005</v>
      </c>
      <c r="U262" s="28">
        <v>0.43</v>
      </c>
      <c r="V262" s="26">
        <f t="shared" si="49"/>
        <v>0.52900000000000003</v>
      </c>
    </row>
    <row r="263" spans="1:22" x14ac:dyDescent="0.25">
      <c r="A263" s="19" t="s">
        <v>474</v>
      </c>
      <c r="B263" s="19">
        <v>4</v>
      </c>
      <c r="C263" s="19" t="s">
        <v>781</v>
      </c>
      <c r="D263" s="19" t="s">
        <v>528</v>
      </c>
      <c r="E263" s="7">
        <v>1996</v>
      </c>
      <c r="F263" s="19">
        <v>163955</v>
      </c>
      <c r="G263" s="19">
        <v>85693</v>
      </c>
      <c r="H263" s="19">
        <v>15652</v>
      </c>
      <c r="I263" s="25">
        <v>0.6179984922728986</v>
      </c>
      <c r="J263" s="25">
        <v>0.32300414624952883</v>
      </c>
      <c r="K263" s="25">
        <f t="shared" si="50"/>
        <v>0.65674469653271805</v>
      </c>
      <c r="L263" s="25">
        <f t="shared" si="51"/>
        <v>0.34325530346728189</v>
      </c>
      <c r="M263" s="26">
        <f t="shared" si="45"/>
        <v>0.31348939306543616</v>
      </c>
      <c r="N263" s="25">
        <v>0.56299999999999994</v>
      </c>
      <c r="O263" s="25">
        <v>0.42799999999999999</v>
      </c>
      <c r="P263" s="26">
        <f t="shared" si="52"/>
        <v>0.54825000000000002</v>
      </c>
      <c r="Q263" s="31">
        <v>94483</v>
      </c>
      <c r="R263" s="28">
        <v>81718</v>
      </c>
      <c r="S263" s="26">
        <f t="shared" si="48"/>
        <v>7.2445672839541231E-2</v>
      </c>
      <c r="T263" s="28">
        <v>0.57999999999999996</v>
      </c>
      <c r="U263" s="28">
        <v>0.41</v>
      </c>
      <c r="V263" s="26">
        <f t="shared" si="49"/>
        <v>0.54899999999999993</v>
      </c>
    </row>
    <row r="264" spans="1:22" x14ac:dyDescent="0.25">
      <c r="A264" s="19" t="s">
        <v>474</v>
      </c>
      <c r="B264" s="19">
        <v>5</v>
      </c>
      <c r="C264" s="19" t="s">
        <v>782</v>
      </c>
      <c r="D264" s="19" t="s">
        <v>528</v>
      </c>
      <c r="E264" s="7">
        <v>1998</v>
      </c>
      <c r="F264" s="19">
        <v>167836</v>
      </c>
      <c r="G264" s="19">
        <v>17875</v>
      </c>
      <c r="H264" s="19">
        <v>1430</v>
      </c>
      <c r="I264" s="25">
        <v>0.8968424877498784</v>
      </c>
      <c r="J264" s="25">
        <v>9.5516215046408864E-2</v>
      </c>
      <c r="K264" s="25">
        <f t="shared" si="50"/>
        <v>0.90374829708525617</v>
      </c>
      <c r="L264" s="25">
        <f t="shared" si="51"/>
        <v>9.6251702914743886E-2</v>
      </c>
      <c r="M264" s="26">
        <f t="shared" si="45"/>
        <v>0.80749659417051234</v>
      </c>
      <c r="N264" s="25">
        <v>0.90600000000000003</v>
      </c>
      <c r="O264" s="25">
        <v>9.0999999999999998E-2</v>
      </c>
      <c r="P264" s="26">
        <f t="shared" si="52"/>
        <v>0.88824999999999998</v>
      </c>
      <c r="Q264" s="31">
        <v>85096</v>
      </c>
      <c r="R264" s="28">
        <v>11826</v>
      </c>
      <c r="S264" s="26">
        <f t="shared" si="48"/>
        <v>0.75596871711272984</v>
      </c>
      <c r="T264" s="28">
        <v>0.89</v>
      </c>
      <c r="U264" s="28">
        <v>0.11</v>
      </c>
      <c r="V264" s="26">
        <f t="shared" si="49"/>
        <v>0.85399999999999998</v>
      </c>
    </row>
    <row r="265" spans="1:22" x14ac:dyDescent="0.25">
      <c r="A265" s="19" t="s">
        <v>474</v>
      </c>
      <c r="B265" s="19">
        <v>6</v>
      </c>
      <c r="C265" s="19" t="s">
        <v>783</v>
      </c>
      <c r="D265" s="19" t="s">
        <v>531</v>
      </c>
      <c r="E265" s="7">
        <v>2012</v>
      </c>
      <c r="F265" s="19">
        <v>111501</v>
      </c>
      <c r="G265" s="19">
        <v>50846</v>
      </c>
      <c r="H265" s="19">
        <v>2027</v>
      </c>
      <c r="I265" s="25">
        <v>0.67833720661418473</v>
      </c>
      <c r="J265" s="25">
        <v>0.30933115942910677</v>
      </c>
      <c r="K265" s="25">
        <f t="shared" si="50"/>
        <v>0.68680665488121129</v>
      </c>
      <c r="L265" s="25">
        <f t="shared" si="51"/>
        <v>0.31319334511878877</v>
      </c>
      <c r="M265" s="26">
        <f t="shared" si="45"/>
        <v>0.37361330976242252</v>
      </c>
      <c r="N265" s="25">
        <v>0.67799999999999994</v>
      </c>
      <c r="O265" s="25">
        <v>0.31</v>
      </c>
      <c r="P265" s="26">
        <f t="shared" si="52"/>
        <v>0.66474999999999995</v>
      </c>
      <c r="Q265" s="31"/>
      <c r="R265" s="28"/>
      <c r="S265" s="26"/>
      <c r="T265" s="28"/>
      <c r="U265" s="28"/>
      <c r="V265" s="26"/>
    </row>
    <row r="266" spans="1:22" x14ac:dyDescent="0.25">
      <c r="A266" s="19" t="s">
        <v>474</v>
      </c>
      <c r="B266" s="19">
        <v>7</v>
      </c>
      <c r="C266" s="19" t="s">
        <v>784</v>
      </c>
      <c r="D266" s="19" t="s">
        <v>528</v>
      </c>
      <c r="E266" s="7">
        <v>1992</v>
      </c>
      <c r="F266" s="19">
        <v>141354</v>
      </c>
      <c r="G266" s="19">
        <v>0</v>
      </c>
      <c r="H266" s="19">
        <v>8025</v>
      </c>
      <c r="I266" s="25">
        <v>0.94627758921936822</v>
      </c>
      <c r="J266" s="25">
        <v>0</v>
      </c>
      <c r="K266" s="25">
        <f t="shared" si="50"/>
        <v>1</v>
      </c>
      <c r="L266" s="25">
        <f t="shared" si="51"/>
        <v>0</v>
      </c>
      <c r="M266" s="26">
        <f t="shared" si="45"/>
        <v>1</v>
      </c>
      <c r="N266" s="25">
        <v>0.88400000000000001</v>
      </c>
      <c r="O266" s="25">
        <v>0.10300000000000001</v>
      </c>
      <c r="P266" s="26">
        <f t="shared" si="52"/>
        <v>0.87125000000000008</v>
      </c>
      <c r="Q266" s="31">
        <v>68624</v>
      </c>
      <c r="R266" s="28">
        <v>4482</v>
      </c>
      <c r="S266" s="26">
        <f t="shared" ref="S266:S276" si="53">ABS((R266/(R266+Q266))-(Q266/(R266+Q266)))</f>
        <v>0.87738352529204167</v>
      </c>
      <c r="T266" s="28">
        <v>0.86</v>
      </c>
      <c r="U266" s="28">
        <v>0.13</v>
      </c>
      <c r="V266" s="26">
        <f t="shared" ref="V266:V276" si="54">(T266-U266-7.2%)/2+0.5</f>
        <v>0.82899999999999996</v>
      </c>
    </row>
    <row r="267" spans="1:22" x14ac:dyDescent="0.25">
      <c r="A267" s="19" t="s">
        <v>474</v>
      </c>
      <c r="B267" s="19">
        <v>8</v>
      </c>
      <c r="C267" s="19" t="s">
        <v>785</v>
      </c>
      <c r="D267" s="19" t="s">
        <v>531</v>
      </c>
      <c r="E267" s="7">
        <v>1982</v>
      </c>
      <c r="F267" s="19">
        <v>184039</v>
      </c>
      <c r="G267" s="19">
        <v>17650</v>
      </c>
      <c r="H267" s="19">
        <v>2518</v>
      </c>
      <c r="I267" s="25">
        <v>0.90123746982228814</v>
      </c>
      <c r="J267" s="25">
        <v>8.6431904880831703E-2</v>
      </c>
      <c r="K267" s="25">
        <f t="shared" si="50"/>
        <v>0.91248903014046379</v>
      </c>
      <c r="L267" s="25">
        <f t="shared" si="51"/>
        <v>8.7510969859536214E-2</v>
      </c>
      <c r="M267" s="26">
        <f t="shared" ref="M267:M298" si="55">ABS((J267/(J267+I267))-(I267/(J267+I267)))</f>
        <v>0.82497806028092757</v>
      </c>
      <c r="N267" s="25">
        <v>0.89200000000000002</v>
      </c>
      <c r="O267" s="25">
        <v>0.10199999999999999</v>
      </c>
      <c r="P267" s="26">
        <f t="shared" si="52"/>
        <v>0.87575000000000003</v>
      </c>
      <c r="Q267" s="31">
        <v>95485</v>
      </c>
      <c r="R267" s="28">
        <v>7419</v>
      </c>
      <c r="S267" s="26">
        <f t="shared" si="53"/>
        <v>0.85580735442742761</v>
      </c>
      <c r="T267" s="28">
        <v>0.91</v>
      </c>
      <c r="U267" s="28">
        <v>0.09</v>
      </c>
      <c r="V267" s="26">
        <f t="shared" si="54"/>
        <v>0.874</v>
      </c>
    </row>
    <row r="268" spans="1:22" x14ac:dyDescent="0.25">
      <c r="A268" s="19" t="s">
        <v>474</v>
      </c>
      <c r="B268" s="19">
        <v>9</v>
      </c>
      <c r="C268" s="19" t="s">
        <v>786</v>
      </c>
      <c r="D268" s="19" t="s">
        <v>528</v>
      </c>
      <c r="E268" s="7">
        <v>2006</v>
      </c>
      <c r="F268" s="19">
        <v>186141</v>
      </c>
      <c r="G268" s="19">
        <v>24164</v>
      </c>
      <c r="H268" s="19">
        <v>3126</v>
      </c>
      <c r="I268" s="25">
        <v>0.87213666243422938</v>
      </c>
      <c r="J268" s="25">
        <v>0.11321691787978316</v>
      </c>
      <c r="K268" s="25">
        <f t="shared" si="50"/>
        <v>0.88510021159744179</v>
      </c>
      <c r="L268" s="25">
        <f t="shared" si="51"/>
        <v>0.11489978840255818</v>
      </c>
      <c r="M268" s="26">
        <f t="shared" si="55"/>
        <v>0.77020042319488358</v>
      </c>
      <c r="N268" s="25">
        <v>0.85199999999999998</v>
      </c>
      <c r="O268" s="25">
        <v>0.13900000000000001</v>
      </c>
      <c r="P268" s="26">
        <f t="shared" si="52"/>
        <v>0.83725000000000005</v>
      </c>
      <c r="Q268" s="31">
        <v>104297</v>
      </c>
      <c r="R268" s="28">
        <v>10858</v>
      </c>
      <c r="S268" s="26">
        <f t="shared" si="53"/>
        <v>0.81141939125526474</v>
      </c>
      <c r="T268" s="28">
        <v>0.91</v>
      </c>
      <c r="U268" s="28">
        <v>0.09</v>
      </c>
      <c r="V268" s="26">
        <f t="shared" si="54"/>
        <v>0.874</v>
      </c>
    </row>
    <row r="269" spans="1:22" x14ac:dyDescent="0.25">
      <c r="A269" s="19" t="s">
        <v>474</v>
      </c>
      <c r="B269" s="19">
        <v>10</v>
      </c>
      <c r="C269" s="19" t="s">
        <v>787</v>
      </c>
      <c r="D269" s="19" t="s">
        <v>528</v>
      </c>
      <c r="E269" s="7">
        <v>1992</v>
      </c>
      <c r="F269" s="19">
        <v>165604</v>
      </c>
      <c r="G269" s="19">
        <v>39404</v>
      </c>
      <c r="H269" s="19">
        <v>193</v>
      </c>
      <c r="I269" s="25">
        <v>0.80703310412717288</v>
      </c>
      <c r="J269" s="25">
        <v>0.19202635464739451</v>
      </c>
      <c r="K269" s="25">
        <f t="shared" si="50"/>
        <v>0.80779286661983929</v>
      </c>
      <c r="L269" s="25">
        <f t="shared" si="51"/>
        <v>0.19220713338016077</v>
      </c>
      <c r="M269" s="26">
        <f t="shared" si="55"/>
        <v>0.61558573323967858</v>
      </c>
      <c r="N269" s="25">
        <v>0.73599999999999999</v>
      </c>
      <c r="O269" s="25">
        <v>0.251</v>
      </c>
      <c r="P269" s="26">
        <f t="shared" si="52"/>
        <v>0.72324999999999995</v>
      </c>
      <c r="Q269" s="31">
        <v>98839</v>
      </c>
      <c r="R269" s="28">
        <v>31996</v>
      </c>
      <c r="S269" s="26">
        <f t="shared" si="53"/>
        <v>0.51089540260633615</v>
      </c>
      <c r="T269" s="28">
        <v>0.74</v>
      </c>
      <c r="U269" s="28">
        <v>0.26</v>
      </c>
      <c r="V269" s="26">
        <f t="shared" si="54"/>
        <v>0.70399999999999996</v>
      </c>
    </row>
    <row r="270" spans="1:22" x14ac:dyDescent="0.25">
      <c r="A270" s="19" t="s">
        <v>474</v>
      </c>
      <c r="B270" s="19">
        <v>11</v>
      </c>
      <c r="C270" s="19" t="s">
        <v>788</v>
      </c>
      <c r="D270" s="19" t="s">
        <v>521</v>
      </c>
      <c r="E270" s="7">
        <v>2010</v>
      </c>
      <c r="F270" s="19">
        <v>92430</v>
      </c>
      <c r="G270" s="19">
        <v>103118</v>
      </c>
      <c r="H270" s="19">
        <v>2087</v>
      </c>
      <c r="I270" s="25">
        <v>0.46768031978141522</v>
      </c>
      <c r="J270" s="25">
        <v>0.52175980975029723</v>
      </c>
      <c r="K270" s="25">
        <f t="shared" si="50"/>
        <v>0.4726716714054861</v>
      </c>
      <c r="L270" s="25">
        <f t="shared" si="51"/>
        <v>0.52732832859451384</v>
      </c>
      <c r="M270" s="26">
        <f t="shared" si="55"/>
        <v>5.4656657189027735E-2</v>
      </c>
      <c r="N270" s="25">
        <v>0.51600000000000001</v>
      </c>
      <c r="O270" s="25">
        <v>0.47299999999999998</v>
      </c>
      <c r="P270" s="26">
        <f t="shared" si="52"/>
        <v>0.50224999999999997</v>
      </c>
      <c r="Q270" s="31">
        <v>60773</v>
      </c>
      <c r="R270" s="28">
        <v>65024</v>
      </c>
      <c r="S270" s="26">
        <f t="shared" si="53"/>
        <v>3.3792538772784708E-2</v>
      </c>
      <c r="T270" s="28">
        <v>0.49</v>
      </c>
      <c r="U270" s="28">
        <v>0.51</v>
      </c>
      <c r="V270" s="26">
        <f t="shared" si="54"/>
        <v>0.45399999999999996</v>
      </c>
    </row>
    <row r="271" spans="1:22" x14ac:dyDescent="0.25">
      <c r="A271" s="19" t="s">
        <v>474</v>
      </c>
      <c r="B271" s="19">
        <v>12</v>
      </c>
      <c r="C271" s="19" t="s">
        <v>789</v>
      </c>
      <c r="D271" s="19" t="s">
        <v>528</v>
      </c>
      <c r="E271" s="7">
        <v>1992</v>
      </c>
      <c r="F271" s="19">
        <v>194188</v>
      </c>
      <c r="G271" s="19">
        <v>46791</v>
      </c>
      <c r="H271" s="19">
        <v>215</v>
      </c>
      <c r="I271" s="25">
        <v>0.80511123825634134</v>
      </c>
      <c r="J271" s="25">
        <v>0.19399736311848553</v>
      </c>
      <c r="K271" s="25">
        <f t="shared" si="50"/>
        <v>0.80582955361255537</v>
      </c>
      <c r="L271" s="25">
        <f t="shared" si="51"/>
        <v>0.19417044638744455</v>
      </c>
      <c r="M271" s="26">
        <f t="shared" si="55"/>
        <v>0.61165910722511085</v>
      </c>
      <c r="N271" s="25">
        <v>0.76900000000000002</v>
      </c>
      <c r="O271" s="25">
        <v>0.215</v>
      </c>
      <c r="P271" s="26">
        <f t="shared" si="52"/>
        <v>0.75775000000000003</v>
      </c>
      <c r="Q271" s="31">
        <v>107327</v>
      </c>
      <c r="R271" s="28">
        <v>32065</v>
      </c>
      <c r="S271" s="26">
        <f t="shared" si="53"/>
        <v>0.53993055555555558</v>
      </c>
      <c r="T271" s="28">
        <v>0.78</v>
      </c>
      <c r="U271" s="28">
        <v>0.21</v>
      </c>
      <c r="V271" s="26">
        <f t="shared" si="54"/>
        <v>0.749</v>
      </c>
    </row>
    <row r="272" spans="1:22" x14ac:dyDescent="0.25">
      <c r="A272" s="19" t="s">
        <v>474</v>
      </c>
      <c r="B272" s="19">
        <v>13</v>
      </c>
      <c r="C272" s="19" t="s">
        <v>790</v>
      </c>
      <c r="D272" s="19" t="s">
        <v>528</v>
      </c>
      <c r="E272" s="7">
        <v>1970</v>
      </c>
      <c r="F272" s="19">
        <v>175000</v>
      </c>
      <c r="G272" s="19">
        <v>12147</v>
      </c>
      <c r="H272" s="19">
        <v>5750</v>
      </c>
      <c r="I272" s="25">
        <v>0.90721991529158053</v>
      </c>
      <c r="J272" s="25">
        <v>6.2971430348839022E-2</v>
      </c>
      <c r="K272" s="25">
        <f t="shared" si="50"/>
        <v>0.93509380326695057</v>
      </c>
      <c r="L272" s="25">
        <f t="shared" si="51"/>
        <v>6.4906196733049426E-2</v>
      </c>
      <c r="M272" s="26">
        <f t="shared" si="55"/>
        <v>0.87018760653390115</v>
      </c>
      <c r="N272" s="25">
        <v>0.94599999999999995</v>
      </c>
      <c r="O272" s="25">
        <v>4.5999999999999999E-2</v>
      </c>
      <c r="P272" s="26">
        <f t="shared" si="52"/>
        <v>0.93074999999999997</v>
      </c>
      <c r="Q272" s="31">
        <v>91225</v>
      </c>
      <c r="R272" s="28">
        <v>11754</v>
      </c>
      <c r="S272" s="26">
        <f t="shared" si="53"/>
        <v>0.77172044785830129</v>
      </c>
      <c r="T272" s="28">
        <v>0.93</v>
      </c>
      <c r="U272" s="28">
        <v>0.06</v>
      </c>
      <c r="V272" s="26">
        <f t="shared" si="54"/>
        <v>0.89900000000000002</v>
      </c>
    </row>
    <row r="273" spans="1:22" x14ac:dyDescent="0.25">
      <c r="A273" s="19" t="s">
        <v>474</v>
      </c>
      <c r="B273" s="19">
        <v>14</v>
      </c>
      <c r="C273" s="19" t="s">
        <v>791</v>
      </c>
      <c r="D273" s="19" t="s">
        <v>528</v>
      </c>
      <c r="E273" s="7">
        <v>1998</v>
      </c>
      <c r="F273" s="19">
        <v>120761</v>
      </c>
      <c r="G273" s="19">
        <v>21755</v>
      </c>
      <c r="H273" s="19">
        <v>2674</v>
      </c>
      <c r="I273" s="25">
        <v>0.83174461051036574</v>
      </c>
      <c r="J273" s="25">
        <v>0.14983814312280461</v>
      </c>
      <c r="K273" s="25">
        <f t="shared" si="50"/>
        <v>0.84735047292935528</v>
      </c>
      <c r="L273" s="25">
        <f t="shared" si="51"/>
        <v>0.15264952707064469</v>
      </c>
      <c r="M273" s="26">
        <f t="shared" si="55"/>
        <v>0.69470094585871056</v>
      </c>
      <c r="N273" s="25">
        <v>0.80700000000000005</v>
      </c>
      <c r="O273" s="25">
        <v>0.183</v>
      </c>
      <c r="P273" s="26">
        <f t="shared" si="52"/>
        <v>0.79275000000000007</v>
      </c>
      <c r="Q273" s="31">
        <v>71247</v>
      </c>
      <c r="R273" s="28">
        <v>16145</v>
      </c>
      <c r="S273" s="26">
        <f t="shared" si="53"/>
        <v>0.63051537898205789</v>
      </c>
      <c r="T273" s="28">
        <v>0.79</v>
      </c>
      <c r="U273" s="28">
        <v>0.2</v>
      </c>
      <c r="V273" s="26">
        <f t="shared" si="54"/>
        <v>0.75900000000000001</v>
      </c>
    </row>
    <row r="274" spans="1:22" x14ac:dyDescent="0.25">
      <c r="A274" s="19" t="s">
        <v>474</v>
      </c>
      <c r="B274" s="19">
        <v>15</v>
      </c>
      <c r="C274" s="19" t="s">
        <v>792</v>
      </c>
      <c r="D274" s="19" t="s">
        <v>528</v>
      </c>
      <c r="E274" s="7">
        <v>1990</v>
      </c>
      <c r="F274" s="19">
        <v>152661</v>
      </c>
      <c r="G274" s="19">
        <v>4427</v>
      </c>
      <c r="H274" s="19">
        <v>27</v>
      </c>
      <c r="I274" s="25">
        <v>0.97165133819177041</v>
      </c>
      <c r="J274" s="25">
        <v>2.8176813162333322E-2</v>
      </c>
      <c r="K274" s="25">
        <f t="shared" si="50"/>
        <v>0.97181834385821964</v>
      </c>
      <c r="L274" s="25">
        <f t="shared" si="51"/>
        <v>2.8181656141780403E-2</v>
      </c>
      <c r="M274" s="26">
        <f t="shared" si="55"/>
        <v>0.94363668771643927</v>
      </c>
      <c r="N274" s="25">
        <v>0.96700000000000008</v>
      </c>
      <c r="O274" s="25">
        <v>0.03</v>
      </c>
      <c r="P274" s="26">
        <f t="shared" si="52"/>
        <v>0.94925000000000004</v>
      </c>
      <c r="Q274" s="31">
        <v>61642</v>
      </c>
      <c r="R274" s="28">
        <v>2758</v>
      </c>
      <c r="S274" s="26">
        <f t="shared" si="53"/>
        <v>0.91434782608695642</v>
      </c>
      <c r="T274" s="28">
        <v>0.95</v>
      </c>
      <c r="U274" s="28">
        <v>0.05</v>
      </c>
      <c r="V274" s="26">
        <f t="shared" si="54"/>
        <v>0.91399999999999992</v>
      </c>
    </row>
    <row r="275" spans="1:22" x14ac:dyDescent="0.25">
      <c r="A275" s="19" t="s">
        <v>474</v>
      </c>
      <c r="B275" s="19">
        <v>16</v>
      </c>
      <c r="C275" s="19" t="s">
        <v>793</v>
      </c>
      <c r="D275" s="19" t="s">
        <v>528</v>
      </c>
      <c r="E275" s="7">
        <v>1988</v>
      </c>
      <c r="F275" s="19">
        <v>179561</v>
      </c>
      <c r="G275" s="19">
        <v>53935</v>
      </c>
      <c r="H275" s="19">
        <v>3056</v>
      </c>
      <c r="I275" s="25">
        <v>0.75907622848253242</v>
      </c>
      <c r="J275" s="25">
        <v>0.22800483614596367</v>
      </c>
      <c r="K275" s="25">
        <f t="shared" si="50"/>
        <v>0.76901103230890466</v>
      </c>
      <c r="L275" s="25">
        <f t="shared" si="51"/>
        <v>0.23098896769109534</v>
      </c>
      <c r="M275" s="26">
        <f t="shared" si="55"/>
        <v>0.53802206461780933</v>
      </c>
      <c r="N275" s="25">
        <v>0.73699999999999999</v>
      </c>
      <c r="O275" s="25">
        <v>0.255</v>
      </c>
      <c r="P275" s="26">
        <f t="shared" si="52"/>
        <v>0.72175</v>
      </c>
      <c r="Q275" s="31">
        <v>95346</v>
      </c>
      <c r="R275" s="28">
        <v>29792</v>
      </c>
      <c r="S275" s="26">
        <f t="shared" si="53"/>
        <v>0.52385366555322932</v>
      </c>
      <c r="T275" s="28">
        <v>0.72</v>
      </c>
      <c r="U275" s="28">
        <v>0.28000000000000003</v>
      </c>
      <c r="V275" s="26">
        <f t="shared" si="54"/>
        <v>0.68399999999999994</v>
      </c>
    </row>
    <row r="276" spans="1:22" x14ac:dyDescent="0.25">
      <c r="A276" s="19" t="s">
        <v>474</v>
      </c>
      <c r="B276" s="19">
        <v>17</v>
      </c>
      <c r="C276" s="19" t="s">
        <v>794</v>
      </c>
      <c r="D276" s="19" t="s">
        <v>528</v>
      </c>
      <c r="E276" s="7">
        <v>1988</v>
      </c>
      <c r="F276" s="19">
        <v>171417</v>
      </c>
      <c r="G276" s="19">
        <v>91899</v>
      </c>
      <c r="H276" s="19">
        <v>2889</v>
      </c>
      <c r="I276" s="25">
        <v>0.64392855130444582</v>
      </c>
      <c r="J276" s="25">
        <v>0.34521891023835016</v>
      </c>
      <c r="K276" s="25">
        <f t="shared" si="50"/>
        <v>0.65099348311534433</v>
      </c>
      <c r="L276" s="25">
        <f t="shared" si="51"/>
        <v>0.34900651688465573</v>
      </c>
      <c r="M276" s="26">
        <f t="shared" si="55"/>
        <v>0.3019869662306886</v>
      </c>
      <c r="N276" s="25">
        <v>0.57100000000000006</v>
      </c>
      <c r="O276" s="25">
        <v>0.41899999999999998</v>
      </c>
      <c r="P276" s="26">
        <f t="shared" si="52"/>
        <v>0.55675000000000008</v>
      </c>
      <c r="Q276" s="31">
        <v>115619</v>
      </c>
      <c r="R276" s="28">
        <v>70413</v>
      </c>
      <c r="S276" s="26">
        <f t="shared" si="53"/>
        <v>0.24300120409391934</v>
      </c>
      <c r="T276" s="28">
        <v>0.62</v>
      </c>
      <c r="U276" s="28">
        <v>0.38</v>
      </c>
      <c r="V276" s="26">
        <f t="shared" si="54"/>
        <v>0.58399999999999996</v>
      </c>
    </row>
    <row r="277" spans="1:22" x14ac:dyDescent="0.25">
      <c r="A277" s="19" t="s">
        <v>474</v>
      </c>
      <c r="B277" s="19">
        <v>18</v>
      </c>
      <c r="C277" s="19" t="s">
        <v>795</v>
      </c>
      <c r="D277" s="19" t="s">
        <v>531</v>
      </c>
      <c r="E277" s="7">
        <v>2012</v>
      </c>
      <c r="F277" s="19">
        <v>143845</v>
      </c>
      <c r="G277" s="19">
        <v>133049</v>
      </c>
      <c r="H277" s="19">
        <v>169</v>
      </c>
      <c r="I277" s="25">
        <v>0.5191779486975886</v>
      </c>
      <c r="J277" s="25">
        <v>0.48021208172870428</v>
      </c>
      <c r="K277" s="25">
        <f t="shared" si="50"/>
        <v>0.51949482473437492</v>
      </c>
      <c r="L277" s="25">
        <f t="shared" si="51"/>
        <v>0.48050517526562514</v>
      </c>
      <c r="M277" s="26">
        <f t="shared" si="55"/>
        <v>3.8989649468749776E-2</v>
      </c>
      <c r="N277" s="25">
        <v>0.51400000000000001</v>
      </c>
      <c r="O277" s="25">
        <v>0.47100000000000003</v>
      </c>
      <c r="P277" s="26">
        <f t="shared" si="52"/>
        <v>0.50224999999999997</v>
      </c>
      <c r="Q277" s="31"/>
      <c r="R277" s="28"/>
      <c r="S277" s="26"/>
      <c r="T277" s="28"/>
      <c r="U277" s="28"/>
      <c r="V277" s="26"/>
    </row>
    <row r="278" spans="1:22" x14ac:dyDescent="0.25">
      <c r="A278" s="19" t="s">
        <v>474</v>
      </c>
      <c r="B278" s="19">
        <v>19</v>
      </c>
      <c r="C278" s="19" t="s">
        <v>796</v>
      </c>
      <c r="D278" s="19" t="s">
        <v>521</v>
      </c>
      <c r="E278" s="7">
        <v>2010</v>
      </c>
      <c r="F278" s="19">
        <v>133653</v>
      </c>
      <c r="G278" s="19">
        <v>149852</v>
      </c>
      <c r="H278" s="19">
        <v>139</v>
      </c>
      <c r="I278" s="25">
        <v>0.47119981385116555</v>
      </c>
      <c r="J278" s="25">
        <v>0.52831013523994863</v>
      </c>
      <c r="K278" s="25">
        <f t="shared" si="50"/>
        <v>0.47143083896227583</v>
      </c>
      <c r="L278" s="25">
        <f t="shared" si="51"/>
        <v>0.52856916103772422</v>
      </c>
      <c r="M278" s="26">
        <f t="shared" si="55"/>
        <v>5.7138322075448389E-2</v>
      </c>
      <c r="N278" s="25">
        <v>0.52100000000000002</v>
      </c>
      <c r="O278" s="25">
        <v>0.45899999999999996</v>
      </c>
      <c r="P278" s="26">
        <f t="shared" si="52"/>
        <v>0.51175000000000004</v>
      </c>
      <c r="Q278" s="31">
        <v>107077</v>
      </c>
      <c r="R278" s="28">
        <v>130176</v>
      </c>
      <c r="S278" s="26">
        <f>ABS((R278/(R278+Q278))-(Q278/(R278+Q278)))</f>
        <v>9.7360201978478722E-2</v>
      </c>
      <c r="T278" s="28">
        <v>0.51</v>
      </c>
      <c r="U278" s="28">
        <v>0.48</v>
      </c>
      <c r="V278" s="26">
        <f>(T278-U278-7.2%)/2+0.5</f>
        <v>0.47899999999999998</v>
      </c>
    </row>
    <row r="279" spans="1:22" x14ac:dyDescent="0.25">
      <c r="A279" s="19" t="s">
        <v>474</v>
      </c>
      <c r="B279" s="19">
        <v>20</v>
      </c>
      <c r="C279" s="19" t="s">
        <v>797</v>
      </c>
      <c r="D279" s="19" t="s">
        <v>528</v>
      </c>
      <c r="E279" s="7">
        <v>2008</v>
      </c>
      <c r="F279" s="19">
        <v>203401</v>
      </c>
      <c r="G279" s="19">
        <v>93778</v>
      </c>
      <c r="H279" s="19">
        <v>135</v>
      </c>
      <c r="I279" s="25">
        <v>0.6841285644133811</v>
      </c>
      <c r="J279" s="25">
        <v>0.31541737018774763</v>
      </c>
      <c r="K279" s="25">
        <f t="shared" si="50"/>
        <v>0.68443934463740708</v>
      </c>
      <c r="L279" s="25">
        <f t="shared" si="51"/>
        <v>0.31556065536259292</v>
      </c>
      <c r="M279" s="26">
        <f t="shared" si="55"/>
        <v>0.36887868927481415</v>
      </c>
      <c r="N279" s="25">
        <v>0.59200000000000008</v>
      </c>
      <c r="O279" s="25">
        <v>0.38799999999999996</v>
      </c>
      <c r="P279" s="26">
        <f t="shared" si="52"/>
        <v>0.5827500000000001</v>
      </c>
      <c r="Q279" s="31">
        <v>124889</v>
      </c>
      <c r="R279" s="28">
        <v>85752</v>
      </c>
      <c r="S279" s="26">
        <f>ABS((R279/(R279+Q279))-(Q279/(R279+Q279)))</f>
        <v>0.18579953570292584</v>
      </c>
      <c r="T279" s="28">
        <v>0.57999999999999996</v>
      </c>
      <c r="U279" s="28">
        <v>0.4</v>
      </c>
      <c r="V279" s="26">
        <f>(T279-U279-7.2%)/2+0.5</f>
        <v>0.55399999999999994</v>
      </c>
    </row>
    <row r="280" spans="1:22" x14ac:dyDescent="0.25">
      <c r="A280" s="19" t="s">
        <v>474</v>
      </c>
      <c r="B280" s="19">
        <v>21</v>
      </c>
      <c r="C280" s="19" t="s">
        <v>798</v>
      </c>
      <c r="D280" s="19" t="s">
        <v>528</v>
      </c>
      <c r="E280" s="7">
        <v>2008</v>
      </c>
      <c r="F280" s="19">
        <v>126631</v>
      </c>
      <c r="G280" s="19">
        <v>121646</v>
      </c>
      <c r="H280" s="19">
        <v>4279</v>
      </c>
      <c r="I280" s="25">
        <v>0.50139770981485299</v>
      </c>
      <c r="J280" s="25">
        <v>0.48165951313768035</v>
      </c>
      <c r="K280" s="25">
        <f t="shared" si="50"/>
        <v>0.51003919009815646</v>
      </c>
      <c r="L280" s="25">
        <f t="shared" si="51"/>
        <v>0.48996080990184343</v>
      </c>
      <c r="M280" s="26">
        <f t="shared" si="55"/>
        <v>2.0078380196313028E-2</v>
      </c>
      <c r="N280" s="25">
        <v>0.52200000000000002</v>
      </c>
      <c r="O280" s="25">
        <v>0.46100000000000002</v>
      </c>
      <c r="P280" s="26">
        <f t="shared" si="52"/>
        <v>0.51124999999999998</v>
      </c>
      <c r="Q280" s="31">
        <v>82232</v>
      </c>
      <c r="R280" s="28">
        <v>80237</v>
      </c>
      <c r="S280" s="26">
        <f>ABS((R280/(R280+Q280))-(Q280/(R280+Q280)))</f>
        <v>1.2279265582972709E-2</v>
      </c>
      <c r="T280" s="28">
        <v>0.52</v>
      </c>
      <c r="U280" s="28">
        <v>0.47</v>
      </c>
      <c r="V280" s="26">
        <f>(T280-U280-7.2%)/2+0.5</f>
        <v>0.48899999999999999</v>
      </c>
    </row>
    <row r="281" spans="1:22" x14ac:dyDescent="0.25">
      <c r="A281" s="19" t="s">
        <v>474</v>
      </c>
      <c r="B281" s="19">
        <v>22</v>
      </c>
      <c r="C281" s="19" t="s">
        <v>799</v>
      </c>
      <c r="D281" s="19" t="s">
        <v>521</v>
      </c>
      <c r="E281" s="7">
        <v>2010</v>
      </c>
      <c r="F281" s="19">
        <v>102080</v>
      </c>
      <c r="G281" s="19">
        <v>157941</v>
      </c>
      <c r="H281" s="19">
        <v>842</v>
      </c>
      <c r="I281" s="25">
        <v>0.39131651479895579</v>
      </c>
      <c r="J281" s="25">
        <v>0.60545573730272206</v>
      </c>
      <c r="K281" s="25">
        <f t="shared" si="50"/>
        <v>0.39258367593386689</v>
      </c>
      <c r="L281" s="25">
        <f t="shared" si="51"/>
        <v>0.60741632406613311</v>
      </c>
      <c r="M281" s="26">
        <f t="shared" si="55"/>
        <v>0.21483264813226621</v>
      </c>
      <c r="N281" s="25">
        <v>0.48799999999999999</v>
      </c>
      <c r="O281" s="25">
        <v>0.49200000000000005</v>
      </c>
      <c r="P281" s="26">
        <f t="shared" si="52"/>
        <v>0.47874999999999995</v>
      </c>
      <c r="Q281" s="31">
        <v>89809</v>
      </c>
      <c r="R281" s="28">
        <v>101599</v>
      </c>
      <c r="S281" s="26">
        <f>ABS((R281/(R281+Q281))-(Q281/(R281+Q281)))</f>
        <v>6.1596171528880694E-2</v>
      </c>
      <c r="T281" s="28">
        <v>0.51</v>
      </c>
      <c r="U281" s="28">
        <v>0.48</v>
      </c>
      <c r="V281" s="26">
        <f>(T281-U281-7.2%)/2+0.5</f>
        <v>0.47899999999999998</v>
      </c>
    </row>
    <row r="282" spans="1:22" x14ac:dyDescent="0.25">
      <c r="A282" s="19" t="s">
        <v>474</v>
      </c>
      <c r="B282" s="19">
        <v>23</v>
      </c>
      <c r="C282" s="19" t="s">
        <v>800</v>
      </c>
      <c r="D282" s="19" t="s">
        <v>521</v>
      </c>
      <c r="E282" s="7">
        <v>2010</v>
      </c>
      <c r="F282" s="19">
        <v>127535</v>
      </c>
      <c r="G282" s="19">
        <v>137669</v>
      </c>
      <c r="H282" s="19">
        <v>78</v>
      </c>
      <c r="I282" s="25">
        <v>0.48075255765562686</v>
      </c>
      <c r="J282" s="25">
        <v>0.51895341561055786</v>
      </c>
      <c r="K282" s="25">
        <f t="shared" si="50"/>
        <v>0.48089395333403717</v>
      </c>
      <c r="L282" s="25">
        <f t="shared" si="51"/>
        <v>0.51910604666596283</v>
      </c>
      <c r="M282" s="26">
        <f t="shared" si="55"/>
        <v>3.8212093331925656E-2</v>
      </c>
      <c r="N282" s="25">
        <v>0.48399999999999999</v>
      </c>
      <c r="O282" s="25">
        <v>0.496</v>
      </c>
      <c r="P282" s="26">
        <f t="shared" si="52"/>
        <v>0.47475000000000001</v>
      </c>
      <c r="Q282" s="31">
        <v>86099</v>
      </c>
      <c r="R282" s="28">
        <v>112314</v>
      </c>
      <c r="S282" s="26">
        <f>ABS((R282/(R282+Q282))-(Q282/(R282+Q282)))</f>
        <v>0.13212339917243326</v>
      </c>
      <c r="T282" s="28">
        <v>0.48</v>
      </c>
      <c r="U282" s="28">
        <v>0.51</v>
      </c>
      <c r="V282" s="26">
        <f>(T282-U282-7.2%)/2+0.5</f>
        <v>0.44899999999999995</v>
      </c>
    </row>
    <row r="283" spans="1:22" x14ac:dyDescent="0.25">
      <c r="A283" s="19" t="s">
        <v>474</v>
      </c>
      <c r="B283" s="19">
        <v>24</v>
      </c>
      <c r="C283" s="19" t="s">
        <v>801</v>
      </c>
      <c r="D283" s="19" t="s">
        <v>531</v>
      </c>
      <c r="E283" s="7">
        <v>2012</v>
      </c>
      <c r="F283" s="19">
        <v>143044</v>
      </c>
      <c r="G283" s="19">
        <v>127054</v>
      </c>
      <c r="H283" s="19">
        <v>22890</v>
      </c>
      <c r="I283" s="25">
        <v>0.4882247737108687</v>
      </c>
      <c r="J283" s="25">
        <v>0.43364915969254714</v>
      </c>
      <c r="K283" s="25">
        <f t="shared" si="50"/>
        <v>0.52960036727410054</v>
      </c>
      <c r="L283" s="25">
        <f t="shared" si="51"/>
        <v>0.47039963272589952</v>
      </c>
      <c r="M283" s="26">
        <f t="shared" si="55"/>
        <v>5.9200734548201017E-2</v>
      </c>
      <c r="N283" s="25">
        <v>0.56999999999999995</v>
      </c>
      <c r="O283" s="25">
        <v>0.41100000000000003</v>
      </c>
      <c r="P283" s="26">
        <f t="shared" si="52"/>
        <v>0.56024999999999991</v>
      </c>
      <c r="Q283" s="31"/>
      <c r="R283" s="28"/>
      <c r="S283" s="26"/>
      <c r="T283" s="28"/>
      <c r="U283" s="28"/>
      <c r="V283" s="26"/>
    </row>
    <row r="284" spans="1:22" x14ac:dyDescent="0.25">
      <c r="A284" s="19" t="s">
        <v>474</v>
      </c>
      <c r="B284" s="19">
        <v>25</v>
      </c>
      <c r="C284" s="19" t="s">
        <v>802</v>
      </c>
      <c r="D284" s="19" t="s">
        <v>528</v>
      </c>
      <c r="E284" s="7">
        <v>1986</v>
      </c>
      <c r="F284" s="19">
        <v>179810</v>
      </c>
      <c r="G284" s="19">
        <v>133389</v>
      </c>
      <c r="H284" s="19">
        <v>253</v>
      </c>
      <c r="I284" s="25">
        <v>0.57364444954889426</v>
      </c>
      <c r="J284" s="25">
        <v>0.42554840932582977</v>
      </c>
      <c r="K284" s="25">
        <f t="shared" si="50"/>
        <v>0.57410783559334477</v>
      </c>
      <c r="L284" s="25">
        <f t="shared" si="51"/>
        <v>0.42589216440665517</v>
      </c>
      <c r="M284" s="26">
        <f t="shared" si="55"/>
        <v>0.1482156711866896</v>
      </c>
      <c r="N284" s="25">
        <v>0.58799999999999997</v>
      </c>
      <c r="O284" s="25">
        <v>0.39399999999999996</v>
      </c>
      <c r="P284" s="26">
        <f t="shared" si="52"/>
        <v>0.57774999999999999</v>
      </c>
      <c r="Q284" s="31">
        <v>102514</v>
      </c>
      <c r="R284" s="28">
        <v>55392</v>
      </c>
      <c r="S284" s="26">
        <f>ABS((R284/(R284+Q284))-(Q284/(R284+Q284)))</f>
        <v>0.29841804617937256</v>
      </c>
      <c r="T284" s="28">
        <v>0.69</v>
      </c>
      <c r="U284" s="28">
        <v>0.3</v>
      </c>
      <c r="V284" s="26">
        <f>(T284-U284-7.2%)/2+0.5</f>
        <v>0.65900000000000003</v>
      </c>
    </row>
    <row r="285" spans="1:22" x14ac:dyDescent="0.25">
      <c r="A285" s="19" t="s">
        <v>474</v>
      </c>
      <c r="B285" s="19">
        <v>26</v>
      </c>
      <c r="C285" s="19" t="s">
        <v>803</v>
      </c>
      <c r="D285" s="19" t="s">
        <v>528</v>
      </c>
      <c r="E285" s="7">
        <v>2004</v>
      </c>
      <c r="F285" s="19">
        <v>212588</v>
      </c>
      <c r="G285" s="19">
        <v>71666</v>
      </c>
      <c r="H285" s="19">
        <v>17</v>
      </c>
      <c r="I285" s="25">
        <v>0.74783569199812849</v>
      </c>
      <c r="J285" s="25">
        <v>0.25210450591161249</v>
      </c>
      <c r="K285" s="25">
        <f t="shared" si="50"/>
        <v>0.74788041681031758</v>
      </c>
      <c r="L285" s="25">
        <f t="shared" si="51"/>
        <v>0.25211958318968247</v>
      </c>
      <c r="M285" s="26">
        <f t="shared" si="55"/>
        <v>0.49576083362063511</v>
      </c>
      <c r="N285" s="25">
        <v>0.63900000000000001</v>
      </c>
      <c r="O285" s="25">
        <v>0.34299999999999997</v>
      </c>
      <c r="P285" s="26">
        <f t="shared" si="52"/>
        <v>0.62875000000000003</v>
      </c>
      <c r="Q285" s="31">
        <v>119085</v>
      </c>
      <c r="R285" s="28">
        <v>76320</v>
      </c>
      <c r="S285" s="26">
        <f>ABS((R285/(R285+Q285))-(Q285/(R285+Q285)))</f>
        <v>0.21885315114761644</v>
      </c>
      <c r="T285" s="28">
        <v>0.54</v>
      </c>
      <c r="U285" s="28">
        <v>0.44</v>
      </c>
      <c r="V285" s="26">
        <f>(T285-U285-7.2%)/2+0.5</f>
        <v>0.51400000000000001</v>
      </c>
    </row>
    <row r="286" spans="1:22" x14ac:dyDescent="0.25">
      <c r="A286" s="19" t="s">
        <v>474</v>
      </c>
      <c r="B286" s="19">
        <v>27</v>
      </c>
      <c r="C286" s="19" t="s">
        <v>804</v>
      </c>
      <c r="D286" s="19" t="s">
        <v>536</v>
      </c>
      <c r="E286" s="7">
        <v>2012</v>
      </c>
      <c r="F286" s="19">
        <v>156219</v>
      </c>
      <c r="G286" s="19">
        <v>161220</v>
      </c>
      <c r="H286" s="19">
        <v>95</v>
      </c>
      <c r="I286" s="25">
        <v>0.49197566244874563</v>
      </c>
      <c r="J286" s="25">
        <v>0.50772515699106235</v>
      </c>
      <c r="K286" s="25">
        <f t="shared" si="50"/>
        <v>0.49212289605246989</v>
      </c>
      <c r="L286" s="25">
        <f t="shared" si="51"/>
        <v>0.50787710394753005</v>
      </c>
      <c r="M286" s="26">
        <f t="shared" si="55"/>
        <v>1.5754207895060157E-2</v>
      </c>
      <c r="N286" s="25">
        <v>0.42899999999999999</v>
      </c>
      <c r="O286" s="25">
        <v>0.55299999999999994</v>
      </c>
      <c r="P286" s="26">
        <f t="shared" si="52"/>
        <v>0.41875000000000001</v>
      </c>
      <c r="Q286" s="31"/>
      <c r="R286" s="28"/>
      <c r="S286" s="26"/>
      <c r="T286" s="28"/>
      <c r="U286" s="28"/>
      <c r="V286" s="26"/>
    </row>
    <row r="287" spans="1:22" x14ac:dyDescent="0.25">
      <c r="A287" s="19" t="s">
        <v>475</v>
      </c>
      <c r="B287" s="19">
        <v>1</v>
      </c>
      <c r="C287" s="19" t="s">
        <v>805</v>
      </c>
      <c r="D287" s="19" t="s">
        <v>528</v>
      </c>
      <c r="E287" s="7">
        <v>2004</v>
      </c>
      <c r="F287" s="19">
        <v>254644</v>
      </c>
      <c r="G287" s="19">
        <v>77288</v>
      </c>
      <c r="H287" s="19">
        <v>6134</v>
      </c>
      <c r="I287" s="25">
        <v>0.75323753349937583</v>
      </c>
      <c r="J287" s="25">
        <v>0.22861808049315815</v>
      </c>
      <c r="K287" s="25">
        <f t="shared" si="50"/>
        <v>0.76715712856850193</v>
      </c>
      <c r="L287" s="25">
        <f t="shared" si="51"/>
        <v>0.23284287143149804</v>
      </c>
      <c r="M287" s="26">
        <f t="shared" si="55"/>
        <v>0.53431425713700387</v>
      </c>
      <c r="N287" s="25">
        <v>0.71200000000000008</v>
      </c>
      <c r="O287" s="25">
        <v>0.28199999999999997</v>
      </c>
      <c r="P287" s="26">
        <f t="shared" si="52"/>
        <v>0.69575000000000009</v>
      </c>
      <c r="Q287" s="31">
        <v>103294</v>
      </c>
      <c r="R287" s="28">
        <v>70867</v>
      </c>
      <c r="S287" s="26">
        <f t="shared" ref="S287:S293" si="56">ABS((R287/(R287+Q287))-(Q287/(R287+Q287)))</f>
        <v>0.18618978990703999</v>
      </c>
      <c r="T287" s="28">
        <v>0.62</v>
      </c>
      <c r="U287" s="28">
        <v>0.37</v>
      </c>
      <c r="V287" s="26">
        <f t="shared" ref="V287:V293" si="57">(T287-U287-7.2%)/2+0.5</f>
        <v>0.58899999999999997</v>
      </c>
    </row>
    <row r="288" spans="1:22" x14ac:dyDescent="0.25">
      <c r="A288" s="19" t="s">
        <v>475</v>
      </c>
      <c r="B288" s="19">
        <v>2</v>
      </c>
      <c r="C288" s="19" t="s">
        <v>806</v>
      </c>
      <c r="D288" s="19" t="s">
        <v>521</v>
      </c>
      <c r="E288" s="7">
        <v>2010</v>
      </c>
      <c r="F288" s="19">
        <v>128973</v>
      </c>
      <c r="G288" s="19">
        <v>174066</v>
      </c>
      <c r="H288" s="19">
        <v>8358</v>
      </c>
      <c r="I288" s="25">
        <v>0.41417547375215563</v>
      </c>
      <c r="J288" s="25">
        <v>0.55898419059913873</v>
      </c>
      <c r="K288" s="25">
        <f t="shared" si="50"/>
        <v>0.42559868531773143</v>
      </c>
      <c r="L288" s="25">
        <f t="shared" si="51"/>
        <v>0.57440131468226863</v>
      </c>
      <c r="M288" s="26">
        <f t="shared" si="55"/>
        <v>0.1488026293645372</v>
      </c>
      <c r="N288" s="25">
        <v>0.41700000000000004</v>
      </c>
      <c r="O288" s="25">
        <v>0.57299999999999995</v>
      </c>
      <c r="P288" s="26">
        <f t="shared" si="52"/>
        <v>0.40275000000000005</v>
      </c>
      <c r="Q288" s="31">
        <v>92393</v>
      </c>
      <c r="R288" s="28">
        <v>93876</v>
      </c>
      <c r="S288" s="26">
        <f t="shared" si="56"/>
        <v>7.9616039169158603E-3</v>
      </c>
      <c r="T288" s="28">
        <v>0.52</v>
      </c>
      <c r="U288" s="28">
        <v>0.47</v>
      </c>
      <c r="V288" s="26">
        <f t="shared" si="57"/>
        <v>0.48899999999999999</v>
      </c>
    </row>
    <row r="289" spans="1:22" x14ac:dyDescent="0.25">
      <c r="A289" s="19" t="s">
        <v>475</v>
      </c>
      <c r="B289" s="19">
        <v>3</v>
      </c>
      <c r="C289" s="19" t="s">
        <v>807</v>
      </c>
      <c r="D289" s="19" t="s">
        <v>521</v>
      </c>
      <c r="E289" s="7">
        <v>1994</v>
      </c>
      <c r="F289" s="19">
        <v>114314</v>
      </c>
      <c r="G289" s="19">
        <v>195571</v>
      </c>
      <c r="H289" s="19">
        <v>0</v>
      </c>
      <c r="I289" s="25">
        <v>0.3688916856253126</v>
      </c>
      <c r="J289" s="25">
        <v>0.6311083143746874</v>
      </c>
      <c r="K289" s="25">
        <f t="shared" si="50"/>
        <v>0.3688916856253126</v>
      </c>
      <c r="L289" s="25">
        <f t="shared" si="51"/>
        <v>0.6311083143746874</v>
      </c>
      <c r="M289" s="26">
        <f t="shared" si="55"/>
        <v>0.26221662874937479</v>
      </c>
      <c r="N289" s="25">
        <v>0.41</v>
      </c>
      <c r="O289" s="25">
        <v>0.57999999999999996</v>
      </c>
      <c r="P289" s="26">
        <f t="shared" si="52"/>
        <v>0.39574999999999999</v>
      </c>
      <c r="Q289" s="31">
        <v>51317</v>
      </c>
      <c r="R289" s="28">
        <v>143225</v>
      </c>
      <c r="S289" s="26">
        <f t="shared" si="56"/>
        <v>0.47243268805707767</v>
      </c>
      <c r="T289" s="28">
        <v>0.38</v>
      </c>
      <c r="U289" s="28">
        <v>0.61</v>
      </c>
      <c r="V289" s="26">
        <f t="shared" si="57"/>
        <v>0.34899999999999998</v>
      </c>
    </row>
    <row r="290" spans="1:22" x14ac:dyDescent="0.25">
      <c r="A290" s="19" t="s">
        <v>475</v>
      </c>
      <c r="B290" s="19">
        <v>4</v>
      </c>
      <c r="C290" s="19" t="s">
        <v>808</v>
      </c>
      <c r="D290" s="19" t="s">
        <v>528</v>
      </c>
      <c r="E290" s="7">
        <v>1996</v>
      </c>
      <c r="F290" s="19">
        <v>259534</v>
      </c>
      <c r="G290" s="19">
        <v>88951</v>
      </c>
      <c r="H290" s="19">
        <v>0</v>
      </c>
      <c r="I290" s="25">
        <v>0.7447494153263412</v>
      </c>
      <c r="J290" s="25">
        <v>0.25525058467365885</v>
      </c>
      <c r="K290" s="25">
        <f t="shared" si="50"/>
        <v>0.7447494153263412</v>
      </c>
      <c r="L290" s="25">
        <f t="shared" si="51"/>
        <v>0.25525058467365885</v>
      </c>
      <c r="M290" s="26">
        <f t="shared" si="55"/>
        <v>0.48949883065268235</v>
      </c>
      <c r="N290" s="25">
        <v>0.71400000000000008</v>
      </c>
      <c r="O290" s="25">
        <v>0.27399999999999997</v>
      </c>
      <c r="P290" s="26">
        <f t="shared" si="52"/>
        <v>0.7007500000000001</v>
      </c>
      <c r="Q290" s="31">
        <v>155384</v>
      </c>
      <c r="R290" s="28">
        <v>116448</v>
      </c>
      <c r="S290" s="26">
        <f t="shared" si="56"/>
        <v>0.14323552782601023</v>
      </c>
      <c r="T290" s="28">
        <v>0.63</v>
      </c>
      <c r="U290" s="28">
        <v>0.36</v>
      </c>
      <c r="V290" s="26">
        <f t="shared" si="57"/>
        <v>0.59899999999999998</v>
      </c>
    </row>
    <row r="291" spans="1:22" x14ac:dyDescent="0.25">
      <c r="A291" s="19" t="s">
        <v>475</v>
      </c>
      <c r="B291" s="19">
        <v>5</v>
      </c>
      <c r="C291" s="19" t="s">
        <v>809</v>
      </c>
      <c r="D291" s="19" t="s">
        <v>521</v>
      </c>
      <c r="E291" s="7">
        <v>2004</v>
      </c>
      <c r="F291" s="19">
        <v>148252</v>
      </c>
      <c r="G291" s="19">
        <v>200945</v>
      </c>
      <c r="H291" s="19">
        <v>0</v>
      </c>
      <c r="I291" s="25">
        <v>0.4245511845748961</v>
      </c>
      <c r="J291" s="25">
        <v>0.57544881542510384</v>
      </c>
      <c r="K291" s="25">
        <f t="shared" si="50"/>
        <v>0.4245511845748961</v>
      </c>
      <c r="L291" s="25">
        <f t="shared" si="51"/>
        <v>0.57544881542510384</v>
      </c>
      <c r="M291" s="26">
        <f t="shared" si="55"/>
        <v>0.15089763085020774</v>
      </c>
      <c r="N291" s="25">
        <v>0.39799999999999996</v>
      </c>
      <c r="O291" s="25">
        <v>0.59099999999999997</v>
      </c>
      <c r="P291" s="26">
        <f t="shared" si="52"/>
        <v>0.38424999999999998</v>
      </c>
      <c r="Q291" s="31">
        <v>72762</v>
      </c>
      <c r="R291" s="28">
        <v>140525</v>
      </c>
      <c r="S291" s="26">
        <f t="shared" si="56"/>
        <v>0.31770806472030649</v>
      </c>
      <c r="T291" s="28">
        <v>0.38</v>
      </c>
      <c r="U291" s="28">
        <v>0.61</v>
      </c>
      <c r="V291" s="26">
        <f t="shared" si="57"/>
        <v>0.34899999999999998</v>
      </c>
    </row>
    <row r="292" spans="1:22" x14ac:dyDescent="0.25">
      <c r="A292" s="19" t="s">
        <v>475</v>
      </c>
      <c r="B292" s="19">
        <v>6</v>
      </c>
      <c r="C292" s="19" t="s">
        <v>810</v>
      </c>
      <c r="D292" s="19" t="s">
        <v>521</v>
      </c>
      <c r="E292" s="7">
        <v>1984</v>
      </c>
      <c r="F292" s="19">
        <v>142467</v>
      </c>
      <c r="G292" s="19">
        <v>222116</v>
      </c>
      <c r="H292" s="19">
        <v>0</v>
      </c>
      <c r="I292" s="25">
        <v>0.39076698584410136</v>
      </c>
      <c r="J292" s="25">
        <v>0.6092330141558987</v>
      </c>
      <c r="K292" s="25">
        <f t="shared" si="50"/>
        <v>0.39076698584410136</v>
      </c>
      <c r="L292" s="25">
        <f t="shared" si="51"/>
        <v>0.6092330141558987</v>
      </c>
      <c r="M292" s="26">
        <f t="shared" si="55"/>
        <v>0.21846602831179734</v>
      </c>
      <c r="N292" s="25">
        <v>0.41299999999999998</v>
      </c>
      <c r="O292" s="25">
        <v>0.57700000000000007</v>
      </c>
      <c r="P292" s="26">
        <f t="shared" si="52"/>
        <v>0.39874999999999994</v>
      </c>
      <c r="Q292" s="31">
        <v>51507</v>
      </c>
      <c r="R292" s="28">
        <v>156252</v>
      </c>
      <c r="S292" s="26">
        <f t="shared" si="56"/>
        <v>0.50416588451041822</v>
      </c>
      <c r="T292" s="28">
        <v>0.36</v>
      </c>
      <c r="U292" s="28">
        <v>0.63</v>
      </c>
      <c r="V292" s="26">
        <f t="shared" si="57"/>
        <v>0.32899999999999996</v>
      </c>
    </row>
    <row r="293" spans="1:22" x14ac:dyDescent="0.25">
      <c r="A293" s="19" t="s">
        <v>475</v>
      </c>
      <c r="B293" s="19">
        <v>7</v>
      </c>
      <c r="C293" s="19" t="s">
        <v>811</v>
      </c>
      <c r="D293" s="19" t="s">
        <v>528</v>
      </c>
      <c r="E293" s="7">
        <v>1996</v>
      </c>
      <c r="F293" s="19">
        <v>168695</v>
      </c>
      <c r="G293" s="19">
        <v>168041</v>
      </c>
      <c r="H293" s="19">
        <v>0</v>
      </c>
      <c r="I293" s="25">
        <v>0.50097108714244987</v>
      </c>
      <c r="J293" s="25">
        <v>0.49902891285755013</v>
      </c>
      <c r="K293" s="25">
        <f t="shared" si="50"/>
        <v>0.50097108714244987</v>
      </c>
      <c r="L293" s="25">
        <f t="shared" si="51"/>
        <v>0.49902891285755013</v>
      </c>
      <c r="M293" s="26">
        <f t="shared" si="55"/>
        <v>1.9421742848997336E-3</v>
      </c>
      <c r="N293" s="25">
        <v>0.39899999999999997</v>
      </c>
      <c r="O293" s="25">
        <v>0.59200000000000008</v>
      </c>
      <c r="P293" s="26">
        <f t="shared" si="52"/>
        <v>0.38424999999999992</v>
      </c>
      <c r="Q293" s="31">
        <v>113957</v>
      </c>
      <c r="R293" s="28">
        <v>98328</v>
      </c>
      <c r="S293" s="26">
        <f t="shared" si="56"/>
        <v>7.3622724167981712E-2</v>
      </c>
      <c r="T293" s="28">
        <v>0.47</v>
      </c>
      <c r="U293" s="28">
        <v>0.52</v>
      </c>
      <c r="V293" s="26">
        <f t="shared" si="57"/>
        <v>0.43899999999999995</v>
      </c>
    </row>
    <row r="294" spans="1:22" x14ac:dyDescent="0.25">
      <c r="A294" s="19" t="s">
        <v>475</v>
      </c>
      <c r="B294" s="19">
        <v>8</v>
      </c>
      <c r="C294" s="19" t="s">
        <v>812</v>
      </c>
      <c r="D294" s="19" t="s">
        <v>536</v>
      </c>
      <c r="E294" s="7">
        <v>2012</v>
      </c>
      <c r="F294" s="19">
        <v>137139</v>
      </c>
      <c r="G294" s="19">
        <v>160695</v>
      </c>
      <c r="H294" s="19">
        <v>4446</v>
      </c>
      <c r="I294" s="25">
        <v>0.45368201667328306</v>
      </c>
      <c r="J294" s="25">
        <v>0.53160976578007146</v>
      </c>
      <c r="K294" s="25">
        <f t="shared" si="50"/>
        <v>0.46045448135538591</v>
      </c>
      <c r="L294" s="25">
        <f t="shared" si="51"/>
        <v>0.53954551864461409</v>
      </c>
      <c r="M294" s="26">
        <f t="shared" si="55"/>
        <v>7.9091037289228172E-2</v>
      </c>
      <c r="N294" s="25">
        <v>0.41</v>
      </c>
      <c r="O294" s="25">
        <v>0.58099999999999996</v>
      </c>
      <c r="P294" s="26">
        <f t="shared" si="52"/>
        <v>0.39524999999999999</v>
      </c>
      <c r="Q294" s="31"/>
      <c r="R294" s="28"/>
      <c r="S294" s="26"/>
      <c r="T294" s="28"/>
      <c r="U294" s="28"/>
      <c r="V294" s="26"/>
    </row>
    <row r="295" spans="1:22" x14ac:dyDescent="0.25">
      <c r="A295" s="19" t="s">
        <v>475</v>
      </c>
      <c r="B295" s="19">
        <v>9</v>
      </c>
      <c r="C295" s="19" t="s">
        <v>813</v>
      </c>
      <c r="D295" s="19" t="s">
        <v>536</v>
      </c>
      <c r="E295" s="7">
        <v>1994</v>
      </c>
      <c r="F295" s="19">
        <v>171503</v>
      </c>
      <c r="G295" s="19">
        <v>194537</v>
      </c>
      <c r="H295" s="19">
        <v>9650</v>
      </c>
      <c r="I295" s="25">
        <v>0.45650137081104103</v>
      </c>
      <c r="J295" s="25">
        <v>0.51781255822619709</v>
      </c>
      <c r="K295" s="25">
        <f t="shared" si="50"/>
        <v>0.46853622554912033</v>
      </c>
      <c r="L295" s="25">
        <f t="shared" si="51"/>
        <v>0.53146377445087967</v>
      </c>
      <c r="M295" s="26">
        <f t="shared" si="55"/>
        <v>6.2927548901759334E-2</v>
      </c>
      <c r="N295" s="25">
        <v>0.42799999999999999</v>
      </c>
      <c r="O295" s="25">
        <v>0.56200000000000006</v>
      </c>
      <c r="P295" s="26">
        <f t="shared" si="52"/>
        <v>0.41374999999999995</v>
      </c>
      <c r="Q295" s="31">
        <v>71450</v>
      </c>
      <c r="R295" s="28">
        <v>158790</v>
      </c>
      <c r="S295" s="26">
        <f>ABS((R295/(R295+Q295))-(Q295/(R295+Q295)))</f>
        <v>0.3793432939541348</v>
      </c>
      <c r="T295" s="28">
        <v>0.45</v>
      </c>
      <c r="U295" s="28">
        <v>0.55000000000000004</v>
      </c>
      <c r="V295" s="26">
        <f>(T295-U295-7.2%)/2+0.5</f>
        <v>0.41399999999999998</v>
      </c>
    </row>
    <row r="296" spans="1:22" x14ac:dyDescent="0.25">
      <c r="A296" s="19" t="s">
        <v>475</v>
      </c>
      <c r="B296" s="19">
        <v>10</v>
      </c>
      <c r="C296" s="19" t="s">
        <v>814</v>
      </c>
      <c r="D296" s="19" t="s">
        <v>521</v>
      </c>
      <c r="E296" s="7">
        <v>2004</v>
      </c>
      <c r="F296" s="19">
        <v>144023</v>
      </c>
      <c r="G296" s="19">
        <v>190826</v>
      </c>
      <c r="H296" s="19">
        <v>0</v>
      </c>
      <c r="I296" s="25">
        <v>0.43011327493885304</v>
      </c>
      <c r="J296" s="25">
        <v>0.56988672506114701</v>
      </c>
      <c r="K296" s="25">
        <f t="shared" si="50"/>
        <v>0.43011327493885304</v>
      </c>
      <c r="L296" s="25">
        <f t="shared" si="51"/>
        <v>0.56988672506114701</v>
      </c>
      <c r="M296" s="26">
        <f t="shared" si="55"/>
        <v>0.13977345012229397</v>
      </c>
      <c r="N296" s="25">
        <v>0.40899999999999997</v>
      </c>
      <c r="O296" s="25">
        <v>0.57999999999999996</v>
      </c>
      <c r="P296" s="26">
        <f t="shared" si="52"/>
        <v>0.39524999999999999</v>
      </c>
      <c r="Q296" s="31">
        <v>52972</v>
      </c>
      <c r="R296" s="28">
        <v>130813</v>
      </c>
      <c r="S296" s="26">
        <f>ABS((R296/(R296+Q296))-(Q296/(R296+Q296)))</f>
        <v>0.42354381478357861</v>
      </c>
      <c r="T296" s="28">
        <v>0.36</v>
      </c>
      <c r="U296" s="28">
        <v>0.63</v>
      </c>
      <c r="V296" s="26">
        <f>(T296-U296-7.2%)/2+0.5</f>
        <v>0.32899999999999996</v>
      </c>
    </row>
    <row r="297" spans="1:22" x14ac:dyDescent="0.25">
      <c r="A297" s="19" t="s">
        <v>475</v>
      </c>
      <c r="B297" s="19">
        <v>11</v>
      </c>
      <c r="C297" s="19" t="s">
        <v>815</v>
      </c>
      <c r="D297" s="19" t="s">
        <v>536</v>
      </c>
      <c r="E297" s="7">
        <v>2012</v>
      </c>
      <c r="F297" s="19">
        <v>141107</v>
      </c>
      <c r="G297" s="19">
        <v>190319</v>
      </c>
      <c r="H297" s="19">
        <v>0</v>
      </c>
      <c r="I297" s="25">
        <v>0.4257571825988305</v>
      </c>
      <c r="J297" s="25">
        <v>0.57424281740116945</v>
      </c>
      <c r="K297" s="25">
        <f t="shared" si="50"/>
        <v>0.4257571825988305</v>
      </c>
      <c r="L297" s="25">
        <f t="shared" si="51"/>
        <v>0.57424281740116945</v>
      </c>
      <c r="M297" s="26">
        <f t="shared" si="55"/>
        <v>0.14848563480233895</v>
      </c>
      <c r="N297" s="25">
        <v>0.37799999999999995</v>
      </c>
      <c r="O297" s="25">
        <v>0.60899999999999999</v>
      </c>
      <c r="P297" s="26">
        <f t="shared" si="52"/>
        <v>0.36524999999999996</v>
      </c>
      <c r="Q297" s="31"/>
      <c r="R297" s="28"/>
      <c r="S297" s="26"/>
      <c r="T297" s="28"/>
      <c r="U297" s="28"/>
      <c r="V297" s="26"/>
    </row>
    <row r="298" spans="1:22" x14ac:dyDescent="0.25">
      <c r="A298" s="19" t="s">
        <v>475</v>
      </c>
      <c r="B298" s="19">
        <v>12</v>
      </c>
      <c r="C298" s="19" t="s">
        <v>816</v>
      </c>
      <c r="D298" s="19" t="s">
        <v>528</v>
      </c>
      <c r="E298" s="7">
        <v>1992</v>
      </c>
      <c r="F298" s="19">
        <v>247591</v>
      </c>
      <c r="G298" s="19">
        <v>63317</v>
      </c>
      <c r="H298" s="19">
        <v>0</v>
      </c>
      <c r="I298" s="25">
        <v>0.79634811584134213</v>
      </c>
      <c r="J298" s="25">
        <v>0.20365188415865787</v>
      </c>
      <c r="K298" s="25">
        <f t="shared" si="50"/>
        <v>0.79634811584134213</v>
      </c>
      <c r="L298" s="25">
        <f t="shared" si="51"/>
        <v>0.20365188415865787</v>
      </c>
      <c r="M298" s="26">
        <f t="shared" si="55"/>
        <v>0.59269623168268426</v>
      </c>
      <c r="N298" s="25">
        <v>0.78500000000000003</v>
      </c>
      <c r="O298" s="25">
        <v>0.20800000000000002</v>
      </c>
      <c r="P298" s="26">
        <f t="shared" si="52"/>
        <v>0.76924999999999999</v>
      </c>
      <c r="Q298" s="31">
        <v>103495</v>
      </c>
      <c r="R298" s="28">
        <v>55315</v>
      </c>
      <c r="S298" s="26">
        <f>ABS((R298/(R298+Q298))-(Q298/(R298+Q298)))</f>
        <v>0.30338139915622442</v>
      </c>
      <c r="T298" s="28">
        <v>0.7</v>
      </c>
      <c r="U298" s="28">
        <v>0.28999999999999998</v>
      </c>
      <c r="V298" s="26">
        <f>(T298-U298-7.2%)/2+0.5</f>
        <v>0.66900000000000004</v>
      </c>
    </row>
    <row r="299" spans="1:22" x14ac:dyDescent="0.25">
      <c r="A299" s="19" t="s">
        <v>475</v>
      </c>
      <c r="B299" s="19">
        <v>13</v>
      </c>
      <c r="C299" s="19" t="s">
        <v>817</v>
      </c>
      <c r="D299" s="19" t="s">
        <v>536</v>
      </c>
      <c r="E299" s="7">
        <v>2012</v>
      </c>
      <c r="F299" s="19">
        <v>160115</v>
      </c>
      <c r="G299" s="19">
        <v>210495</v>
      </c>
      <c r="H299" s="19">
        <v>0</v>
      </c>
      <c r="I299" s="25">
        <v>0.43203097595855483</v>
      </c>
      <c r="J299" s="25">
        <v>0.56796902404144523</v>
      </c>
      <c r="K299" s="25">
        <f t="shared" si="50"/>
        <v>0.43203097595855483</v>
      </c>
      <c r="L299" s="25">
        <f t="shared" si="51"/>
        <v>0.56796902404144523</v>
      </c>
      <c r="M299" s="26">
        <f t="shared" ref="M299:M330" si="58">ABS((J299/(J299+I299))-(I299/(J299+I299)))</f>
        <v>0.13593804808289039</v>
      </c>
      <c r="N299" s="25">
        <v>0.43700000000000006</v>
      </c>
      <c r="O299" s="25">
        <v>0.55299999999999994</v>
      </c>
      <c r="P299" s="26">
        <f t="shared" si="52"/>
        <v>0.42275000000000007</v>
      </c>
      <c r="Q299" s="31"/>
      <c r="R299" s="28"/>
      <c r="S299" s="26"/>
      <c r="T299" s="28"/>
      <c r="U299" s="28"/>
      <c r="V299" s="26"/>
    </row>
    <row r="300" spans="1:22" x14ac:dyDescent="0.25">
      <c r="A300" s="19" t="s">
        <v>476</v>
      </c>
      <c r="B300" s="19" t="s">
        <v>493</v>
      </c>
      <c r="C300" s="19" t="s">
        <v>818</v>
      </c>
      <c r="D300" s="19" t="s">
        <v>536</v>
      </c>
      <c r="E300" s="7">
        <v>2012</v>
      </c>
      <c r="F300" s="19">
        <v>131870</v>
      </c>
      <c r="G300" s="19">
        <v>173585</v>
      </c>
      <c r="H300" s="19">
        <v>10769</v>
      </c>
      <c r="I300" s="25">
        <v>0.41701452135195305</v>
      </c>
      <c r="J300" s="25">
        <v>0.54893050495851037</v>
      </c>
      <c r="K300" s="25">
        <f t="shared" si="50"/>
        <v>0.43171661946931628</v>
      </c>
      <c r="L300" s="25">
        <f t="shared" si="51"/>
        <v>0.56828338053068372</v>
      </c>
      <c r="M300" s="26">
        <f t="shared" si="58"/>
        <v>0.13656676106136745</v>
      </c>
      <c r="N300" s="25">
        <v>0.38900000000000001</v>
      </c>
      <c r="O300" s="25">
        <v>0.58700000000000008</v>
      </c>
      <c r="P300" s="26">
        <f t="shared" si="52"/>
        <v>0.38174999999999998</v>
      </c>
      <c r="Q300" s="31"/>
      <c r="R300" s="28"/>
      <c r="S300" s="26"/>
      <c r="T300" s="28"/>
      <c r="U300" s="28"/>
      <c r="V300" s="26"/>
    </row>
    <row r="301" spans="1:22" x14ac:dyDescent="0.25">
      <c r="A301" s="19" t="s">
        <v>477</v>
      </c>
      <c r="B301" s="19">
        <v>1</v>
      </c>
      <c r="C301" s="19" t="s">
        <v>819</v>
      </c>
      <c r="D301" s="19" t="s">
        <v>521</v>
      </c>
      <c r="E301" s="7">
        <v>2010</v>
      </c>
      <c r="F301" s="19">
        <v>131490</v>
      </c>
      <c r="G301" s="19">
        <v>201907</v>
      </c>
      <c r="H301" s="19">
        <v>16319</v>
      </c>
      <c r="I301" s="25">
        <v>0.37599080396664725</v>
      </c>
      <c r="J301" s="25">
        <v>0.57734561758684189</v>
      </c>
      <c r="K301" s="25">
        <f t="shared" si="50"/>
        <v>0.394394670617912</v>
      </c>
      <c r="L301" s="25">
        <f t="shared" si="51"/>
        <v>0.605605329382088</v>
      </c>
      <c r="M301" s="26">
        <f t="shared" si="58"/>
        <v>0.211210658764176</v>
      </c>
      <c r="N301" s="25">
        <v>0.46299999999999997</v>
      </c>
      <c r="O301" s="25">
        <v>0.52400000000000002</v>
      </c>
      <c r="P301" s="26">
        <f t="shared" si="52"/>
        <v>0.45024999999999998</v>
      </c>
      <c r="Q301" s="31">
        <v>92672</v>
      </c>
      <c r="R301" s="28">
        <v>103770</v>
      </c>
      <c r="S301" s="26">
        <f>ABS((R301/(R301+Q301))-(Q301/(R301+Q301)))</f>
        <v>5.6495046884067535E-2</v>
      </c>
      <c r="T301" s="28">
        <v>0.55000000000000004</v>
      </c>
      <c r="U301" s="28">
        <v>0.44</v>
      </c>
      <c r="V301" s="26">
        <f>(T301-U301-7.2%)/2+0.5</f>
        <v>0.51900000000000002</v>
      </c>
    </row>
    <row r="302" spans="1:22" x14ac:dyDescent="0.25">
      <c r="A302" s="19" t="s">
        <v>477</v>
      </c>
      <c r="B302" s="19">
        <v>2</v>
      </c>
      <c r="C302" s="19" t="s">
        <v>820</v>
      </c>
      <c r="D302" s="19" t="s">
        <v>536</v>
      </c>
      <c r="E302" s="7">
        <v>2012</v>
      </c>
      <c r="F302" s="19">
        <v>137082</v>
      </c>
      <c r="G302" s="19">
        <v>194299</v>
      </c>
      <c r="H302" s="19">
        <v>0</v>
      </c>
      <c r="I302" s="25">
        <v>0.41366885850425944</v>
      </c>
      <c r="J302" s="25">
        <v>0.5863311414957405</v>
      </c>
      <c r="K302" s="25">
        <f t="shared" si="50"/>
        <v>0.41366885850425944</v>
      </c>
      <c r="L302" s="25">
        <f t="shared" si="51"/>
        <v>0.5863311414957405</v>
      </c>
      <c r="M302" s="26">
        <f t="shared" si="58"/>
        <v>0.17266228299148106</v>
      </c>
      <c r="N302" s="25">
        <v>0.43700000000000006</v>
      </c>
      <c r="O302" s="25">
        <v>0.54700000000000004</v>
      </c>
      <c r="P302" s="26">
        <f t="shared" si="52"/>
        <v>0.42575000000000002</v>
      </c>
      <c r="Q302" s="31"/>
      <c r="R302" s="28"/>
      <c r="S302" s="26"/>
      <c r="T302" s="28"/>
      <c r="U302" s="28"/>
      <c r="V302" s="26"/>
    </row>
    <row r="303" spans="1:22" x14ac:dyDescent="0.25">
      <c r="A303" s="19" t="s">
        <v>477</v>
      </c>
      <c r="B303" s="19">
        <v>3</v>
      </c>
      <c r="C303" s="19" t="s">
        <v>821</v>
      </c>
      <c r="D303" s="19" t="s">
        <v>531</v>
      </c>
      <c r="E303" s="7">
        <v>2012</v>
      </c>
      <c r="F303" s="19">
        <v>201921</v>
      </c>
      <c r="G303" s="19">
        <v>77903</v>
      </c>
      <c r="H303" s="19">
        <v>16114</v>
      </c>
      <c r="I303" s="25">
        <v>0.6823084565010239</v>
      </c>
      <c r="J303" s="25">
        <v>0.26324094911772061</v>
      </c>
      <c r="K303" s="25">
        <f t="shared" si="50"/>
        <v>0.72160000571787974</v>
      </c>
      <c r="L303" s="25">
        <f t="shared" si="51"/>
        <v>0.27839999428212014</v>
      </c>
      <c r="M303" s="26">
        <f t="shared" si="58"/>
        <v>0.4432000114357596</v>
      </c>
      <c r="N303" s="25">
        <v>0.69700000000000006</v>
      </c>
      <c r="O303" s="25">
        <v>0.28899999999999998</v>
      </c>
      <c r="P303" s="26">
        <f t="shared" si="52"/>
        <v>0.68475000000000008</v>
      </c>
      <c r="Q303" s="31"/>
      <c r="R303" s="28"/>
      <c r="S303" s="26"/>
      <c r="T303" s="28"/>
      <c r="U303" s="28"/>
      <c r="V303" s="26"/>
    </row>
    <row r="304" spans="1:22" x14ac:dyDescent="0.25">
      <c r="A304" s="19" t="s">
        <v>477</v>
      </c>
      <c r="B304" s="19">
        <v>4</v>
      </c>
      <c r="C304" s="19" t="s">
        <v>822</v>
      </c>
      <c r="D304" s="19" t="s">
        <v>521</v>
      </c>
      <c r="E304" s="7">
        <v>2006</v>
      </c>
      <c r="F304" s="19">
        <v>114214</v>
      </c>
      <c r="G304" s="19">
        <v>182643</v>
      </c>
      <c r="H304" s="19">
        <v>16141</v>
      </c>
      <c r="I304" s="25">
        <v>0.36490329011686978</v>
      </c>
      <c r="J304" s="25">
        <v>0.58352769027278129</v>
      </c>
      <c r="K304" s="25">
        <f t="shared" si="50"/>
        <v>0.38474416975176601</v>
      </c>
      <c r="L304" s="25">
        <f t="shared" si="51"/>
        <v>0.61525583024823394</v>
      </c>
      <c r="M304" s="26">
        <f t="shared" si="58"/>
        <v>0.23051166049646793</v>
      </c>
      <c r="N304" s="25">
        <v>0.42</v>
      </c>
      <c r="O304" s="25">
        <v>0.56000000000000005</v>
      </c>
      <c r="P304" s="26">
        <f t="shared" si="52"/>
        <v>0.41074999999999995</v>
      </c>
      <c r="Q304" s="31">
        <v>50533</v>
      </c>
      <c r="R304" s="28">
        <v>146029</v>
      </c>
      <c r="S304" s="26">
        <f t="shared" ref="S304:S313" si="59">ABS((R304/(R304+Q304))-(Q304/(R304+Q304)))</f>
        <v>0.48583144249651511</v>
      </c>
      <c r="T304" s="28">
        <v>0.38</v>
      </c>
      <c r="U304" s="28">
        <v>0.6</v>
      </c>
      <c r="V304" s="26">
        <f t="shared" ref="V304:V313" si="60">(T304-U304-7.2%)/2+0.5</f>
        <v>0.35399999999999998</v>
      </c>
    </row>
    <row r="305" spans="1:22" x14ac:dyDescent="0.25">
      <c r="A305" s="19" t="s">
        <v>477</v>
      </c>
      <c r="B305" s="19">
        <v>5</v>
      </c>
      <c r="C305" s="19" t="s">
        <v>823</v>
      </c>
      <c r="D305" s="19" t="s">
        <v>521</v>
      </c>
      <c r="E305" s="7">
        <v>2007</v>
      </c>
      <c r="F305" s="19">
        <v>137806</v>
      </c>
      <c r="G305" s="19">
        <v>201514</v>
      </c>
      <c r="H305" s="19">
        <v>12558</v>
      </c>
      <c r="I305" s="25">
        <v>0.39163005359812209</v>
      </c>
      <c r="J305" s="25">
        <v>0.57268144072661542</v>
      </c>
      <c r="K305" s="25">
        <f t="shared" si="50"/>
        <v>0.40612401273134507</v>
      </c>
      <c r="L305" s="25">
        <f t="shared" si="51"/>
        <v>0.59387598726865498</v>
      </c>
      <c r="M305" s="26">
        <f t="shared" si="58"/>
        <v>0.18775197453730991</v>
      </c>
      <c r="N305" s="25">
        <v>0.441</v>
      </c>
      <c r="O305" s="25">
        <v>0.53900000000000003</v>
      </c>
      <c r="P305" s="26">
        <f t="shared" si="52"/>
        <v>0.43174999999999997</v>
      </c>
      <c r="Q305" s="31">
        <v>54919</v>
      </c>
      <c r="R305" s="28">
        <v>140703</v>
      </c>
      <c r="S305" s="26">
        <f t="shared" si="59"/>
        <v>0.43851918495874692</v>
      </c>
      <c r="T305" s="28">
        <v>0.45</v>
      </c>
      <c r="U305" s="28">
        <v>0.53</v>
      </c>
      <c r="V305" s="26">
        <f t="shared" si="60"/>
        <v>0.42399999999999999</v>
      </c>
    </row>
    <row r="306" spans="1:22" x14ac:dyDescent="0.25">
      <c r="A306" s="19" t="s">
        <v>477</v>
      </c>
      <c r="B306" s="19">
        <v>6</v>
      </c>
      <c r="C306" s="19" t="s">
        <v>824</v>
      </c>
      <c r="D306" s="19" t="s">
        <v>521</v>
      </c>
      <c r="E306" s="7">
        <v>2010</v>
      </c>
      <c r="F306" s="19">
        <v>144444</v>
      </c>
      <c r="G306" s="19">
        <v>164536</v>
      </c>
      <c r="H306" s="19">
        <v>0</v>
      </c>
      <c r="I306" s="25">
        <v>0.46748656870994887</v>
      </c>
      <c r="J306" s="25">
        <v>0.53251343129005113</v>
      </c>
      <c r="K306" s="25">
        <f t="shared" si="50"/>
        <v>0.46748656870994887</v>
      </c>
      <c r="L306" s="25">
        <f t="shared" si="51"/>
        <v>0.53251343129005113</v>
      </c>
      <c r="M306" s="26">
        <f t="shared" si="58"/>
        <v>6.5026862580102263E-2</v>
      </c>
      <c r="N306" s="25">
        <v>0.42700000000000005</v>
      </c>
      <c r="O306" s="25">
        <v>0.55200000000000005</v>
      </c>
      <c r="P306" s="26">
        <f t="shared" si="52"/>
        <v>0.41825000000000001</v>
      </c>
      <c r="Q306" s="31">
        <v>92823</v>
      </c>
      <c r="R306" s="28">
        <v>103170</v>
      </c>
      <c r="S306" s="26">
        <f t="shared" si="59"/>
        <v>5.2792701780165652E-2</v>
      </c>
      <c r="T306" s="28">
        <v>0.48</v>
      </c>
      <c r="U306" s="28">
        <v>0.5</v>
      </c>
      <c r="V306" s="26">
        <f t="shared" si="60"/>
        <v>0.45399999999999996</v>
      </c>
    </row>
    <row r="307" spans="1:22" x14ac:dyDescent="0.25">
      <c r="A307" s="19" t="s">
        <v>477</v>
      </c>
      <c r="B307" s="19">
        <v>7</v>
      </c>
      <c r="C307" s="19" t="s">
        <v>825</v>
      </c>
      <c r="D307" s="19" t="s">
        <v>521</v>
      </c>
      <c r="E307" s="7">
        <v>2010</v>
      </c>
      <c r="F307" s="19">
        <v>137708</v>
      </c>
      <c r="G307" s="19">
        <v>178104</v>
      </c>
      <c r="H307" s="19">
        <v>0</v>
      </c>
      <c r="I307" s="25">
        <v>0.43604422884500904</v>
      </c>
      <c r="J307" s="25">
        <v>0.56395577115499096</v>
      </c>
      <c r="K307" s="25">
        <f t="shared" si="50"/>
        <v>0.43604422884500904</v>
      </c>
      <c r="L307" s="25">
        <f t="shared" si="51"/>
        <v>0.56395577115499096</v>
      </c>
      <c r="M307" s="26">
        <f t="shared" si="58"/>
        <v>0.12791154230998192</v>
      </c>
      <c r="N307" s="25">
        <v>0.442</v>
      </c>
      <c r="O307" s="25">
        <v>0.53700000000000003</v>
      </c>
      <c r="P307" s="26">
        <f t="shared" si="52"/>
        <v>0.43324999999999997</v>
      </c>
      <c r="Q307" s="31">
        <v>80756</v>
      </c>
      <c r="R307" s="28">
        <v>107426</v>
      </c>
      <c r="S307" s="26">
        <f t="shared" si="59"/>
        <v>0.14172450074927467</v>
      </c>
      <c r="T307" s="28">
        <v>0.45</v>
      </c>
      <c r="U307" s="28">
        <v>0.52</v>
      </c>
      <c r="V307" s="26">
        <f t="shared" si="60"/>
        <v>0.42899999999999999</v>
      </c>
    </row>
    <row r="308" spans="1:22" x14ac:dyDescent="0.25">
      <c r="A308" s="19" t="s">
        <v>477</v>
      </c>
      <c r="B308" s="19">
        <v>8</v>
      </c>
      <c r="C308" s="19" t="s">
        <v>826</v>
      </c>
      <c r="D308" s="19" t="s">
        <v>521</v>
      </c>
      <c r="E308" s="7">
        <v>1990</v>
      </c>
      <c r="F308" s="19">
        <v>0</v>
      </c>
      <c r="G308" s="19">
        <v>246380</v>
      </c>
      <c r="H308" s="19">
        <v>62</v>
      </c>
      <c r="I308" s="25">
        <v>0</v>
      </c>
      <c r="J308" s="25">
        <v>0.99974841950641535</v>
      </c>
      <c r="K308" s="25">
        <f t="shared" si="50"/>
        <v>0</v>
      </c>
      <c r="L308" s="25">
        <f t="shared" si="51"/>
        <v>1</v>
      </c>
      <c r="M308" s="26">
        <f t="shared" si="58"/>
        <v>1</v>
      </c>
      <c r="N308" s="25">
        <v>0.36399999999999999</v>
      </c>
      <c r="O308" s="25">
        <v>0.61899999999999999</v>
      </c>
      <c r="P308" s="26">
        <f t="shared" si="52"/>
        <v>0.35325000000000001</v>
      </c>
      <c r="Q308" s="31">
        <v>65883</v>
      </c>
      <c r="R308" s="28">
        <v>142731</v>
      </c>
      <c r="S308" s="26">
        <f t="shared" si="59"/>
        <v>0.36837412637694494</v>
      </c>
      <c r="T308" s="28">
        <v>0.38</v>
      </c>
      <c r="U308" s="28">
        <v>0.6</v>
      </c>
      <c r="V308" s="26">
        <f t="shared" si="60"/>
        <v>0.35399999999999998</v>
      </c>
    </row>
    <row r="309" spans="1:22" x14ac:dyDescent="0.25">
      <c r="A309" s="19" t="s">
        <v>477</v>
      </c>
      <c r="B309" s="19">
        <v>9</v>
      </c>
      <c r="C309" s="19" t="s">
        <v>827</v>
      </c>
      <c r="D309" s="19" t="s">
        <v>528</v>
      </c>
      <c r="E309" s="7">
        <v>1982</v>
      </c>
      <c r="F309" s="19">
        <v>217775</v>
      </c>
      <c r="G309" s="19">
        <v>68666</v>
      </c>
      <c r="H309" s="19">
        <v>11725</v>
      </c>
      <c r="I309" s="25">
        <v>0.73038173366513959</v>
      </c>
      <c r="J309" s="25">
        <v>0.23029453391734805</v>
      </c>
      <c r="K309" s="25">
        <f t="shared" si="50"/>
        <v>0.76027873104758048</v>
      </c>
      <c r="L309" s="25">
        <f t="shared" si="51"/>
        <v>0.23972126895241952</v>
      </c>
      <c r="M309" s="26">
        <f t="shared" si="58"/>
        <v>0.52055746209516096</v>
      </c>
      <c r="N309" s="25">
        <v>0.67599999999999993</v>
      </c>
      <c r="O309" s="25">
        <v>0.309</v>
      </c>
      <c r="P309" s="26">
        <f t="shared" si="52"/>
        <v>0.66425000000000001</v>
      </c>
      <c r="Q309" s="31">
        <v>121819</v>
      </c>
      <c r="R309" s="28">
        <v>83423</v>
      </c>
      <c r="S309" s="26">
        <f t="shared" si="59"/>
        <v>0.18707671919002933</v>
      </c>
      <c r="T309" s="28">
        <v>0.62</v>
      </c>
      <c r="U309" s="28">
        <v>0.36</v>
      </c>
      <c r="V309" s="26">
        <f t="shared" si="60"/>
        <v>0.59399999999999997</v>
      </c>
    </row>
    <row r="310" spans="1:22" x14ac:dyDescent="0.25">
      <c r="A310" s="19" t="s">
        <v>477</v>
      </c>
      <c r="B310" s="19">
        <v>10</v>
      </c>
      <c r="C310" s="19" t="s">
        <v>828</v>
      </c>
      <c r="D310" s="19" t="s">
        <v>521</v>
      </c>
      <c r="E310" s="7">
        <v>2002</v>
      </c>
      <c r="F310" s="19">
        <v>131097</v>
      </c>
      <c r="G310" s="19">
        <v>208201</v>
      </c>
      <c r="H310" s="19">
        <v>10373</v>
      </c>
      <c r="I310" s="25">
        <v>0.37491527750371062</v>
      </c>
      <c r="J310" s="25">
        <v>0.59541969451284205</v>
      </c>
      <c r="K310" s="25">
        <f t="shared" si="50"/>
        <v>0.38637716697416435</v>
      </c>
      <c r="L310" s="25">
        <f t="shared" si="51"/>
        <v>0.61362283302583576</v>
      </c>
      <c r="M310" s="26">
        <f t="shared" si="58"/>
        <v>0.2272456660516714</v>
      </c>
      <c r="N310" s="25">
        <v>0.48200000000000004</v>
      </c>
      <c r="O310" s="25">
        <v>0.501</v>
      </c>
      <c r="P310" s="26">
        <f t="shared" si="52"/>
        <v>0.47125</v>
      </c>
      <c r="Q310" s="31">
        <v>71455</v>
      </c>
      <c r="R310" s="28">
        <v>152629</v>
      </c>
      <c r="S310" s="26">
        <f t="shared" si="59"/>
        <v>0.36224808553935128</v>
      </c>
      <c r="T310" s="28">
        <v>0.47</v>
      </c>
      <c r="U310" s="28">
        <v>0.51</v>
      </c>
      <c r="V310" s="26">
        <f t="shared" si="60"/>
        <v>0.44399999999999995</v>
      </c>
    </row>
    <row r="311" spans="1:22" x14ac:dyDescent="0.25">
      <c r="A311" s="19" t="s">
        <v>477</v>
      </c>
      <c r="B311" s="19">
        <v>11</v>
      </c>
      <c r="C311" s="19" t="s">
        <v>829</v>
      </c>
      <c r="D311" s="19" t="s">
        <v>528</v>
      </c>
      <c r="E311" s="7">
        <v>2008</v>
      </c>
      <c r="F311" s="19">
        <v>258378</v>
      </c>
      <c r="G311" s="19">
        <v>0</v>
      </c>
      <c r="H311" s="19">
        <v>0</v>
      </c>
      <c r="I311" s="25">
        <v>1</v>
      </c>
      <c r="J311" s="25">
        <v>0</v>
      </c>
      <c r="K311" s="25">
        <f t="shared" si="50"/>
        <v>1</v>
      </c>
      <c r="L311" s="25">
        <f t="shared" si="51"/>
        <v>0</v>
      </c>
      <c r="M311" s="26">
        <f t="shared" si="58"/>
        <v>1</v>
      </c>
      <c r="N311" s="25">
        <v>0.82799999999999996</v>
      </c>
      <c r="O311" s="25">
        <v>0.16500000000000001</v>
      </c>
      <c r="P311" s="26">
        <f t="shared" si="52"/>
        <v>0.81224999999999992</v>
      </c>
      <c r="Q311" s="31">
        <v>139693</v>
      </c>
      <c r="R311" s="28">
        <v>28754</v>
      </c>
      <c r="S311" s="26">
        <f t="shared" si="59"/>
        <v>0.65859884711511629</v>
      </c>
      <c r="T311" s="28">
        <v>0.85</v>
      </c>
      <c r="U311" s="28">
        <v>0.14000000000000001</v>
      </c>
      <c r="V311" s="26">
        <f t="shared" si="60"/>
        <v>0.81899999999999995</v>
      </c>
    </row>
    <row r="312" spans="1:22" x14ac:dyDescent="0.25">
      <c r="A312" s="19" t="s">
        <v>477</v>
      </c>
      <c r="B312" s="19">
        <v>12</v>
      </c>
      <c r="C312" s="19" t="s">
        <v>830</v>
      </c>
      <c r="D312" s="19" t="s">
        <v>521</v>
      </c>
      <c r="E312" s="7">
        <v>2000</v>
      </c>
      <c r="F312" s="19">
        <v>134614</v>
      </c>
      <c r="G312" s="19">
        <v>233874</v>
      </c>
      <c r="H312" s="19">
        <v>0</v>
      </c>
      <c r="I312" s="25">
        <v>0.36531447428410152</v>
      </c>
      <c r="J312" s="25">
        <v>0.63468552571589854</v>
      </c>
      <c r="K312" s="25">
        <f t="shared" si="50"/>
        <v>0.36531447428410152</v>
      </c>
      <c r="L312" s="25">
        <f t="shared" si="51"/>
        <v>0.63468552571589854</v>
      </c>
      <c r="M312" s="26">
        <f t="shared" si="58"/>
        <v>0.26937105143179702</v>
      </c>
      <c r="N312" s="25">
        <v>0.439</v>
      </c>
      <c r="O312" s="25">
        <v>0.54400000000000004</v>
      </c>
      <c r="P312" s="26">
        <f t="shared" si="52"/>
        <v>0.42824999999999996</v>
      </c>
      <c r="Q312" s="31">
        <v>110307</v>
      </c>
      <c r="R312" s="28">
        <v>150163</v>
      </c>
      <c r="S312" s="26">
        <f t="shared" si="59"/>
        <v>0.15301570238415169</v>
      </c>
      <c r="T312" s="28">
        <v>0.53</v>
      </c>
      <c r="U312" s="28">
        <v>0.46</v>
      </c>
      <c r="V312" s="26">
        <f t="shared" si="60"/>
        <v>0.499</v>
      </c>
    </row>
    <row r="313" spans="1:22" x14ac:dyDescent="0.25">
      <c r="A313" s="19" t="s">
        <v>477</v>
      </c>
      <c r="B313" s="19">
        <v>13</v>
      </c>
      <c r="C313" s="19" t="s">
        <v>831</v>
      </c>
      <c r="D313" s="19" t="s">
        <v>528</v>
      </c>
      <c r="E313" s="7">
        <v>2002</v>
      </c>
      <c r="F313" s="19">
        <v>235492</v>
      </c>
      <c r="G313" s="19">
        <v>88120</v>
      </c>
      <c r="H313" s="19">
        <v>0</v>
      </c>
      <c r="I313" s="25">
        <v>0.72769860202959102</v>
      </c>
      <c r="J313" s="25">
        <v>0.27230139797040903</v>
      </c>
      <c r="K313" s="25">
        <f t="shared" si="50"/>
        <v>0.72769860202959102</v>
      </c>
      <c r="L313" s="25">
        <f t="shared" si="51"/>
        <v>0.27230139797040903</v>
      </c>
      <c r="M313" s="26">
        <f t="shared" si="58"/>
        <v>0.45539720405918199</v>
      </c>
      <c r="N313" s="25">
        <v>0.629</v>
      </c>
      <c r="O313" s="25">
        <v>0.35399999999999998</v>
      </c>
      <c r="P313" s="26">
        <f t="shared" si="52"/>
        <v>0.61824999999999997</v>
      </c>
      <c r="Q313" s="31">
        <v>102758</v>
      </c>
      <c r="R313" s="28">
        <v>57352</v>
      </c>
      <c r="S313" s="26">
        <f t="shared" si="59"/>
        <v>0.28359253013553182</v>
      </c>
      <c r="T313" s="28">
        <v>0.62</v>
      </c>
      <c r="U313" s="28">
        <v>0.36</v>
      </c>
      <c r="V313" s="26">
        <f t="shared" si="60"/>
        <v>0.59399999999999997</v>
      </c>
    </row>
    <row r="314" spans="1:22" x14ac:dyDescent="0.25">
      <c r="A314" s="19" t="s">
        <v>477</v>
      </c>
      <c r="B314" s="19">
        <v>14</v>
      </c>
      <c r="C314" s="19" t="s">
        <v>832</v>
      </c>
      <c r="D314" s="19" t="s">
        <v>536</v>
      </c>
      <c r="E314" s="7">
        <v>2012</v>
      </c>
      <c r="F314" s="19">
        <v>131638</v>
      </c>
      <c r="G314" s="19">
        <v>183660</v>
      </c>
      <c r="H314" s="19">
        <v>24580</v>
      </c>
      <c r="I314" s="25">
        <v>0.38730956402003069</v>
      </c>
      <c r="J314" s="25">
        <v>0.54037036819093909</v>
      </c>
      <c r="K314" s="25">
        <f t="shared" si="50"/>
        <v>0.41750344118897043</v>
      </c>
      <c r="L314" s="25">
        <f t="shared" si="51"/>
        <v>0.58249655881102957</v>
      </c>
      <c r="M314" s="26">
        <f t="shared" si="58"/>
        <v>0.16499311762205915</v>
      </c>
      <c r="N314" s="25">
        <v>0.47600000000000003</v>
      </c>
      <c r="O314" s="25">
        <v>0.50900000000000001</v>
      </c>
      <c r="P314" s="26">
        <f t="shared" si="52"/>
        <v>0.46425</v>
      </c>
      <c r="Q314" s="31"/>
      <c r="R314" s="28"/>
      <c r="S314" s="26"/>
      <c r="T314" s="28"/>
      <c r="U314" s="28"/>
      <c r="V314" s="26"/>
    </row>
    <row r="315" spans="1:22" x14ac:dyDescent="0.25">
      <c r="A315" s="19" t="s">
        <v>477</v>
      </c>
      <c r="B315" s="19">
        <v>15</v>
      </c>
      <c r="C315" s="19" t="s">
        <v>833</v>
      </c>
      <c r="D315" s="19" t="s">
        <v>521</v>
      </c>
      <c r="E315" s="7">
        <v>2010</v>
      </c>
      <c r="F315" s="19">
        <v>128188</v>
      </c>
      <c r="G315" s="19">
        <v>205277</v>
      </c>
      <c r="H315" s="19">
        <v>0</v>
      </c>
      <c r="I315" s="25">
        <v>0.38441215719790683</v>
      </c>
      <c r="J315" s="25">
        <v>0.61558784280209322</v>
      </c>
      <c r="K315" s="25">
        <f t="shared" si="50"/>
        <v>0.38441215719790683</v>
      </c>
      <c r="L315" s="25">
        <f t="shared" si="51"/>
        <v>0.61558784280209322</v>
      </c>
      <c r="M315" s="26">
        <f t="shared" si="58"/>
        <v>0.23117568560418639</v>
      </c>
      <c r="N315" s="25">
        <v>0.46299999999999997</v>
      </c>
      <c r="O315" s="25">
        <v>0.51900000000000002</v>
      </c>
      <c r="P315" s="26">
        <f t="shared" si="52"/>
        <v>0.45274999999999999</v>
      </c>
      <c r="Q315" s="31">
        <v>91077</v>
      </c>
      <c r="R315" s="28">
        <v>119471</v>
      </c>
      <c r="S315" s="26">
        <f>ABS((R315/(R315+Q315))-(Q315/(R315+Q315)))</f>
        <v>0.13485760966620441</v>
      </c>
      <c r="T315" s="28">
        <v>0.54</v>
      </c>
      <c r="U315" s="28">
        <v>0.45</v>
      </c>
      <c r="V315" s="26">
        <f>(T315-U315-7.2%)/2+0.5</f>
        <v>0.50900000000000001</v>
      </c>
    </row>
    <row r="316" spans="1:22" x14ac:dyDescent="0.25">
      <c r="A316" s="19" t="s">
        <v>477</v>
      </c>
      <c r="B316" s="19">
        <v>16</v>
      </c>
      <c r="C316" s="19" t="s">
        <v>834</v>
      </c>
      <c r="D316" s="19" t="s">
        <v>521</v>
      </c>
      <c r="E316" s="7">
        <v>2010</v>
      </c>
      <c r="F316" s="19">
        <v>170604</v>
      </c>
      <c r="G316" s="19">
        <v>185167</v>
      </c>
      <c r="H316" s="19">
        <v>0</v>
      </c>
      <c r="I316" s="25">
        <v>0.47953318286200958</v>
      </c>
      <c r="J316" s="25">
        <v>0.52046681713799048</v>
      </c>
      <c r="K316" s="25">
        <f t="shared" si="50"/>
        <v>0.47953318286200958</v>
      </c>
      <c r="L316" s="25">
        <f t="shared" si="51"/>
        <v>0.52046681713799048</v>
      </c>
      <c r="M316" s="26">
        <f t="shared" si="58"/>
        <v>4.0933634275980901E-2</v>
      </c>
      <c r="N316" s="25">
        <v>0.45200000000000001</v>
      </c>
      <c r="O316" s="25">
        <v>0.53400000000000003</v>
      </c>
      <c r="P316" s="26">
        <f t="shared" si="52"/>
        <v>0.43974999999999997</v>
      </c>
      <c r="Q316" s="31">
        <v>118806</v>
      </c>
      <c r="R316" s="28">
        <v>94367</v>
      </c>
      <c r="S316" s="26">
        <f>ABS((R316/(R316+Q316))-(Q316/(R316+Q316)))</f>
        <v>0.11464397461216946</v>
      </c>
      <c r="T316" s="28">
        <v>0.56999999999999995</v>
      </c>
      <c r="U316" s="28">
        <v>0.42</v>
      </c>
      <c r="V316" s="26">
        <f>(T316-U316-7.2%)/2+0.5</f>
        <v>0.53899999999999992</v>
      </c>
    </row>
    <row r="317" spans="1:22" x14ac:dyDescent="0.25">
      <c r="A317" s="19" t="s">
        <v>478</v>
      </c>
      <c r="B317" s="19">
        <v>1</v>
      </c>
      <c r="C317" s="19" t="s">
        <v>835</v>
      </c>
      <c r="D317" s="19" t="s">
        <v>536</v>
      </c>
      <c r="E317" s="7">
        <v>2012</v>
      </c>
      <c r="F317" s="19">
        <v>91421</v>
      </c>
      <c r="G317" s="19">
        <v>181084</v>
      </c>
      <c r="H317" s="19">
        <v>12807</v>
      </c>
      <c r="I317" s="25">
        <v>0.32042465791834901</v>
      </c>
      <c r="J317" s="25">
        <v>0.63468764019739798</v>
      </c>
      <c r="K317" s="25">
        <f t="shared" si="50"/>
        <v>0.33548375259169555</v>
      </c>
      <c r="L317" s="25">
        <f t="shared" si="51"/>
        <v>0.66451624740830451</v>
      </c>
      <c r="M317" s="26">
        <f t="shared" si="58"/>
        <v>0.32903249481660896</v>
      </c>
      <c r="N317" s="25">
        <v>0.34200000000000003</v>
      </c>
      <c r="O317" s="25">
        <v>0.65799999999999992</v>
      </c>
      <c r="P317" s="26">
        <f t="shared" si="52"/>
        <v>0.32275000000000009</v>
      </c>
      <c r="Q317" s="31"/>
      <c r="R317" s="28"/>
      <c r="S317" s="26"/>
      <c r="T317" s="28"/>
      <c r="U317" s="28"/>
      <c r="V317" s="26"/>
    </row>
    <row r="318" spans="1:22" x14ac:dyDescent="0.25">
      <c r="A318" s="19" t="s">
        <v>478</v>
      </c>
      <c r="B318" s="19">
        <v>2</v>
      </c>
      <c r="C318" s="19" t="s">
        <v>836</v>
      </c>
      <c r="D318" s="19" t="s">
        <v>536</v>
      </c>
      <c r="E318" s="7">
        <v>2012</v>
      </c>
      <c r="F318" s="19">
        <v>96081</v>
      </c>
      <c r="G318" s="19">
        <v>143701</v>
      </c>
      <c r="H318" s="19">
        <v>10830</v>
      </c>
      <c r="I318" s="25">
        <v>0.38338547236365378</v>
      </c>
      <c r="J318" s="25">
        <v>0.57340031602636743</v>
      </c>
      <c r="K318" s="25">
        <f t="shared" si="50"/>
        <v>0.40070147050237298</v>
      </c>
      <c r="L318" s="25">
        <f t="shared" si="51"/>
        <v>0.59929852949762696</v>
      </c>
      <c r="M318" s="26">
        <f t="shared" si="58"/>
        <v>0.19859705899525398</v>
      </c>
      <c r="N318" s="25">
        <v>0.32200000000000001</v>
      </c>
      <c r="O318" s="25">
        <v>0.67799999999999994</v>
      </c>
      <c r="P318" s="26">
        <f t="shared" si="52"/>
        <v>0.30275000000000007</v>
      </c>
      <c r="Q318" s="31"/>
      <c r="R318" s="28"/>
      <c r="S318" s="26"/>
      <c r="T318" s="28"/>
      <c r="U318" s="28"/>
      <c r="V318" s="26"/>
    </row>
    <row r="319" spans="1:22" x14ac:dyDescent="0.25">
      <c r="A319" s="19" t="s">
        <v>478</v>
      </c>
      <c r="B319" s="19">
        <v>3</v>
      </c>
      <c r="C319" s="19" t="s">
        <v>837</v>
      </c>
      <c r="D319" s="19" t="s">
        <v>521</v>
      </c>
      <c r="E319" s="7">
        <v>1994</v>
      </c>
      <c r="F319" s="19">
        <v>53472</v>
      </c>
      <c r="G319" s="19">
        <v>201744</v>
      </c>
      <c r="H319" s="19">
        <v>12787</v>
      </c>
      <c r="I319" s="25">
        <v>0.19952015462513478</v>
      </c>
      <c r="J319" s="25">
        <v>0.75276769289896006</v>
      </c>
      <c r="K319" s="25">
        <f t="shared" si="50"/>
        <v>0.20951664472446868</v>
      </c>
      <c r="L319" s="25">
        <f t="shared" si="51"/>
        <v>0.79048335527553137</v>
      </c>
      <c r="M319" s="26">
        <f t="shared" si="58"/>
        <v>0.58096671055106275</v>
      </c>
      <c r="N319" s="25">
        <v>0.26100000000000001</v>
      </c>
      <c r="O319" s="25">
        <v>0.7390000000000001</v>
      </c>
      <c r="P319" s="26">
        <f t="shared" si="52"/>
        <v>0.24174999999999996</v>
      </c>
      <c r="Q319" s="31">
        <v>45689</v>
      </c>
      <c r="R319" s="28">
        <v>161927</v>
      </c>
      <c r="S319" s="26">
        <f>ABS((R319/(R319+Q319))-(Q319/(R319+Q319)))</f>
        <v>0.55987014488286069</v>
      </c>
      <c r="T319" s="28">
        <v>0.27</v>
      </c>
      <c r="U319" s="28">
        <v>0.73</v>
      </c>
      <c r="V319" s="26">
        <f>(T319-U319-7.2%)/2+0.5</f>
        <v>0.23399999999999999</v>
      </c>
    </row>
    <row r="320" spans="1:22" x14ac:dyDescent="0.25">
      <c r="A320" s="19" t="s">
        <v>478</v>
      </c>
      <c r="B320" s="19">
        <v>4</v>
      </c>
      <c r="C320" s="19" t="s">
        <v>838</v>
      </c>
      <c r="D320" s="19" t="s">
        <v>521</v>
      </c>
      <c r="E320" s="7">
        <v>2002</v>
      </c>
      <c r="F320" s="19">
        <v>71846</v>
      </c>
      <c r="G320" s="19">
        <v>176740</v>
      </c>
      <c r="H320" s="19">
        <v>11745</v>
      </c>
      <c r="I320" s="25">
        <v>0.27597942619204013</v>
      </c>
      <c r="J320" s="25">
        <v>0.6789049325666171</v>
      </c>
      <c r="K320" s="25">
        <f t="shared" si="50"/>
        <v>0.28901868970899408</v>
      </c>
      <c r="L320" s="25">
        <f t="shared" si="51"/>
        <v>0.71098131029100586</v>
      </c>
      <c r="M320" s="26">
        <f t="shared" si="58"/>
        <v>0.42196262058201178</v>
      </c>
      <c r="N320" s="25">
        <v>0.32899999999999996</v>
      </c>
      <c r="O320" s="25">
        <v>0.67099999999999993</v>
      </c>
      <c r="P320" s="26">
        <f t="shared" si="52"/>
        <v>0.30975000000000003</v>
      </c>
      <c r="Q320" s="31">
        <v>0</v>
      </c>
      <c r="R320" s="28">
        <v>1</v>
      </c>
      <c r="S320" s="26">
        <f>ABS((R320/(R320+Q320))-(Q320/(R320+Q320)))</f>
        <v>1</v>
      </c>
      <c r="T320" s="28">
        <v>0.34</v>
      </c>
      <c r="U320" s="28">
        <v>0.66</v>
      </c>
      <c r="V320" s="26">
        <f>(T320-U320-7.2%)/2+0.5</f>
        <v>0.30399999999999999</v>
      </c>
    </row>
    <row r="321" spans="1:22" x14ac:dyDescent="0.25">
      <c r="A321" s="19" t="s">
        <v>478</v>
      </c>
      <c r="B321" s="19">
        <v>5</v>
      </c>
      <c r="C321" s="19" t="s">
        <v>839</v>
      </c>
      <c r="D321" s="19" t="s">
        <v>521</v>
      </c>
      <c r="E321" s="7">
        <v>2010</v>
      </c>
      <c r="F321" s="19">
        <v>97504</v>
      </c>
      <c r="G321" s="19">
        <v>153603</v>
      </c>
      <c r="H321" s="19">
        <v>10570</v>
      </c>
      <c r="I321" s="25">
        <v>0.37261203697688372</v>
      </c>
      <c r="J321" s="25">
        <v>0.58699465371431192</v>
      </c>
      <c r="K321" s="25">
        <f t="shared" si="50"/>
        <v>0.38829662255532504</v>
      </c>
      <c r="L321" s="25">
        <f t="shared" si="51"/>
        <v>0.61170337744467496</v>
      </c>
      <c r="M321" s="26">
        <f t="shared" si="58"/>
        <v>0.22340675488934991</v>
      </c>
      <c r="N321" s="25">
        <v>0.40799999999999997</v>
      </c>
      <c r="O321" s="25">
        <v>0.59200000000000008</v>
      </c>
      <c r="P321" s="26">
        <f t="shared" si="52"/>
        <v>0.38874999999999993</v>
      </c>
      <c r="Q321" s="31">
        <v>68074</v>
      </c>
      <c r="R321" s="28">
        <v>123236</v>
      </c>
      <c r="S321" s="26">
        <f>ABS((R321/(R321+Q321))-(Q321/(R321+Q321)))</f>
        <v>0.28833829909570857</v>
      </c>
      <c r="T321" s="28">
        <v>0.41</v>
      </c>
      <c r="U321" s="28">
        <v>0.59</v>
      </c>
      <c r="V321" s="26">
        <f>(T321-U321-7.2%)/2+0.5</f>
        <v>0.374</v>
      </c>
    </row>
    <row r="322" spans="1:22" x14ac:dyDescent="0.25">
      <c r="A322" s="19" t="s">
        <v>479</v>
      </c>
      <c r="B322" s="19">
        <v>1</v>
      </c>
      <c r="C322" s="19" t="s">
        <v>840</v>
      </c>
      <c r="D322" s="19" t="s">
        <v>528</v>
      </c>
      <c r="E322" s="7">
        <v>2012</v>
      </c>
      <c r="F322" s="19">
        <v>197845</v>
      </c>
      <c r="G322" s="19">
        <v>109699</v>
      </c>
      <c r="H322" s="19">
        <v>24436</v>
      </c>
      <c r="I322" s="25">
        <v>0.59595457557684195</v>
      </c>
      <c r="J322" s="25">
        <v>0.33043858063738779</v>
      </c>
      <c r="K322" s="25">
        <f t="shared" si="50"/>
        <v>0.64330632364799833</v>
      </c>
      <c r="L322" s="25">
        <f t="shared" si="51"/>
        <v>0.35669367635200167</v>
      </c>
      <c r="M322" s="26">
        <f t="shared" si="58"/>
        <v>0.28661264729599667</v>
      </c>
      <c r="N322" s="25">
        <v>0.57299999999999995</v>
      </c>
      <c r="O322" s="25">
        <v>0.4</v>
      </c>
      <c r="P322" s="26">
        <f t="shared" si="52"/>
        <v>0.56724999999999992</v>
      </c>
      <c r="Q322" s="31"/>
      <c r="R322" s="28"/>
      <c r="S322" s="26"/>
      <c r="T322" s="28"/>
      <c r="U322" s="28"/>
      <c r="V322" s="26"/>
    </row>
    <row r="323" spans="1:22" x14ac:dyDescent="0.25">
      <c r="A323" s="19" t="s">
        <v>479</v>
      </c>
      <c r="B323" s="19">
        <v>2</v>
      </c>
      <c r="C323" s="19" t="s">
        <v>841</v>
      </c>
      <c r="D323" s="19" t="s">
        <v>521</v>
      </c>
      <c r="E323" s="7">
        <v>1998</v>
      </c>
      <c r="F323" s="19">
        <v>96741</v>
      </c>
      <c r="G323" s="19">
        <v>228043</v>
      </c>
      <c r="H323" s="19">
        <v>7471</v>
      </c>
      <c r="I323" s="25">
        <v>0.29116491851138432</v>
      </c>
      <c r="J323" s="25">
        <v>0.68634934011527293</v>
      </c>
      <c r="K323" s="25">
        <f t="shared" ref="K323:K386" si="61">I323/(I323+J323)</f>
        <v>0.29786257943741073</v>
      </c>
      <c r="L323" s="25">
        <f t="shared" ref="L323:L386" si="62">J323/(J323+I323)</f>
        <v>0.70213742056258932</v>
      </c>
      <c r="M323" s="26">
        <f t="shared" si="58"/>
        <v>0.40427484112517859</v>
      </c>
      <c r="N323" s="25">
        <v>0.40500000000000003</v>
      </c>
      <c r="O323" s="25">
        <v>0.56799999999999995</v>
      </c>
      <c r="P323" s="26">
        <f t="shared" ref="P323:P386" si="63">(N323-O323-3.85%)/2+0.5</f>
        <v>0.39925000000000005</v>
      </c>
      <c r="Q323" s="31">
        <v>72173</v>
      </c>
      <c r="R323" s="28">
        <v>206245</v>
      </c>
      <c r="S323" s="26">
        <f t="shared" ref="S323:S329" si="64">ABS((R323/(R323+Q323))-(Q323/(R323+Q323)))</f>
        <v>0.48154932511547388</v>
      </c>
      <c r="T323" s="28">
        <v>0.43</v>
      </c>
      <c r="U323" s="28">
        <v>0.54</v>
      </c>
      <c r="V323" s="26">
        <f t="shared" ref="V323:V329" si="65">(T323-U323-7.2%)/2+0.5</f>
        <v>0.40899999999999997</v>
      </c>
    </row>
    <row r="324" spans="1:22" x14ac:dyDescent="0.25">
      <c r="A324" s="19" t="s">
        <v>479</v>
      </c>
      <c r="B324" s="19">
        <v>3</v>
      </c>
      <c r="C324" s="19" t="s">
        <v>842</v>
      </c>
      <c r="D324" s="19" t="s">
        <v>528</v>
      </c>
      <c r="E324" s="7">
        <v>1996</v>
      </c>
      <c r="F324" s="19">
        <v>264979</v>
      </c>
      <c r="G324" s="19">
        <v>70325</v>
      </c>
      <c r="H324" s="19">
        <v>20571</v>
      </c>
      <c r="I324" s="25">
        <v>0.74458447488584478</v>
      </c>
      <c r="J324" s="25">
        <v>0.19761152089919212</v>
      </c>
      <c r="K324" s="25">
        <f t="shared" si="61"/>
        <v>0.79026495359435023</v>
      </c>
      <c r="L324" s="25">
        <f t="shared" si="62"/>
        <v>0.2097350464056498</v>
      </c>
      <c r="M324" s="26">
        <f t="shared" si="58"/>
        <v>0.58052990718870046</v>
      </c>
      <c r="N324" s="25">
        <v>0.72</v>
      </c>
      <c r="O324" s="25">
        <v>0.247</v>
      </c>
      <c r="P324" s="26">
        <f t="shared" si="63"/>
        <v>0.71724999999999994</v>
      </c>
      <c r="Q324" s="31">
        <v>193104</v>
      </c>
      <c r="R324" s="28">
        <v>67714</v>
      </c>
      <c r="S324" s="26">
        <f t="shared" si="64"/>
        <v>0.48075669624029022</v>
      </c>
      <c r="T324" s="28">
        <v>0.71</v>
      </c>
      <c r="U324" s="28">
        <v>0.26</v>
      </c>
      <c r="V324" s="26">
        <f t="shared" si="65"/>
        <v>0.68899999999999995</v>
      </c>
    </row>
    <row r="325" spans="1:22" x14ac:dyDescent="0.25">
      <c r="A325" s="19" t="s">
        <v>479</v>
      </c>
      <c r="B325" s="19">
        <v>4</v>
      </c>
      <c r="C325" s="19" t="s">
        <v>843</v>
      </c>
      <c r="D325" s="19" t="s">
        <v>528</v>
      </c>
      <c r="E325" s="7">
        <v>1986</v>
      </c>
      <c r="F325" s="19">
        <v>212866</v>
      </c>
      <c r="G325" s="19">
        <v>140549</v>
      </c>
      <c r="H325" s="19">
        <v>6673</v>
      </c>
      <c r="I325" s="25">
        <v>0.59114994112550268</v>
      </c>
      <c r="J325" s="25">
        <v>0.39031847770544981</v>
      </c>
      <c r="K325" s="25">
        <f t="shared" si="61"/>
        <v>0.60231172983602843</v>
      </c>
      <c r="L325" s="25">
        <f t="shared" si="62"/>
        <v>0.39768827016397157</v>
      </c>
      <c r="M325" s="26">
        <f t="shared" si="58"/>
        <v>0.20462345967205686</v>
      </c>
      <c r="N325" s="25">
        <v>0.51700000000000002</v>
      </c>
      <c r="O325" s="25">
        <v>0.45</v>
      </c>
      <c r="P325" s="26">
        <f t="shared" si="63"/>
        <v>0.51424999999999998</v>
      </c>
      <c r="Q325" s="31">
        <v>162416</v>
      </c>
      <c r="R325" s="28">
        <v>129877</v>
      </c>
      <c r="S325" s="26">
        <f t="shared" si="64"/>
        <v>0.11132322703588526</v>
      </c>
      <c r="T325" s="28">
        <v>0.54</v>
      </c>
      <c r="U325" s="28">
        <v>0.43</v>
      </c>
      <c r="V325" s="26">
        <f t="shared" si="65"/>
        <v>0.51900000000000002</v>
      </c>
    </row>
    <row r="326" spans="1:22" x14ac:dyDescent="0.25">
      <c r="A326" s="19" t="s">
        <v>479</v>
      </c>
      <c r="B326" s="19">
        <v>5</v>
      </c>
      <c r="C326" s="19" t="s">
        <v>844</v>
      </c>
      <c r="D326" s="19" t="s">
        <v>528</v>
      </c>
      <c r="E326" s="7">
        <v>2008</v>
      </c>
      <c r="F326" s="19">
        <v>177229</v>
      </c>
      <c r="G326" s="19">
        <v>139223</v>
      </c>
      <c r="H326" s="19">
        <v>11518</v>
      </c>
      <c r="I326" s="25">
        <v>0.54038174223252122</v>
      </c>
      <c r="J326" s="25">
        <v>0.42449919199926822</v>
      </c>
      <c r="K326" s="25">
        <f t="shared" si="61"/>
        <v>0.56005018138611862</v>
      </c>
      <c r="L326" s="25">
        <f t="shared" si="62"/>
        <v>0.43994981861388144</v>
      </c>
      <c r="M326" s="26">
        <f t="shared" si="58"/>
        <v>0.12010036277223718</v>
      </c>
      <c r="N326" s="25">
        <v>0.505</v>
      </c>
      <c r="O326" s="25">
        <v>0.47100000000000003</v>
      </c>
      <c r="P326" s="26">
        <f t="shared" si="63"/>
        <v>0.49774999999999997</v>
      </c>
      <c r="Q326" s="31">
        <v>145319</v>
      </c>
      <c r="R326" s="28">
        <v>130313</v>
      </c>
      <c r="S326" s="26">
        <f t="shared" si="64"/>
        <v>5.4442154757067429E-2</v>
      </c>
      <c r="T326" s="28">
        <v>0.54</v>
      </c>
      <c r="U326" s="28">
        <v>0.43</v>
      </c>
      <c r="V326" s="26">
        <f t="shared" si="65"/>
        <v>0.51900000000000002</v>
      </c>
    </row>
    <row r="327" spans="1:22" x14ac:dyDescent="0.25">
      <c r="A327" s="19" t="s">
        <v>480</v>
      </c>
      <c r="B327" s="19">
        <v>1</v>
      </c>
      <c r="C327" s="19" t="s">
        <v>845</v>
      </c>
      <c r="D327" s="19" t="s">
        <v>528</v>
      </c>
      <c r="E327" s="7">
        <v>1998</v>
      </c>
      <c r="F327" s="19">
        <v>235394</v>
      </c>
      <c r="G327" s="19">
        <v>41708</v>
      </c>
      <c r="H327" s="19">
        <v>0</v>
      </c>
      <c r="I327" s="25">
        <v>0.84948502717410912</v>
      </c>
      <c r="J327" s="25">
        <v>0.15051497282589082</v>
      </c>
      <c r="K327" s="25">
        <f t="shared" si="61"/>
        <v>0.84948502717410912</v>
      </c>
      <c r="L327" s="25">
        <f t="shared" si="62"/>
        <v>0.15051497282589082</v>
      </c>
      <c r="M327" s="26">
        <f t="shared" si="58"/>
        <v>0.69897005434821824</v>
      </c>
      <c r="N327" s="25">
        <v>0.82299999999999995</v>
      </c>
      <c r="O327" s="25">
        <v>0.16899999999999998</v>
      </c>
      <c r="P327" s="26">
        <f t="shared" si="63"/>
        <v>0.80774999999999997</v>
      </c>
      <c r="Q327" s="31">
        <v>149944</v>
      </c>
      <c r="R327" s="28">
        <v>0</v>
      </c>
      <c r="S327" s="26">
        <f t="shared" si="64"/>
        <v>1</v>
      </c>
      <c r="T327" s="28">
        <v>0.88</v>
      </c>
      <c r="U327" s="28">
        <v>0.12</v>
      </c>
      <c r="V327" s="26">
        <f t="shared" si="65"/>
        <v>0.84399999999999997</v>
      </c>
    </row>
    <row r="328" spans="1:22" x14ac:dyDescent="0.25">
      <c r="A328" s="19" t="s">
        <v>480</v>
      </c>
      <c r="B328" s="19">
        <v>2</v>
      </c>
      <c r="C328" s="19" t="s">
        <v>846</v>
      </c>
      <c r="D328" s="19" t="s">
        <v>528</v>
      </c>
      <c r="E328" s="7">
        <v>1994</v>
      </c>
      <c r="F328" s="19">
        <v>318176</v>
      </c>
      <c r="G328" s="19">
        <v>33381</v>
      </c>
      <c r="H328" s="19">
        <v>4829</v>
      </c>
      <c r="I328" s="25">
        <v>0.89278478952596341</v>
      </c>
      <c r="J328" s="25">
        <v>9.3665295494211334E-2</v>
      </c>
      <c r="K328" s="25">
        <f t="shared" si="61"/>
        <v>0.90504811453050293</v>
      </c>
      <c r="L328" s="25">
        <f t="shared" si="62"/>
        <v>9.4951885469497121E-2</v>
      </c>
      <c r="M328" s="26">
        <f t="shared" si="58"/>
        <v>0.81009622906100587</v>
      </c>
      <c r="N328" s="25">
        <v>0.90400000000000003</v>
      </c>
      <c r="O328" s="25">
        <v>0.09</v>
      </c>
      <c r="P328" s="26">
        <f t="shared" si="63"/>
        <v>0.88775000000000004</v>
      </c>
      <c r="Q328" s="31">
        <v>182800</v>
      </c>
      <c r="R328" s="28">
        <v>21907</v>
      </c>
      <c r="S328" s="26">
        <f t="shared" si="64"/>
        <v>0.78596726052357768</v>
      </c>
      <c r="T328" s="28">
        <v>0.9</v>
      </c>
      <c r="U328" s="28">
        <v>0.1</v>
      </c>
      <c r="V328" s="26">
        <f t="shared" si="65"/>
        <v>0.86399999999999999</v>
      </c>
    </row>
    <row r="329" spans="1:22" x14ac:dyDescent="0.25">
      <c r="A329" s="19" t="s">
        <v>480</v>
      </c>
      <c r="B329" s="19">
        <v>3</v>
      </c>
      <c r="C329" s="19" t="s">
        <v>847</v>
      </c>
      <c r="D329" s="19" t="s">
        <v>521</v>
      </c>
      <c r="E329" s="7">
        <v>2010</v>
      </c>
      <c r="F329" s="19">
        <v>123933</v>
      </c>
      <c r="G329" s="19">
        <v>165826</v>
      </c>
      <c r="H329" s="19">
        <v>12755</v>
      </c>
      <c r="I329" s="25">
        <v>0.40967690751502411</v>
      </c>
      <c r="J329" s="25">
        <v>0.54815975458987021</v>
      </c>
      <c r="K329" s="25">
        <f t="shared" si="61"/>
        <v>0.42771061468323673</v>
      </c>
      <c r="L329" s="25">
        <f t="shared" si="62"/>
        <v>0.57228938531676321</v>
      </c>
      <c r="M329" s="26">
        <f t="shared" si="58"/>
        <v>0.14457877063352648</v>
      </c>
      <c r="N329" s="25">
        <v>0.43</v>
      </c>
      <c r="O329" s="25">
        <v>0.55600000000000005</v>
      </c>
      <c r="P329" s="26">
        <f t="shared" si="63"/>
        <v>0.41774999999999995</v>
      </c>
      <c r="Q329" s="31">
        <v>88924</v>
      </c>
      <c r="R329" s="28">
        <v>111909</v>
      </c>
      <c r="S329" s="26">
        <f t="shared" si="64"/>
        <v>0.11444832273580535</v>
      </c>
      <c r="T329" s="28">
        <v>0.49</v>
      </c>
      <c r="U329" s="28">
        <v>0.49</v>
      </c>
      <c r="V329" s="26">
        <f t="shared" si="65"/>
        <v>0.46399999999999997</v>
      </c>
    </row>
    <row r="330" spans="1:22" x14ac:dyDescent="0.25">
      <c r="A330" s="19" t="s">
        <v>480</v>
      </c>
      <c r="B330" s="19">
        <v>4</v>
      </c>
      <c r="C330" s="19" t="s">
        <v>848</v>
      </c>
      <c r="D330" s="19" t="s">
        <v>536</v>
      </c>
      <c r="E330" s="7">
        <v>2012</v>
      </c>
      <c r="F330" s="19">
        <v>104643</v>
      </c>
      <c r="G330" s="19">
        <v>181603</v>
      </c>
      <c r="H330" s="19">
        <v>17734</v>
      </c>
      <c r="I330" s="25">
        <v>0.3442430423054148</v>
      </c>
      <c r="J330" s="25">
        <v>0.5974175932627146</v>
      </c>
      <c r="K330" s="25">
        <f t="shared" si="61"/>
        <v>0.36557017390636026</v>
      </c>
      <c r="L330" s="25">
        <f t="shared" si="62"/>
        <v>0.63442982609363974</v>
      </c>
      <c r="M330" s="26">
        <f t="shared" si="58"/>
        <v>0.26885965218727947</v>
      </c>
      <c r="N330" s="25">
        <v>0.41499999999999998</v>
      </c>
      <c r="O330" s="25">
        <v>0.57100000000000006</v>
      </c>
      <c r="P330" s="26">
        <f t="shared" si="63"/>
        <v>0.40274999999999994</v>
      </c>
      <c r="Q330" s="31"/>
      <c r="R330" s="28"/>
      <c r="S330" s="26"/>
      <c r="T330" s="28"/>
      <c r="U330" s="28"/>
      <c r="V330" s="26"/>
    </row>
    <row r="331" spans="1:22" x14ac:dyDescent="0.25">
      <c r="A331" s="19" t="s">
        <v>480</v>
      </c>
      <c r="B331" s="19">
        <v>5</v>
      </c>
      <c r="C331" s="19" t="s">
        <v>849</v>
      </c>
      <c r="D331" s="19" t="s">
        <v>521</v>
      </c>
      <c r="E331" s="7">
        <v>2008</v>
      </c>
      <c r="F331" s="19">
        <v>104725</v>
      </c>
      <c r="G331" s="19">
        <v>177740</v>
      </c>
      <c r="H331" s="19">
        <v>0</v>
      </c>
      <c r="I331" s="25">
        <v>0.37075389871311493</v>
      </c>
      <c r="J331" s="25">
        <v>0.62924610128688507</v>
      </c>
      <c r="K331" s="25">
        <f t="shared" si="61"/>
        <v>0.37075389871311493</v>
      </c>
      <c r="L331" s="25">
        <f t="shared" si="62"/>
        <v>0.62924610128688507</v>
      </c>
      <c r="M331" s="26">
        <f t="shared" ref="M331:M346" si="66">ABS((J331/(J331+I331))-(I331/(J331+I331)))</f>
        <v>0.25849220257377015</v>
      </c>
      <c r="N331" s="25">
        <v>0.41499999999999998</v>
      </c>
      <c r="O331" s="25">
        <v>0.57100000000000006</v>
      </c>
      <c r="P331" s="26">
        <f t="shared" si="63"/>
        <v>0.40274999999999994</v>
      </c>
      <c r="Q331" s="31">
        <v>52375</v>
      </c>
      <c r="R331" s="28">
        <v>127427</v>
      </c>
      <c r="S331" s="26">
        <f t="shared" ref="S331:S337" si="67">ABS((R331/(R331+Q331))-(Q331/(R331+Q331)))</f>
        <v>0.41741471173846789</v>
      </c>
      <c r="T331" s="28">
        <v>0.44</v>
      </c>
      <c r="U331" s="28">
        <v>0.55000000000000004</v>
      </c>
      <c r="V331" s="26">
        <f t="shared" ref="V331:V337" si="68">(T331-U331-7.2%)/2+0.5</f>
        <v>0.40899999999999997</v>
      </c>
    </row>
    <row r="332" spans="1:22" x14ac:dyDescent="0.25">
      <c r="A332" s="19" t="s">
        <v>480</v>
      </c>
      <c r="B332" s="19">
        <v>6</v>
      </c>
      <c r="C332" s="19" t="s">
        <v>850</v>
      </c>
      <c r="D332" s="19" t="s">
        <v>521</v>
      </c>
      <c r="E332" s="7">
        <v>2002</v>
      </c>
      <c r="F332" s="19">
        <v>143803</v>
      </c>
      <c r="G332" s="19">
        <v>191725</v>
      </c>
      <c r="H332" s="19">
        <v>0</v>
      </c>
      <c r="I332" s="25">
        <v>0.42858718199375312</v>
      </c>
      <c r="J332" s="25">
        <v>0.57141281800624688</v>
      </c>
      <c r="K332" s="25">
        <f t="shared" si="61"/>
        <v>0.42858718199375312</v>
      </c>
      <c r="L332" s="25">
        <f t="shared" si="62"/>
        <v>0.57141281800624688</v>
      </c>
      <c r="M332" s="26">
        <f t="shared" si="66"/>
        <v>0.14282563601249376</v>
      </c>
      <c r="N332" s="25">
        <v>0.48100000000000004</v>
      </c>
      <c r="O332" s="25">
        <v>0.50600000000000001</v>
      </c>
      <c r="P332" s="26">
        <f t="shared" si="63"/>
        <v>0.46825</v>
      </c>
      <c r="Q332" s="31">
        <v>100493</v>
      </c>
      <c r="R332" s="28">
        <v>133770</v>
      </c>
      <c r="S332" s="26">
        <f t="shared" si="67"/>
        <v>0.14204974750600824</v>
      </c>
      <c r="T332" s="28">
        <v>0.57999999999999996</v>
      </c>
      <c r="U332" s="28">
        <v>0.41</v>
      </c>
      <c r="V332" s="26">
        <f t="shared" si="68"/>
        <v>0.54899999999999993</v>
      </c>
    </row>
    <row r="333" spans="1:22" x14ac:dyDescent="0.25">
      <c r="A333" s="19" t="s">
        <v>480</v>
      </c>
      <c r="B333" s="19">
        <v>7</v>
      </c>
      <c r="C333" s="19" t="s">
        <v>851</v>
      </c>
      <c r="D333" s="19" t="s">
        <v>521</v>
      </c>
      <c r="E333" s="7">
        <v>2010</v>
      </c>
      <c r="F333" s="19">
        <v>143509</v>
      </c>
      <c r="G333" s="19">
        <v>209942</v>
      </c>
      <c r="H333" s="19">
        <v>0</v>
      </c>
      <c r="I333" s="25">
        <v>0.40602233407176669</v>
      </c>
      <c r="J333" s="25">
        <v>0.59397766592823331</v>
      </c>
      <c r="K333" s="25">
        <f t="shared" si="61"/>
        <v>0.40602233407176669</v>
      </c>
      <c r="L333" s="25">
        <f t="shared" si="62"/>
        <v>0.59397766592823331</v>
      </c>
      <c r="M333" s="26">
        <f t="shared" si="66"/>
        <v>0.18795533185646662</v>
      </c>
      <c r="N333" s="25">
        <v>0.48499999999999999</v>
      </c>
      <c r="O333" s="25">
        <v>0.504</v>
      </c>
      <c r="P333" s="26">
        <f t="shared" si="63"/>
        <v>0.47125</v>
      </c>
      <c r="Q333" s="31">
        <v>110314</v>
      </c>
      <c r="R333" s="28">
        <v>137825</v>
      </c>
      <c r="S333" s="26">
        <f t="shared" si="67"/>
        <v>0.11086931115221715</v>
      </c>
      <c r="T333" s="28">
        <v>0.56000000000000005</v>
      </c>
      <c r="U333" s="28">
        <v>0.43</v>
      </c>
      <c r="V333" s="26">
        <f t="shared" si="68"/>
        <v>0.52900000000000003</v>
      </c>
    </row>
    <row r="334" spans="1:22" x14ac:dyDescent="0.25">
      <c r="A334" s="19" t="s">
        <v>480</v>
      </c>
      <c r="B334" s="19">
        <v>8</v>
      </c>
      <c r="C334" s="19" t="s">
        <v>852</v>
      </c>
      <c r="D334" s="19" t="s">
        <v>521</v>
      </c>
      <c r="E334" s="7">
        <v>2010</v>
      </c>
      <c r="F334" s="19">
        <v>152859</v>
      </c>
      <c r="G334" s="19">
        <v>199379</v>
      </c>
      <c r="H334" s="19">
        <v>0</v>
      </c>
      <c r="I334" s="25">
        <v>0.43396510314049025</v>
      </c>
      <c r="J334" s="25">
        <v>0.56603489685950981</v>
      </c>
      <c r="K334" s="25">
        <f t="shared" si="61"/>
        <v>0.43396510314049025</v>
      </c>
      <c r="L334" s="25">
        <f t="shared" si="62"/>
        <v>0.56603489685950981</v>
      </c>
      <c r="M334" s="26">
        <f t="shared" si="66"/>
        <v>0.13206979371901956</v>
      </c>
      <c r="N334" s="25">
        <v>0.49299999999999999</v>
      </c>
      <c r="O334" s="25">
        <v>0.49399999999999999</v>
      </c>
      <c r="P334" s="26">
        <f t="shared" si="63"/>
        <v>0.48025000000000001</v>
      </c>
      <c r="Q334" s="31">
        <v>113547</v>
      </c>
      <c r="R334" s="28">
        <v>130759</v>
      </c>
      <c r="S334" s="26">
        <f t="shared" si="67"/>
        <v>7.0452629079924334E-2</v>
      </c>
      <c r="T334" s="28">
        <v>0.54</v>
      </c>
      <c r="U334" s="28">
        <v>0.45</v>
      </c>
      <c r="V334" s="26">
        <f t="shared" si="68"/>
        <v>0.50900000000000001</v>
      </c>
    </row>
    <row r="335" spans="1:22" x14ac:dyDescent="0.25">
      <c r="A335" s="19" t="s">
        <v>480</v>
      </c>
      <c r="B335" s="19">
        <v>9</v>
      </c>
      <c r="C335" s="19" t="s">
        <v>853</v>
      </c>
      <c r="D335" s="19" t="s">
        <v>521</v>
      </c>
      <c r="E335" s="7">
        <v>2001</v>
      </c>
      <c r="F335" s="19">
        <v>105128</v>
      </c>
      <c r="G335" s="19">
        <v>169177</v>
      </c>
      <c r="H335" s="19">
        <v>0</v>
      </c>
      <c r="I335" s="25">
        <v>0.38325221924500102</v>
      </c>
      <c r="J335" s="25">
        <v>0.61674778075499903</v>
      </c>
      <c r="K335" s="25">
        <f t="shared" si="61"/>
        <v>0.38325221924500102</v>
      </c>
      <c r="L335" s="25">
        <f t="shared" si="62"/>
        <v>0.61674778075499903</v>
      </c>
      <c r="M335" s="26">
        <f t="shared" si="66"/>
        <v>0.23349556150999801</v>
      </c>
      <c r="N335" s="25">
        <v>0.35899999999999999</v>
      </c>
      <c r="O335" s="25">
        <v>0.628</v>
      </c>
      <c r="P335" s="26">
        <f t="shared" si="63"/>
        <v>0.34625</v>
      </c>
      <c r="Q335" s="31">
        <v>52322</v>
      </c>
      <c r="R335" s="28">
        <v>141904</v>
      </c>
      <c r="S335" s="26">
        <f t="shared" si="67"/>
        <v>0.46122558256876012</v>
      </c>
      <c r="T335" s="28">
        <v>0.35</v>
      </c>
      <c r="U335" s="28">
        <v>0.63</v>
      </c>
      <c r="V335" s="26">
        <f t="shared" si="68"/>
        <v>0.32399999999999995</v>
      </c>
    </row>
    <row r="336" spans="1:22" x14ac:dyDescent="0.25">
      <c r="A336" s="19" t="s">
        <v>480</v>
      </c>
      <c r="B336" s="19">
        <v>10</v>
      </c>
      <c r="C336" s="19" t="s">
        <v>854</v>
      </c>
      <c r="D336" s="19" t="s">
        <v>521</v>
      </c>
      <c r="E336" s="7">
        <v>2010</v>
      </c>
      <c r="F336" s="19">
        <v>94227</v>
      </c>
      <c r="G336" s="19">
        <v>179563</v>
      </c>
      <c r="H336" s="19">
        <v>0</v>
      </c>
      <c r="I336" s="25">
        <v>0.3441579312611856</v>
      </c>
      <c r="J336" s="25">
        <v>0.65584206873881445</v>
      </c>
      <c r="K336" s="25">
        <f t="shared" si="61"/>
        <v>0.3441579312611856</v>
      </c>
      <c r="L336" s="25">
        <f t="shared" si="62"/>
        <v>0.65584206873881445</v>
      </c>
      <c r="M336" s="26">
        <f t="shared" si="66"/>
        <v>0.31168413747762885</v>
      </c>
      <c r="N336" s="25">
        <v>0.38400000000000001</v>
      </c>
      <c r="O336" s="25">
        <v>0.60099999999999998</v>
      </c>
      <c r="P336" s="26">
        <f t="shared" si="63"/>
        <v>0.37225000000000003</v>
      </c>
      <c r="Q336" s="31">
        <v>89846</v>
      </c>
      <c r="R336" s="28">
        <v>110599</v>
      </c>
      <c r="S336" s="26">
        <f t="shared" si="67"/>
        <v>0.1035346354361546</v>
      </c>
      <c r="T336" s="28">
        <v>0.45</v>
      </c>
      <c r="U336" s="28">
        <v>0.54</v>
      </c>
      <c r="V336" s="26">
        <f t="shared" si="68"/>
        <v>0.41899999999999998</v>
      </c>
    </row>
    <row r="337" spans="1:22" x14ac:dyDescent="0.25">
      <c r="A337" s="19" t="s">
        <v>480</v>
      </c>
      <c r="B337" s="19">
        <v>11</v>
      </c>
      <c r="C337" s="19" t="s">
        <v>855</v>
      </c>
      <c r="D337" s="19" t="s">
        <v>521</v>
      </c>
      <c r="E337" s="7">
        <v>2010</v>
      </c>
      <c r="F337" s="19">
        <v>118231</v>
      </c>
      <c r="G337" s="19">
        <v>166967</v>
      </c>
      <c r="H337" s="19">
        <v>0</v>
      </c>
      <c r="I337" s="25">
        <v>0.41455760559330712</v>
      </c>
      <c r="J337" s="25">
        <v>0.58544239440669288</v>
      </c>
      <c r="K337" s="25">
        <f t="shared" si="61"/>
        <v>0.41455760559330712</v>
      </c>
      <c r="L337" s="25">
        <f t="shared" si="62"/>
        <v>0.58544239440669288</v>
      </c>
      <c r="M337" s="26">
        <f t="shared" si="66"/>
        <v>0.17088478881338576</v>
      </c>
      <c r="N337" s="25">
        <v>0.44500000000000001</v>
      </c>
      <c r="O337" s="25">
        <v>0.53900000000000003</v>
      </c>
      <c r="P337" s="26">
        <f t="shared" si="63"/>
        <v>0.43374999999999997</v>
      </c>
      <c r="Q337" s="31">
        <v>84618</v>
      </c>
      <c r="R337" s="28">
        <v>102179</v>
      </c>
      <c r="S337" s="26">
        <f t="shared" si="67"/>
        <v>9.4011145789279216E-2</v>
      </c>
      <c r="T337" s="28">
        <v>0.56999999999999995</v>
      </c>
      <c r="U337" s="28">
        <v>0.42</v>
      </c>
      <c r="V337" s="26">
        <f t="shared" si="68"/>
        <v>0.53899999999999992</v>
      </c>
    </row>
    <row r="338" spans="1:22" x14ac:dyDescent="0.25">
      <c r="A338" s="19" t="s">
        <v>480</v>
      </c>
      <c r="B338" s="19">
        <v>12</v>
      </c>
      <c r="C338" s="19" t="s">
        <v>856</v>
      </c>
      <c r="D338" s="19" t="s">
        <v>536</v>
      </c>
      <c r="E338" s="7">
        <v>2012</v>
      </c>
      <c r="F338" s="19">
        <v>163589</v>
      </c>
      <c r="G338" s="19">
        <v>175352</v>
      </c>
      <c r="H338" s="19">
        <v>0</v>
      </c>
      <c r="I338" s="25">
        <v>0.48264742241275033</v>
      </c>
      <c r="J338" s="25">
        <v>0.51735257758724973</v>
      </c>
      <c r="K338" s="25">
        <f t="shared" si="61"/>
        <v>0.48264742241275033</v>
      </c>
      <c r="L338" s="25">
        <f t="shared" si="62"/>
        <v>0.51735257758724973</v>
      </c>
      <c r="M338" s="26">
        <f t="shared" si="66"/>
        <v>3.4705155174499402E-2</v>
      </c>
      <c r="N338" s="25">
        <v>0.40899999999999997</v>
      </c>
      <c r="O338" s="25">
        <v>0.57799999999999996</v>
      </c>
      <c r="P338" s="26">
        <f t="shared" si="63"/>
        <v>0.39624999999999999</v>
      </c>
      <c r="Q338" s="31"/>
      <c r="R338" s="28"/>
      <c r="S338" s="26"/>
      <c r="T338" s="28"/>
      <c r="U338" s="28"/>
      <c r="V338" s="26"/>
    </row>
    <row r="339" spans="1:22" x14ac:dyDescent="0.25">
      <c r="A339" s="19" t="s">
        <v>480</v>
      </c>
      <c r="B339" s="19">
        <v>13</v>
      </c>
      <c r="C339" s="19" t="s">
        <v>857</v>
      </c>
      <c r="D339" s="19" t="s">
        <v>528</v>
      </c>
      <c r="E339" s="7">
        <v>2004</v>
      </c>
      <c r="F339" s="19">
        <v>209901</v>
      </c>
      <c r="G339" s="19">
        <v>93918</v>
      </c>
      <c r="H339" s="19">
        <v>0</v>
      </c>
      <c r="I339" s="25">
        <v>0.69087515922309006</v>
      </c>
      <c r="J339" s="25">
        <v>0.30912484077690994</v>
      </c>
      <c r="K339" s="25">
        <f t="shared" si="61"/>
        <v>0.69087515922309006</v>
      </c>
      <c r="L339" s="25">
        <f t="shared" si="62"/>
        <v>0.30912484077690994</v>
      </c>
      <c r="M339" s="26">
        <f t="shared" si="66"/>
        <v>0.38175031844618013</v>
      </c>
      <c r="N339" s="25">
        <v>0.66200000000000003</v>
      </c>
      <c r="O339" s="25">
        <v>0.32899999999999996</v>
      </c>
      <c r="P339" s="26">
        <f t="shared" si="63"/>
        <v>0.6472500000000001</v>
      </c>
      <c r="Q339" s="31">
        <v>118710</v>
      </c>
      <c r="R339" s="28">
        <v>91987</v>
      </c>
      <c r="S339" s="26">
        <f>ABS((R339/(R339+Q339))-(Q339/(R339+Q339)))</f>
        <v>0.12683142142507964</v>
      </c>
      <c r="T339" s="28">
        <v>0.59</v>
      </c>
      <c r="U339" s="28">
        <v>0.41</v>
      </c>
      <c r="V339" s="26">
        <f>(T339-U339-7.2%)/2+0.5</f>
        <v>0.55400000000000005</v>
      </c>
    </row>
    <row r="340" spans="1:22" x14ac:dyDescent="0.25">
      <c r="A340" s="19" t="s">
        <v>480</v>
      </c>
      <c r="B340" s="19">
        <v>14</v>
      </c>
      <c r="C340" s="19" t="s">
        <v>858</v>
      </c>
      <c r="D340" s="19" t="s">
        <v>528</v>
      </c>
      <c r="E340" s="7">
        <v>1994</v>
      </c>
      <c r="F340" s="19">
        <v>251932</v>
      </c>
      <c r="G340" s="19">
        <v>75702</v>
      </c>
      <c r="H340" s="19">
        <v>0</v>
      </c>
      <c r="I340" s="25">
        <v>0.76894339415323198</v>
      </c>
      <c r="J340" s="25">
        <v>0.23105660584676804</v>
      </c>
      <c r="K340" s="25">
        <f t="shared" si="61"/>
        <v>0.76894339415323198</v>
      </c>
      <c r="L340" s="25">
        <f t="shared" si="62"/>
        <v>0.23105660584676804</v>
      </c>
      <c r="M340" s="26">
        <f t="shared" si="66"/>
        <v>0.53788678830646397</v>
      </c>
      <c r="N340" s="25">
        <v>0.68</v>
      </c>
      <c r="O340" s="25">
        <v>0.30599999999999999</v>
      </c>
      <c r="P340" s="26">
        <f t="shared" si="63"/>
        <v>0.66775000000000007</v>
      </c>
      <c r="Q340" s="31">
        <v>122073</v>
      </c>
      <c r="R340" s="28">
        <v>49997</v>
      </c>
      <c r="S340" s="26">
        <f>ABS((R340/(R340+Q340))-(Q340/(R340+Q340)))</f>
        <v>0.41887603882140989</v>
      </c>
      <c r="T340" s="28">
        <v>0.7</v>
      </c>
      <c r="U340" s="28">
        <v>0.28999999999999998</v>
      </c>
      <c r="V340" s="26">
        <f>(T340-U340-7.2%)/2+0.5</f>
        <v>0.66900000000000004</v>
      </c>
    </row>
    <row r="341" spans="1:22" x14ac:dyDescent="0.25">
      <c r="A341" s="19" t="s">
        <v>480</v>
      </c>
      <c r="B341" s="19">
        <v>15</v>
      </c>
      <c r="C341" s="19" t="s">
        <v>859</v>
      </c>
      <c r="D341" s="19" t="s">
        <v>521</v>
      </c>
      <c r="E341" s="7">
        <v>2004</v>
      </c>
      <c r="F341" s="19">
        <v>128764</v>
      </c>
      <c r="G341" s="19">
        <v>168960</v>
      </c>
      <c r="H341" s="19">
        <v>0</v>
      </c>
      <c r="I341" s="25">
        <v>0.43249452513065795</v>
      </c>
      <c r="J341" s="25">
        <v>0.56750547486934211</v>
      </c>
      <c r="K341" s="25">
        <f t="shared" si="61"/>
        <v>0.43249452513065795</v>
      </c>
      <c r="L341" s="25">
        <f t="shared" si="62"/>
        <v>0.56750547486934211</v>
      </c>
      <c r="M341" s="26">
        <f t="shared" si="66"/>
        <v>0.13501094973868416</v>
      </c>
      <c r="N341" s="25">
        <v>0.47899999999999998</v>
      </c>
      <c r="O341" s="25">
        <v>0.50800000000000001</v>
      </c>
      <c r="P341" s="26">
        <f t="shared" si="63"/>
        <v>0.46625</v>
      </c>
      <c r="Q341" s="31">
        <v>79766</v>
      </c>
      <c r="R341" s="28">
        <v>109534</v>
      </c>
      <c r="S341" s="26">
        <f>ABS((R341/(R341+Q341))-(Q341/(R341+Q341)))</f>
        <v>0.15725303750660324</v>
      </c>
      <c r="T341" s="28">
        <v>0.56000000000000005</v>
      </c>
      <c r="U341" s="28">
        <v>0.43</v>
      </c>
      <c r="V341" s="26">
        <f>(T341-U341-7.2%)/2+0.5</f>
        <v>0.52900000000000003</v>
      </c>
    </row>
    <row r="342" spans="1:22" x14ac:dyDescent="0.25">
      <c r="A342" s="19" t="s">
        <v>480</v>
      </c>
      <c r="B342" s="19">
        <v>16</v>
      </c>
      <c r="C342" s="19" t="s">
        <v>860</v>
      </c>
      <c r="D342" s="19" t="s">
        <v>521</v>
      </c>
      <c r="E342" s="7">
        <v>1996</v>
      </c>
      <c r="F342" s="19">
        <v>111185</v>
      </c>
      <c r="G342" s="19">
        <v>156192</v>
      </c>
      <c r="H342" s="19">
        <v>17404</v>
      </c>
      <c r="I342" s="25">
        <v>0.39042281612888502</v>
      </c>
      <c r="J342" s="25">
        <v>0.54846355620634801</v>
      </c>
      <c r="K342" s="25">
        <f t="shared" si="61"/>
        <v>0.41583606667738815</v>
      </c>
      <c r="L342" s="25">
        <f t="shared" si="62"/>
        <v>0.58416393332261196</v>
      </c>
      <c r="M342" s="26">
        <f t="shared" si="66"/>
        <v>0.16832786664522381</v>
      </c>
      <c r="N342" s="25">
        <v>0.46299999999999997</v>
      </c>
      <c r="O342" s="25">
        <v>0.52400000000000002</v>
      </c>
      <c r="P342" s="26">
        <f t="shared" si="63"/>
        <v>0.45024999999999998</v>
      </c>
      <c r="Q342" s="31">
        <v>70994</v>
      </c>
      <c r="R342" s="28">
        <v>134113</v>
      </c>
      <c r="S342" s="26">
        <f>ABS((R342/(R342+Q342))-(Q342/(R342+Q342)))</f>
        <v>0.30773693730589402</v>
      </c>
      <c r="T342" s="28">
        <v>0.48</v>
      </c>
      <c r="U342" s="28">
        <v>0.51</v>
      </c>
      <c r="V342" s="26">
        <f>(T342-U342-7.2%)/2+0.5</f>
        <v>0.44899999999999995</v>
      </c>
    </row>
    <row r="343" spans="1:22" x14ac:dyDescent="0.25">
      <c r="A343" s="19" t="s">
        <v>480</v>
      </c>
      <c r="B343" s="19">
        <v>17</v>
      </c>
      <c r="C343" s="19" t="s">
        <v>861</v>
      </c>
      <c r="D343" s="19" t="s">
        <v>531</v>
      </c>
      <c r="E343" s="7">
        <v>2012</v>
      </c>
      <c r="F343" s="19">
        <v>161393</v>
      </c>
      <c r="G343" s="19">
        <v>106208</v>
      </c>
      <c r="H343" s="19">
        <v>0</v>
      </c>
      <c r="I343" s="25">
        <v>0.60311060123093707</v>
      </c>
      <c r="J343" s="25">
        <v>0.39688939876906287</v>
      </c>
      <c r="K343" s="25">
        <f t="shared" si="61"/>
        <v>0.60311060123093707</v>
      </c>
      <c r="L343" s="25">
        <f t="shared" si="62"/>
        <v>0.39688939876906287</v>
      </c>
      <c r="M343" s="26">
        <f t="shared" si="66"/>
        <v>0.2062212024618742</v>
      </c>
      <c r="N343" s="25">
        <v>0.55399999999999994</v>
      </c>
      <c r="O343" s="25">
        <v>0.433</v>
      </c>
      <c r="P343" s="26">
        <f t="shared" si="63"/>
        <v>0.54125000000000001</v>
      </c>
      <c r="Q343" s="31"/>
      <c r="R343" s="28"/>
      <c r="S343" s="26"/>
      <c r="T343" s="28"/>
      <c r="U343" s="28"/>
      <c r="V343" s="26"/>
    </row>
    <row r="344" spans="1:22" x14ac:dyDescent="0.25">
      <c r="A344" s="19" t="s">
        <v>480</v>
      </c>
      <c r="B344" s="19">
        <v>18</v>
      </c>
      <c r="C344" s="19" t="s">
        <v>862</v>
      </c>
      <c r="D344" s="19" t="s">
        <v>521</v>
      </c>
      <c r="E344" s="7">
        <v>2002</v>
      </c>
      <c r="F344" s="19">
        <v>122146</v>
      </c>
      <c r="G344" s="19">
        <v>216727</v>
      </c>
      <c r="H344" s="19">
        <v>0</v>
      </c>
      <c r="I344" s="25">
        <v>0.36044771935208764</v>
      </c>
      <c r="J344" s="25">
        <v>0.63955228064791236</v>
      </c>
      <c r="K344" s="25">
        <f t="shared" si="61"/>
        <v>0.36044771935208764</v>
      </c>
      <c r="L344" s="25">
        <f t="shared" si="62"/>
        <v>0.63955228064791236</v>
      </c>
      <c r="M344" s="26">
        <f t="shared" si="66"/>
        <v>0.27910456129582473</v>
      </c>
      <c r="N344" s="25">
        <v>0.41</v>
      </c>
      <c r="O344" s="25">
        <v>0.57899999999999996</v>
      </c>
      <c r="P344" s="26">
        <f t="shared" si="63"/>
        <v>0.39624999999999999</v>
      </c>
      <c r="Q344" s="31">
        <v>78558</v>
      </c>
      <c r="R344" s="28">
        <v>161888</v>
      </c>
      <c r="S344" s="26">
        <f t="shared" ref="S344:S352" si="69">ABS((R344/(R344+Q344))-(Q344/(R344+Q344)))</f>
        <v>0.34656430134000976</v>
      </c>
      <c r="T344" s="28">
        <v>0.44</v>
      </c>
      <c r="U344" s="28">
        <v>0.55000000000000004</v>
      </c>
      <c r="V344" s="26">
        <f t="shared" ref="V344:V352" si="70">(T344-U344-7.2%)/2+0.5</f>
        <v>0.40899999999999997</v>
      </c>
    </row>
    <row r="345" spans="1:22" x14ac:dyDescent="0.25">
      <c r="A345" s="19" t="s">
        <v>481</v>
      </c>
      <c r="B345" s="19">
        <v>1</v>
      </c>
      <c r="C345" s="19" t="s">
        <v>863</v>
      </c>
      <c r="D345" s="19" t="s">
        <v>528</v>
      </c>
      <c r="E345" s="7">
        <v>2010</v>
      </c>
      <c r="F345" s="19">
        <v>108612</v>
      </c>
      <c r="G345" s="19">
        <v>83737</v>
      </c>
      <c r="H345" s="19">
        <v>12766</v>
      </c>
      <c r="I345" s="25">
        <v>0.5295175876947078</v>
      </c>
      <c r="J345" s="25">
        <v>0.40824415571752432</v>
      </c>
      <c r="K345" s="25">
        <f t="shared" si="61"/>
        <v>0.56466111079340164</v>
      </c>
      <c r="L345" s="25">
        <f t="shared" si="62"/>
        <v>0.43533888920659847</v>
      </c>
      <c r="M345" s="26">
        <f t="shared" si="66"/>
        <v>0.12932222158680318</v>
      </c>
      <c r="N345" s="25">
        <v>0.66200000000000003</v>
      </c>
      <c r="O345" s="25">
        <v>0.32200000000000001</v>
      </c>
      <c r="P345" s="26">
        <f t="shared" si="63"/>
        <v>0.65075000000000005</v>
      </c>
      <c r="Q345" s="31">
        <v>81269</v>
      </c>
      <c r="R345" s="28">
        <v>71542</v>
      </c>
      <c r="S345" s="26">
        <f t="shared" si="69"/>
        <v>6.3653794556674637E-2</v>
      </c>
      <c r="T345" s="28">
        <v>0.65</v>
      </c>
      <c r="U345" s="28">
        <v>0.33</v>
      </c>
      <c r="V345" s="26">
        <f t="shared" si="70"/>
        <v>0.624</v>
      </c>
    </row>
    <row r="346" spans="1:22" x14ac:dyDescent="0.25">
      <c r="A346" s="19" t="s">
        <v>481</v>
      </c>
      <c r="B346" s="19">
        <v>2</v>
      </c>
      <c r="C346" s="19" t="s">
        <v>864</v>
      </c>
      <c r="D346" s="19" t="s">
        <v>528</v>
      </c>
      <c r="E346" s="7">
        <v>2000</v>
      </c>
      <c r="F346" s="19">
        <v>124067</v>
      </c>
      <c r="G346" s="19">
        <v>78189</v>
      </c>
      <c r="H346" s="19">
        <v>20404</v>
      </c>
      <c r="I346" s="25">
        <v>0.55720380849726037</v>
      </c>
      <c r="J346" s="25">
        <v>0.3511587173268661</v>
      </c>
      <c r="K346" s="25">
        <f t="shared" si="61"/>
        <v>0.61341567122854201</v>
      </c>
      <c r="L346" s="25">
        <f t="shared" si="62"/>
        <v>0.38658432877145799</v>
      </c>
      <c r="M346" s="26">
        <f t="shared" si="66"/>
        <v>0.22683134245708403</v>
      </c>
      <c r="N346" s="25">
        <v>0.59799999999999998</v>
      </c>
      <c r="O346" s="25">
        <v>0.38299999999999995</v>
      </c>
      <c r="P346" s="26">
        <f t="shared" si="63"/>
        <v>0.58825000000000005</v>
      </c>
      <c r="Q346" s="31">
        <v>104442</v>
      </c>
      <c r="R346" s="28">
        <v>55409</v>
      </c>
      <c r="S346" s="26">
        <f t="shared" si="69"/>
        <v>0.30674190339753893</v>
      </c>
      <c r="T346" s="28">
        <v>0.61</v>
      </c>
      <c r="U346" s="28">
        <v>0.37</v>
      </c>
      <c r="V346" s="26">
        <f t="shared" si="70"/>
        <v>0.58399999999999996</v>
      </c>
    </row>
    <row r="347" spans="1:22" x14ac:dyDescent="0.25">
      <c r="A347" s="19" t="s">
        <v>482</v>
      </c>
      <c r="B347" s="19">
        <v>1</v>
      </c>
      <c r="C347" s="19"/>
      <c r="D347" s="19"/>
      <c r="E347" s="7"/>
      <c r="F347" s="19"/>
      <c r="G347" s="19"/>
      <c r="H347" s="19"/>
      <c r="I347" s="25"/>
      <c r="J347" s="25"/>
      <c r="K347" s="25" t="e">
        <f t="shared" si="61"/>
        <v>#DIV/0!</v>
      </c>
      <c r="L347" s="25" t="e">
        <f t="shared" si="62"/>
        <v>#DIV/0!</v>
      </c>
      <c r="M347" s="26"/>
      <c r="N347" s="25">
        <v>0.40200000000000002</v>
      </c>
      <c r="O347" s="25">
        <v>0.58299999999999996</v>
      </c>
      <c r="P347" s="26">
        <f t="shared" si="63"/>
        <v>0.39025000000000004</v>
      </c>
      <c r="Q347" s="31">
        <v>67008</v>
      </c>
      <c r="R347" s="28">
        <v>152755</v>
      </c>
      <c r="S347" s="26">
        <f t="shared" si="69"/>
        <v>0.39017942055760074</v>
      </c>
      <c r="T347" s="28">
        <v>0.42</v>
      </c>
      <c r="U347" s="28">
        <v>0.56999999999999995</v>
      </c>
      <c r="V347" s="26">
        <f t="shared" si="70"/>
        <v>0.38900000000000001</v>
      </c>
    </row>
    <row r="348" spans="1:22" x14ac:dyDescent="0.25">
      <c r="A348" s="19" t="s">
        <v>482</v>
      </c>
      <c r="B348" s="19">
        <v>2</v>
      </c>
      <c r="C348" s="19" t="s">
        <v>865</v>
      </c>
      <c r="D348" s="19" t="s">
        <v>521</v>
      </c>
      <c r="E348" s="7">
        <v>2001</v>
      </c>
      <c r="F348" s="19">
        <v>0</v>
      </c>
      <c r="G348" s="19">
        <v>196116</v>
      </c>
      <c r="H348" s="19">
        <v>7602</v>
      </c>
      <c r="I348" s="25">
        <v>0</v>
      </c>
      <c r="J348" s="25">
        <v>0.9626837098341825</v>
      </c>
      <c r="K348" s="25">
        <f t="shared" si="61"/>
        <v>0</v>
      </c>
      <c r="L348" s="25">
        <f t="shared" si="62"/>
        <v>1</v>
      </c>
      <c r="M348" s="26">
        <f t="shared" ref="M348:M379" si="71">ABS((J348/(J348+I348))-(I348/(J348+I348)))</f>
        <v>1</v>
      </c>
      <c r="N348" s="25">
        <v>0.39399999999999996</v>
      </c>
      <c r="O348" s="25">
        <v>0.59099999999999997</v>
      </c>
      <c r="P348" s="26">
        <f t="shared" si="63"/>
        <v>0.38224999999999998</v>
      </c>
      <c r="Q348" s="31">
        <v>113625</v>
      </c>
      <c r="R348" s="28">
        <v>138861</v>
      </c>
      <c r="S348" s="26">
        <f t="shared" si="69"/>
        <v>9.9950096242960029E-2</v>
      </c>
      <c r="T348" s="28">
        <v>0.45</v>
      </c>
      <c r="U348" s="28">
        <v>0.54</v>
      </c>
      <c r="V348" s="26">
        <f t="shared" si="70"/>
        <v>0.41899999999999998</v>
      </c>
    </row>
    <row r="349" spans="1:22" x14ac:dyDescent="0.25">
      <c r="A349" s="19" t="s">
        <v>482</v>
      </c>
      <c r="B349" s="19">
        <v>3</v>
      </c>
      <c r="C349" s="19" t="s">
        <v>866</v>
      </c>
      <c r="D349" s="19" t="s">
        <v>521</v>
      </c>
      <c r="E349" s="7">
        <v>2010</v>
      </c>
      <c r="F349" s="19">
        <v>84735</v>
      </c>
      <c r="G349" s="19">
        <v>169512</v>
      </c>
      <c r="H349" s="19">
        <v>516</v>
      </c>
      <c r="I349" s="25">
        <v>0.33260324301409544</v>
      </c>
      <c r="J349" s="25">
        <v>0.66537134513253493</v>
      </c>
      <c r="K349" s="25">
        <f t="shared" si="61"/>
        <v>0.33327826877013295</v>
      </c>
      <c r="L349" s="25">
        <f t="shared" si="62"/>
        <v>0.666721731229867</v>
      </c>
      <c r="M349" s="26">
        <f t="shared" si="71"/>
        <v>0.33344346245973405</v>
      </c>
      <c r="N349" s="25">
        <v>0.33899999999999997</v>
      </c>
      <c r="O349" s="25">
        <v>0.64500000000000002</v>
      </c>
      <c r="P349" s="26">
        <f t="shared" si="63"/>
        <v>0.32774999999999999</v>
      </c>
      <c r="Q349" s="31">
        <v>73095</v>
      </c>
      <c r="R349" s="28">
        <v>126235</v>
      </c>
      <c r="S349" s="26">
        <f t="shared" si="69"/>
        <v>0.26659308684091704</v>
      </c>
      <c r="T349" s="28">
        <v>0.35</v>
      </c>
      <c r="U349" s="28">
        <v>0.64</v>
      </c>
      <c r="V349" s="26">
        <f t="shared" si="70"/>
        <v>0.31899999999999995</v>
      </c>
    </row>
    <row r="350" spans="1:22" x14ac:dyDescent="0.25">
      <c r="A350" s="19" t="s">
        <v>482</v>
      </c>
      <c r="B350" s="19">
        <v>4</v>
      </c>
      <c r="C350" s="19" t="s">
        <v>867</v>
      </c>
      <c r="D350" s="19" t="s">
        <v>521</v>
      </c>
      <c r="E350" s="7">
        <v>2010</v>
      </c>
      <c r="F350" s="19">
        <v>89964</v>
      </c>
      <c r="G350" s="19">
        <v>173201</v>
      </c>
      <c r="H350" s="19">
        <v>3719</v>
      </c>
      <c r="I350" s="25">
        <v>0.33709027142878556</v>
      </c>
      <c r="J350" s="25">
        <v>0.6489748355090601</v>
      </c>
      <c r="K350" s="25">
        <f t="shared" si="61"/>
        <v>0.34185396994281159</v>
      </c>
      <c r="L350" s="25">
        <f t="shared" si="62"/>
        <v>0.65814603005718841</v>
      </c>
      <c r="M350" s="26">
        <f t="shared" si="71"/>
        <v>0.31629206011437683</v>
      </c>
      <c r="N350" s="25">
        <v>0.36200000000000004</v>
      </c>
      <c r="O350" s="25">
        <v>0.622</v>
      </c>
      <c r="P350" s="26">
        <f t="shared" si="63"/>
        <v>0.35075000000000001</v>
      </c>
      <c r="Q350" s="31">
        <v>62438</v>
      </c>
      <c r="R350" s="28">
        <v>137586</v>
      </c>
      <c r="S350" s="26">
        <f t="shared" si="69"/>
        <v>0.37569491661000676</v>
      </c>
      <c r="T350" s="28">
        <v>0.38</v>
      </c>
      <c r="U350" s="28">
        <v>0.6</v>
      </c>
      <c r="V350" s="26">
        <f t="shared" si="70"/>
        <v>0.35399999999999998</v>
      </c>
    </row>
    <row r="351" spans="1:22" x14ac:dyDescent="0.25">
      <c r="A351" s="19" t="s">
        <v>482</v>
      </c>
      <c r="B351" s="19">
        <v>5</v>
      </c>
      <c r="C351" s="19" t="s">
        <v>868</v>
      </c>
      <c r="D351" s="19" t="s">
        <v>521</v>
      </c>
      <c r="E351" s="7">
        <v>2010</v>
      </c>
      <c r="F351" s="19">
        <v>123443</v>
      </c>
      <c r="G351" s="19">
        <v>154324</v>
      </c>
      <c r="H351" s="19">
        <v>236</v>
      </c>
      <c r="I351" s="25">
        <v>0.44403477660313018</v>
      </c>
      <c r="J351" s="25">
        <v>0.55511631169447817</v>
      </c>
      <c r="K351" s="25">
        <f t="shared" si="61"/>
        <v>0.44441204318727562</v>
      </c>
      <c r="L351" s="25">
        <f t="shared" si="62"/>
        <v>0.55558795681272433</v>
      </c>
      <c r="M351" s="26">
        <f t="shared" si="71"/>
        <v>0.11117591362544871</v>
      </c>
      <c r="N351" s="25">
        <v>0.436</v>
      </c>
      <c r="O351" s="25">
        <v>0.55100000000000005</v>
      </c>
      <c r="P351" s="26">
        <f t="shared" si="63"/>
        <v>0.42324999999999996</v>
      </c>
      <c r="Q351" s="31">
        <v>102296</v>
      </c>
      <c r="R351" s="28">
        <v>125834</v>
      </c>
      <c r="S351" s="26">
        <f t="shared" si="69"/>
        <v>0.10317801253671149</v>
      </c>
      <c r="T351" s="28">
        <v>0.46</v>
      </c>
      <c r="U351" s="28">
        <v>0.53</v>
      </c>
      <c r="V351" s="26">
        <f t="shared" si="70"/>
        <v>0.42899999999999999</v>
      </c>
    </row>
    <row r="352" spans="1:22" x14ac:dyDescent="0.25">
      <c r="A352" s="19" t="s">
        <v>482</v>
      </c>
      <c r="B352" s="19">
        <v>6</v>
      </c>
      <c r="C352" s="19" t="s">
        <v>869</v>
      </c>
      <c r="D352" s="19" t="s">
        <v>528</v>
      </c>
      <c r="E352" s="7">
        <v>1992</v>
      </c>
      <c r="F352" s="19">
        <v>218717</v>
      </c>
      <c r="G352" s="19">
        <v>0</v>
      </c>
      <c r="H352" s="19">
        <v>14898</v>
      </c>
      <c r="I352" s="25">
        <v>0.93622840999079682</v>
      </c>
      <c r="J352" s="25">
        <v>0</v>
      </c>
      <c r="K352" s="25">
        <f t="shared" si="61"/>
        <v>1</v>
      </c>
      <c r="L352" s="25">
        <f t="shared" si="62"/>
        <v>0</v>
      </c>
      <c r="M352" s="26">
        <f t="shared" si="71"/>
        <v>1</v>
      </c>
      <c r="N352" s="25">
        <v>0.70900000000000007</v>
      </c>
      <c r="O352" s="25">
        <v>0.28100000000000003</v>
      </c>
      <c r="P352" s="26">
        <f t="shared" si="63"/>
        <v>0.69474999999999998</v>
      </c>
      <c r="Q352" s="31">
        <v>125459</v>
      </c>
      <c r="R352" s="28">
        <v>72661</v>
      </c>
      <c r="S352" s="26">
        <f t="shared" si="69"/>
        <v>0.26649505350292757</v>
      </c>
      <c r="T352" s="28">
        <v>0.64</v>
      </c>
      <c r="U352" s="28">
        <v>0.35</v>
      </c>
      <c r="V352" s="26">
        <f t="shared" si="70"/>
        <v>0.60899999999999999</v>
      </c>
    </row>
    <row r="353" spans="1:22" x14ac:dyDescent="0.25">
      <c r="A353" s="19" t="s">
        <v>482</v>
      </c>
      <c r="B353" s="19">
        <v>7</v>
      </c>
      <c r="C353" s="19" t="s">
        <v>870</v>
      </c>
      <c r="D353" s="19" t="s">
        <v>536</v>
      </c>
      <c r="E353" s="7">
        <v>2012</v>
      </c>
      <c r="F353" s="19">
        <v>122389</v>
      </c>
      <c r="G353" s="19">
        <v>153068</v>
      </c>
      <c r="H353" s="19">
        <v>281</v>
      </c>
      <c r="I353" s="25">
        <v>0.44385975092297764</v>
      </c>
      <c r="J353" s="25">
        <v>0.55512116574429349</v>
      </c>
      <c r="K353" s="25">
        <f t="shared" si="61"/>
        <v>0.44431254242948992</v>
      </c>
      <c r="L353" s="25">
        <f t="shared" si="62"/>
        <v>0.55568745757051008</v>
      </c>
      <c r="M353" s="26">
        <f t="shared" si="71"/>
        <v>0.11137491514102016</v>
      </c>
      <c r="N353" s="25">
        <v>0.44400000000000001</v>
      </c>
      <c r="O353" s="25">
        <v>0.54500000000000004</v>
      </c>
      <c r="P353" s="26">
        <f t="shared" si="63"/>
        <v>0.43024999999999997</v>
      </c>
      <c r="Q353" s="31"/>
      <c r="R353" s="28"/>
      <c r="S353" s="26"/>
      <c r="T353" s="28"/>
      <c r="U353" s="28"/>
      <c r="V353" s="26"/>
    </row>
    <row r="354" spans="1:22" x14ac:dyDescent="0.25">
      <c r="A354" s="19" t="s">
        <v>483</v>
      </c>
      <c r="B354" s="19" t="s">
        <v>493</v>
      </c>
      <c r="C354" s="19" t="s">
        <v>871</v>
      </c>
      <c r="D354" s="19" t="s">
        <v>521</v>
      </c>
      <c r="E354" s="7">
        <v>2010</v>
      </c>
      <c r="F354" s="19">
        <v>153789</v>
      </c>
      <c r="G354" s="19">
        <v>207640</v>
      </c>
      <c r="H354" s="19">
        <v>0</v>
      </c>
      <c r="I354" s="25">
        <v>0.42550265750673022</v>
      </c>
      <c r="J354" s="25">
        <v>0.57449734249326978</v>
      </c>
      <c r="K354" s="25">
        <f t="shared" si="61"/>
        <v>0.42550265750673022</v>
      </c>
      <c r="L354" s="25">
        <f t="shared" si="62"/>
        <v>0.57449734249326978</v>
      </c>
      <c r="M354" s="26">
        <f t="shared" si="71"/>
        <v>0.14899468498653956</v>
      </c>
      <c r="N354" s="25">
        <v>0.39899999999999997</v>
      </c>
      <c r="O354" s="25">
        <v>0.57899999999999996</v>
      </c>
      <c r="P354" s="26">
        <f t="shared" si="63"/>
        <v>0.39074999999999999</v>
      </c>
      <c r="Q354" s="31">
        <v>146589</v>
      </c>
      <c r="R354" s="28">
        <v>153703</v>
      </c>
      <c r="S354" s="26">
        <f t="shared" ref="S354:S376" si="72">ABS((R354/(R354+Q354))-(Q354/(R354+Q354)))</f>
        <v>2.3690274799195443E-2</v>
      </c>
      <c r="T354" s="28">
        <v>0.45</v>
      </c>
      <c r="U354" s="28">
        <v>0.53</v>
      </c>
      <c r="V354" s="26">
        <f t="shared" ref="V354:V376" si="73">(T354-U354-7.2%)/2+0.5</f>
        <v>0.42399999999999999</v>
      </c>
    </row>
    <row r="355" spans="1:22" x14ac:dyDescent="0.25">
      <c r="A355" s="19" t="s">
        <v>484</v>
      </c>
      <c r="B355" s="19">
        <v>1</v>
      </c>
      <c r="C355" s="19" t="s">
        <v>872</v>
      </c>
      <c r="D355" s="19" t="s">
        <v>521</v>
      </c>
      <c r="E355" s="7">
        <v>2008</v>
      </c>
      <c r="F355" s="19">
        <v>47663</v>
      </c>
      <c r="G355" s="19">
        <v>182252</v>
      </c>
      <c r="H355" s="19">
        <v>9757</v>
      </c>
      <c r="I355" s="25">
        <v>0.19886761907940853</v>
      </c>
      <c r="J355" s="25">
        <v>0.76042257752261422</v>
      </c>
      <c r="K355" s="25">
        <f t="shared" si="61"/>
        <v>0.20730704825696453</v>
      </c>
      <c r="L355" s="25">
        <f t="shared" si="62"/>
        <v>0.79269295174303545</v>
      </c>
      <c r="M355" s="26">
        <f t="shared" si="71"/>
        <v>0.58538590348607089</v>
      </c>
      <c r="N355" s="25">
        <v>0.25700000000000001</v>
      </c>
      <c r="O355" s="25">
        <v>0.72699999999999998</v>
      </c>
      <c r="P355" s="26">
        <f t="shared" si="63"/>
        <v>0.24575000000000002</v>
      </c>
      <c r="Q355" s="31">
        <v>26045</v>
      </c>
      <c r="R355" s="28">
        <v>123006</v>
      </c>
      <c r="S355" s="26">
        <f t="shared" si="72"/>
        <v>0.65052230444612924</v>
      </c>
      <c r="T355" s="28">
        <v>0.28999999999999998</v>
      </c>
      <c r="U355" s="28">
        <v>0.7</v>
      </c>
      <c r="V355" s="26">
        <f t="shared" si="73"/>
        <v>0.25900000000000001</v>
      </c>
    </row>
    <row r="356" spans="1:22" x14ac:dyDescent="0.25">
      <c r="A356" s="19" t="s">
        <v>484</v>
      </c>
      <c r="B356" s="19">
        <v>2</v>
      </c>
      <c r="C356" s="19" t="s">
        <v>873</v>
      </c>
      <c r="D356" s="19" t="s">
        <v>521</v>
      </c>
      <c r="E356" s="7">
        <v>1988</v>
      </c>
      <c r="F356" s="19">
        <v>54522</v>
      </c>
      <c r="G356" s="19">
        <v>196894</v>
      </c>
      <c r="H356" s="19">
        <v>13089</v>
      </c>
      <c r="I356" s="25">
        <v>0.20612842857412902</v>
      </c>
      <c r="J356" s="25">
        <v>0.74438668456172852</v>
      </c>
      <c r="K356" s="25">
        <f t="shared" si="61"/>
        <v>0.21685970662169471</v>
      </c>
      <c r="L356" s="25">
        <f t="shared" si="62"/>
        <v>0.78314029337830526</v>
      </c>
      <c r="M356" s="26">
        <f t="shared" si="71"/>
        <v>0.56628058675661053</v>
      </c>
      <c r="N356" s="25">
        <v>0.309</v>
      </c>
      <c r="O356" s="25">
        <v>0.67299999999999993</v>
      </c>
      <c r="P356" s="26">
        <f t="shared" si="63"/>
        <v>0.29875000000000007</v>
      </c>
      <c r="Q356" s="31">
        <v>25400</v>
      </c>
      <c r="R356" s="28">
        <v>141796</v>
      </c>
      <c r="S356" s="26">
        <f t="shared" si="72"/>
        <v>0.69616498002344551</v>
      </c>
      <c r="T356" s="28">
        <v>0.34</v>
      </c>
      <c r="U356" s="28">
        <v>0.64</v>
      </c>
      <c r="V356" s="26">
        <f t="shared" si="73"/>
        <v>0.314</v>
      </c>
    </row>
    <row r="357" spans="1:22" x14ac:dyDescent="0.25">
      <c r="A357" s="19" t="s">
        <v>484</v>
      </c>
      <c r="B357" s="19">
        <v>3</v>
      </c>
      <c r="C357" s="19" t="s">
        <v>874</v>
      </c>
      <c r="D357" s="19" t="s">
        <v>521</v>
      </c>
      <c r="E357" s="7">
        <v>2010</v>
      </c>
      <c r="F357" s="19">
        <v>91094</v>
      </c>
      <c r="G357" s="19">
        <v>157830</v>
      </c>
      <c r="H357" s="19">
        <v>7985</v>
      </c>
      <c r="I357" s="25">
        <v>0.3545769124475982</v>
      </c>
      <c r="J357" s="25">
        <v>0.61434204329159348</v>
      </c>
      <c r="K357" s="25">
        <f t="shared" si="61"/>
        <v>0.3659510533335476</v>
      </c>
      <c r="L357" s="25">
        <f t="shared" si="62"/>
        <v>0.6340489466664524</v>
      </c>
      <c r="M357" s="26">
        <f t="shared" si="71"/>
        <v>0.26809789333290479</v>
      </c>
      <c r="N357" s="25">
        <v>0.35100000000000003</v>
      </c>
      <c r="O357" s="25">
        <v>0.63300000000000001</v>
      </c>
      <c r="P357" s="26">
        <f t="shared" si="63"/>
        <v>0.33975</v>
      </c>
      <c r="Q357" s="31">
        <v>45387</v>
      </c>
      <c r="R357" s="28">
        <v>92032</v>
      </c>
      <c r="S357" s="26">
        <f t="shared" si="72"/>
        <v>0.33943632248815669</v>
      </c>
      <c r="T357" s="28">
        <v>0.37</v>
      </c>
      <c r="U357" s="28">
        <v>0.62</v>
      </c>
      <c r="V357" s="26">
        <f t="shared" si="73"/>
        <v>0.33899999999999997</v>
      </c>
    </row>
    <row r="358" spans="1:22" x14ac:dyDescent="0.25">
      <c r="A358" s="19" t="s">
        <v>484</v>
      </c>
      <c r="B358" s="19">
        <v>4</v>
      </c>
      <c r="C358" s="19" t="s">
        <v>875</v>
      </c>
      <c r="D358" s="19" t="s">
        <v>521</v>
      </c>
      <c r="E358" s="7">
        <v>2010</v>
      </c>
      <c r="F358" s="19">
        <v>102022</v>
      </c>
      <c r="G358" s="19">
        <v>128568</v>
      </c>
      <c r="H358" s="19">
        <v>0</v>
      </c>
      <c r="I358" s="25">
        <v>0.44243896092631946</v>
      </c>
      <c r="J358" s="25">
        <v>0.5575610390736806</v>
      </c>
      <c r="K358" s="25">
        <f t="shared" si="61"/>
        <v>0.44243896092631946</v>
      </c>
      <c r="L358" s="25">
        <f t="shared" si="62"/>
        <v>0.5575610390736806</v>
      </c>
      <c r="M358" s="26">
        <f t="shared" si="71"/>
        <v>0.11512207814736114</v>
      </c>
      <c r="N358" s="25">
        <v>0.33100000000000002</v>
      </c>
      <c r="O358" s="25">
        <v>0.65300000000000002</v>
      </c>
      <c r="P358" s="26">
        <f t="shared" si="63"/>
        <v>0.31974999999999998</v>
      </c>
      <c r="Q358" s="31">
        <v>70254</v>
      </c>
      <c r="R358" s="28">
        <v>103969</v>
      </c>
      <c r="S358" s="26">
        <f t="shared" si="72"/>
        <v>0.19351635547545393</v>
      </c>
      <c r="T358" s="28">
        <v>0.34</v>
      </c>
      <c r="U358" s="28">
        <v>0.64</v>
      </c>
      <c r="V358" s="26">
        <f t="shared" si="73"/>
        <v>0.314</v>
      </c>
    </row>
    <row r="359" spans="1:22" x14ac:dyDescent="0.25">
      <c r="A359" s="19" t="s">
        <v>484</v>
      </c>
      <c r="B359" s="19">
        <v>5</v>
      </c>
      <c r="C359" s="19" t="s">
        <v>876</v>
      </c>
      <c r="D359" s="19" t="s">
        <v>528</v>
      </c>
      <c r="E359" s="7">
        <v>2002</v>
      </c>
      <c r="F359" s="19">
        <v>171621</v>
      </c>
      <c r="G359" s="19">
        <v>86240</v>
      </c>
      <c r="H359" s="19">
        <v>5234</v>
      </c>
      <c r="I359" s="25">
        <v>0.65231570345312528</v>
      </c>
      <c r="J359" s="25">
        <v>0.32779034189171213</v>
      </c>
      <c r="K359" s="25">
        <f t="shared" si="61"/>
        <v>0.665556249297102</v>
      </c>
      <c r="L359" s="25">
        <f t="shared" si="62"/>
        <v>0.33444375070289811</v>
      </c>
      <c r="M359" s="26">
        <f t="shared" si="71"/>
        <v>0.33111249859420389</v>
      </c>
      <c r="N359" s="25">
        <v>0.55899999999999994</v>
      </c>
      <c r="O359" s="25">
        <v>0.42499999999999999</v>
      </c>
      <c r="P359" s="26">
        <f t="shared" si="63"/>
        <v>0.54774999999999996</v>
      </c>
      <c r="Q359" s="31">
        <v>99162</v>
      </c>
      <c r="R359" s="28">
        <v>74204</v>
      </c>
      <c r="S359" s="26">
        <f t="shared" si="72"/>
        <v>0.14396133036466208</v>
      </c>
      <c r="T359" s="28">
        <v>0.56000000000000005</v>
      </c>
      <c r="U359" s="28">
        <v>0.43</v>
      </c>
      <c r="V359" s="26">
        <f t="shared" si="73"/>
        <v>0.52900000000000003</v>
      </c>
    </row>
    <row r="360" spans="1:22" x14ac:dyDescent="0.25">
      <c r="A360" s="19" t="s">
        <v>484</v>
      </c>
      <c r="B360" s="19">
        <v>6</v>
      </c>
      <c r="C360" s="19" t="s">
        <v>877</v>
      </c>
      <c r="D360" s="19" t="s">
        <v>521</v>
      </c>
      <c r="E360" s="7">
        <v>2010</v>
      </c>
      <c r="F360" s="19">
        <v>0</v>
      </c>
      <c r="G360" s="19">
        <v>184383</v>
      </c>
      <c r="H360" s="19">
        <v>56858</v>
      </c>
      <c r="I360" s="25">
        <v>0</v>
      </c>
      <c r="J360" s="25">
        <v>0.76431037841826222</v>
      </c>
      <c r="K360" s="25">
        <f t="shared" si="61"/>
        <v>0</v>
      </c>
      <c r="L360" s="25">
        <f t="shared" si="62"/>
        <v>1</v>
      </c>
      <c r="M360" s="26">
        <f t="shared" si="71"/>
        <v>1</v>
      </c>
      <c r="N360" s="25">
        <v>0.29499999999999998</v>
      </c>
      <c r="O360" s="25">
        <v>0.69099999999999995</v>
      </c>
      <c r="P360" s="26">
        <f t="shared" si="63"/>
        <v>0.28275000000000006</v>
      </c>
      <c r="Q360" s="31">
        <v>56145</v>
      </c>
      <c r="R360" s="28">
        <v>128517</v>
      </c>
      <c r="S360" s="26">
        <f t="shared" si="72"/>
        <v>0.39191604119959705</v>
      </c>
      <c r="T360" s="28">
        <v>0.37</v>
      </c>
      <c r="U360" s="28">
        <v>0.62</v>
      </c>
      <c r="V360" s="26">
        <f t="shared" si="73"/>
        <v>0.33899999999999997</v>
      </c>
    </row>
    <row r="361" spans="1:22" x14ac:dyDescent="0.25">
      <c r="A361" s="19" t="s">
        <v>484</v>
      </c>
      <c r="B361" s="19">
        <v>7</v>
      </c>
      <c r="C361" s="19" t="s">
        <v>878</v>
      </c>
      <c r="D361" s="19" t="s">
        <v>521</v>
      </c>
      <c r="E361" s="7">
        <v>2002</v>
      </c>
      <c r="F361" s="19">
        <v>61679</v>
      </c>
      <c r="G361" s="19">
        <v>182730</v>
      </c>
      <c r="H361" s="19">
        <v>12897</v>
      </c>
      <c r="I361" s="25">
        <v>0.23971069465927727</v>
      </c>
      <c r="J361" s="25">
        <v>0.71016610572625594</v>
      </c>
      <c r="K361" s="25">
        <f t="shared" si="61"/>
        <v>0.25235977398540965</v>
      </c>
      <c r="L361" s="25">
        <f t="shared" si="62"/>
        <v>0.74764022601459024</v>
      </c>
      <c r="M361" s="26">
        <f t="shared" si="71"/>
        <v>0.49528045202918058</v>
      </c>
      <c r="N361" s="25">
        <v>0.32899999999999996</v>
      </c>
      <c r="O361" s="25">
        <v>0.65700000000000003</v>
      </c>
      <c r="P361" s="26">
        <f t="shared" si="63"/>
        <v>0.31674999999999998</v>
      </c>
      <c r="Q361" s="31">
        <v>54347</v>
      </c>
      <c r="R361" s="28">
        <v>158916</v>
      </c>
      <c r="S361" s="26">
        <f t="shared" si="72"/>
        <v>0.49032884279035743</v>
      </c>
      <c r="T361" s="28">
        <v>0.34</v>
      </c>
      <c r="U361" s="28">
        <v>0.65</v>
      </c>
      <c r="V361" s="26">
        <f t="shared" si="73"/>
        <v>0.309</v>
      </c>
    </row>
    <row r="362" spans="1:22" x14ac:dyDescent="0.25">
      <c r="A362" s="19" t="s">
        <v>484</v>
      </c>
      <c r="B362" s="19">
        <v>8</v>
      </c>
      <c r="C362" s="19" t="s">
        <v>879</v>
      </c>
      <c r="D362" s="19" t="s">
        <v>521</v>
      </c>
      <c r="E362" s="7">
        <v>2010</v>
      </c>
      <c r="F362" s="19">
        <v>79490</v>
      </c>
      <c r="G362" s="19">
        <v>190923</v>
      </c>
      <c r="H362" s="19">
        <v>9009</v>
      </c>
      <c r="I362" s="25">
        <v>0.28448010536035101</v>
      </c>
      <c r="J362" s="25">
        <v>0.6832783388566398</v>
      </c>
      <c r="K362" s="25">
        <f t="shared" si="61"/>
        <v>0.29395776090646525</v>
      </c>
      <c r="L362" s="25">
        <f t="shared" si="62"/>
        <v>0.7060422390935347</v>
      </c>
      <c r="M362" s="26">
        <f t="shared" si="71"/>
        <v>0.41208447818706945</v>
      </c>
      <c r="N362" s="25">
        <v>0.32799999999999996</v>
      </c>
      <c r="O362" s="25">
        <v>0.66099999999999992</v>
      </c>
      <c r="P362" s="26">
        <f t="shared" si="63"/>
        <v>0.31425000000000003</v>
      </c>
      <c r="Q362" s="31">
        <v>64960</v>
      </c>
      <c r="R362" s="28">
        <v>98759</v>
      </c>
      <c r="S362" s="26">
        <f t="shared" si="72"/>
        <v>0.20644518962368452</v>
      </c>
      <c r="T362" s="28">
        <v>0.43</v>
      </c>
      <c r="U362" s="28">
        <v>0.56000000000000005</v>
      </c>
      <c r="V362" s="26">
        <f t="shared" si="73"/>
        <v>0.39899999999999997</v>
      </c>
    </row>
    <row r="363" spans="1:22" x14ac:dyDescent="0.25">
      <c r="A363" s="19" t="s">
        <v>484</v>
      </c>
      <c r="B363" s="19">
        <v>9</v>
      </c>
      <c r="C363" s="19" t="s">
        <v>880</v>
      </c>
      <c r="D363" s="19" t="s">
        <v>528</v>
      </c>
      <c r="E363" s="7">
        <v>2006</v>
      </c>
      <c r="F363" s="19">
        <v>188422</v>
      </c>
      <c r="G363" s="19">
        <v>59742</v>
      </c>
      <c r="H363" s="19">
        <v>2823</v>
      </c>
      <c r="I363" s="25">
        <v>0.75072414109097285</v>
      </c>
      <c r="J363" s="25">
        <v>0.23802826441210104</v>
      </c>
      <c r="K363" s="25">
        <f t="shared" si="61"/>
        <v>0.75926403507358042</v>
      </c>
      <c r="L363" s="25">
        <f t="shared" si="62"/>
        <v>0.24073596492641963</v>
      </c>
      <c r="M363" s="26">
        <f t="shared" si="71"/>
        <v>0.51852807014716085</v>
      </c>
      <c r="N363" s="25">
        <v>0.78299999999999992</v>
      </c>
      <c r="O363" s="25">
        <v>0.20899999999999999</v>
      </c>
      <c r="P363" s="26">
        <f t="shared" si="63"/>
        <v>0.76774999999999993</v>
      </c>
      <c r="Q363" s="31">
        <v>99827</v>
      </c>
      <c r="R363" s="28">
        <v>33879</v>
      </c>
      <c r="S363" s="26">
        <f t="shared" si="72"/>
        <v>0.49323141818616967</v>
      </c>
      <c r="T363" s="28">
        <v>0.77</v>
      </c>
      <c r="U363" s="28">
        <v>0.22</v>
      </c>
      <c r="V363" s="26">
        <f t="shared" si="73"/>
        <v>0.73899999999999999</v>
      </c>
    </row>
    <row r="364" spans="1:22" x14ac:dyDescent="0.25">
      <c r="A364" s="19" t="s">
        <v>485</v>
      </c>
      <c r="B364" s="19">
        <v>1</v>
      </c>
      <c r="C364" s="19" t="s">
        <v>881</v>
      </c>
      <c r="D364" s="19" t="s">
        <v>521</v>
      </c>
      <c r="E364" s="7">
        <v>2004</v>
      </c>
      <c r="F364" s="19">
        <v>67222</v>
      </c>
      <c r="G364" s="19">
        <v>178322</v>
      </c>
      <c r="H364" s="19">
        <v>4114</v>
      </c>
      <c r="I364" s="25">
        <v>0.26925634267678183</v>
      </c>
      <c r="J364" s="25">
        <v>0.71426511467687792</v>
      </c>
      <c r="K364" s="25">
        <f t="shared" si="61"/>
        <v>0.27376763431401302</v>
      </c>
      <c r="L364" s="25">
        <f t="shared" si="62"/>
        <v>0.72623236568598704</v>
      </c>
      <c r="M364" s="26">
        <f t="shared" si="71"/>
        <v>0.45246473137197402</v>
      </c>
      <c r="N364" s="25">
        <v>0.27500000000000002</v>
      </c>
      <c r="O364" s="25">
        <v>0.71599999999999997</v>
      </c>
      <c r="P364" s="26">
        <f t="shared" si="63"/>
        <v>0.26025000000000004</v>
      </c>
      <c r="Q364" s="31">
        <v>0</v>
      </c>
      <c r="R364" s="28">
        <v>129398</v>
      </c>
      <c r="S364" s="26">
        <f t="shared" si="72"/>
        <v>1</v>
      </c>
      <c r="T364" s="28">
        <v>0.31</v>
      </c>
      <c r="U364" s="28">
        <v>0.69</v>
      </c>
      <c r="V364" s="26">
        <f t="shared" si="73"/>
        <v>0.27400000000000002</v>
      </c>
    </row>
    <row r="365" spans="1:22" x14ac:dyDescent="0.25">
      <c r="A365" s="19" t="s">
        <v>485</v>
      </c>
      <c r="B365" s="19">
        <v>2</v>
      </c>
      <c r="C365" s="19" t="s">
        <v>882</v>
      </c>
      <c r="D365" s="19" t="s">
        <v>521</v>
      </c>
      <c r="E365" s="7">
        <v>2004</v>
      </c>
      <c r="F365" s="19">
        <v>80512</v>
      </c>
      <c r="G365" s="19">
        <v>159664</v>
      </c>
      <c r="H365" s="19">
        <v>6152</v>
      </c>
      <c r="I365" s="25">
        <v>0.32684875450618689</v>
      </c>
      <c r="J365" s="25">
        <v>0.64817641518625568</v>
      </c>
      <c r="K365" s="25">
        <f t="shared" si="61"/>
        <v>0.33522083805209518</v>
      </c>
      <c r="L365" s="25">
        <f t="shared" si="62"/>
        <v>0.66477916194790487</v>
      </c>
      <c r="M365" s="26">
        <f t="shared" si="71"/>
        <v>0.32955832389580969</v>
      </c>
      <c r="N365" s="25">
        <v>0.35600000000000004</v>
      </c>
      <c r="O365" s="25">
        <v>0.629</v>
      </c>
      <c r="P365" s="26">
        <f t="shared" si="63"/>
        <v>0.34425000000000006</v>
      </c>
      <c r="Q365" s="31">
        <v>0</v>
      </c>
      <c r="R365" s="28">
        <v>130020</v>
      </c>
      <c r="S365" s="26">
        <f t="shared" si="72"/>
        <v>1</v>
      </c>
      <c r="T365" s="28">
        <v>0.4</v>
      </c>
      <c r="U365" s="28">
        <v>0.6</v>
      </c>
      <c r="V365" s="26">
        <f t="shared" si="73"/>
        <v>0.36399999999999999</v>
      </c>
    </row>
    <row r="366" spans="1:22" x14ac:dyDescent="0.25">
      <c r="A366" s="19" t="s">
        <v>485</v>
      </c>
      <c r="B366" s="19">
        <v>3</v>
      </c>
      <c r="C366" s="19" t="s">
        <v>883</v>
      </c>
      <c r="D366" s="19" t="s">
        <v>521</v>
      </c>
      <c r="E366" s="7">
        <v>1991</v>
      </c>
      <c r="F366" s="19">
        <v>0</v>
      </c>
      <c r="G366" s="19">
        <v>187180</v>
      </c>
      <c r="H366" s="19">
        <v>0</v>
      </c>
      <c r="I366" s="25">
        <v>0</v>
      </c>
      <c r="J366" s="25">
        <v>1</v>
      </c>
      <c r="K366" s="25">
        <f t="shared" si="61"/>
        <v>0</v>
      </c>
      <c r="L366" s="25">
        <f t="shared" si="62"/>
        <v>1</v>
      </c>
      <c r="M366" s="26">
        <f t="shared" si="71"/>
        <v>1</v>
      </c>
      <c r="N366" s="25">
        <v>0.34200000000000003</v>
      </c>
      <c r="O366" s="25">
        <v>0.64300000000000002</v>
      </c>
      <c r="P366" s="26">
        <f t="shared" si="63"/>
        <v>0.33025000000000004</v>
      </c>
      <c r="Q366" s="31">
        <v>47848</v>
      </c>
      <c r="R366" s="28">
        <v>101180</v>
      </c>
      <c r="S366" s="26">
        <f t="shared" si="72"/>
        <v>0.35786563598786802</v>
      </c>
      <c r="T366" s="28">
        <v>0.42</v>
      </c>
      <c r="U366" s="28">
        <v>0.56999999999999995</v>
      </c>
      <c r="V366" s="26">
        <f t="shared" si="73"/>
        <v>0.38900000000000001</v>
      </c>
    </row>
    <row r="367" spans="1:22" x14ac:dyDescent="0.25">
      <c r="A367" s="19" t="s">
        <v>485</v>
      </c>
      <c r="B367" s="19">
        <v>4</v>
      </c>
      <c r="C367" s="19" t="s">
        <v>884</v>
      </c>
      <c r="D367" s="19" t="s">
        <v>521</v>
      </c>
      <c r="E367" s="7">
        <v>1980</v>
      </c>
      <c r="F367" s="19">
        <v>60214</v>
      </c>
      <c r="G367" s="19">
        <v>182679</v>
      </c>
      <c r="H367" s="19">
        <v>7450</v>
      </c>
      <c r="I367" s="25">
        <v>0.24052599833029084</v>
      </c>
      <c r="J367" s="25">
        <v>0.72971483125152292</v>
      </c>
      <c r="K367" s="25">
        <f t="shared" si="61"/>
        <v>0.24790339779244358</v>
      </c>
      <c r="L367" s="25">
        <f t="shared" si="62"/>
        <v>0.75209660220755636</v>
      </c>
      <c r="M367" s="26">
        <f t="shared" si="71"/>
        <v>0.50419320441511273</v>
      </c>
      <c r="N367" s="25">
        <v>0.248</v>
      </c>
      <c r="O367" s="25">
        <v>0.74</v>
      </c>
      <c r="P367" s="26">
        <f t="shared" si="63"/>
        <v>0.23475000000000001</v>
      </c>
      <c r="Q367" s="31">
        <v>40975</v>
      </c>
      <c r="R367" s="28">
        <v>136338</v>
      </c>
      <c r="S367" s="26">
        <f t="shared" si="72"/>
        <v>0.53782294586409352</v>
      </c>
      <c r="T367" s="28">
        <v>0.3</v>
      </c>
      <c r="U367" s="28">
        <v>0.69</v>
      </c>
      <c r="V367" s="26">
        <f t="shared" si="73"/>
        <v>0.26900000000000002</v>
      </c>
    </row>
    <row r="368" spans="1:22" x14ac:dyDescent="0.25">
      <c r="A368" s="19" t="s">
        <v>485</v>
      </c>
      <c r="B368" s="19">
        <v>5</v>
      </c>
      <c r="C368" s="19" t="s">
        <v>885</v>
      </c>
      <c r="D368" s="19" t="s">
        <v>521</v>
      </c>
      <c r="E368" s="7">
        <v>2002</v>
      </c>
      <c r="F368" s="19">
        <v>69178</v>
      </c>
      <c r="G368" s="19">
        <v>134091</v>
      </c>
      <c r="H368" s="19">
        <v>4961</v>
      </c>
      <c r="I368" s="25">
        <v>0.33221918071363399</v>
      </c>
      <c r="J368" s="25">
        <v>0.6439562022763291</v>
      </c>
      <c r="K368" s="25">
        <f t="shared" si="61"/>
        <v>0.34032734947286603</v>
      </c>
      <c r="L368" s="25">
        <f t="shared" si="62"/>
        <v>0.65967265052713397</v>
      </c>
      <c r="M368" s="26">
        <f t="shared" si="71"/>
        <v>0.31934530105426795</v>
      </c>
      <c r="N368" s="25">
        <v>0.34399999999999997</v>
      </c>
      <c r="O368" s="25">
        <v>0.64500000000000002</v>
      </c>
      <c r="P368" s="26">
        <f t="shared" si="63"/>
        <v>0.33024999999999999</v>
      </c>
      <c r="Q368" s="31">
        <v>41649</v>
      </c>
      <c r="R368" s="28">
        <v>106742</v>
      </c>
      <c r="S368" s="26">
        <f t="shared" si="72"/>
        <v>0.4386586787608413</v>
      </c>
      <c r="T368" s="28">
        <v>0.36</v>
      </c>
      <c r="U368" s="28">
        <v>0.63</v>
      </c>
      <c r="V368" s="26">
        <f t="shared" si="73"/>
        <v>0.32899999999999996</v>
      </c>
    </row>
    <row r="369" spans="1:22" x14ac:dyDescent="0.25">
      <c r="A369" s="19" t="s">
        <v>485</v>
      </c>
      <c r="B369" s="19">
        <v>6</v>
      </c>
      <c r="C369" s="19" t="s">
        <v>886</v>
      </c>
      <c r="D369" s="19" t="s">
        <v>521</v>
      </c>
      <c r="E369" s="7">
        <v>1984</v>
      </c>
      <c r="F369" s="19">
        <v>98053</v>
      </c>
      <c r="G369" s="19">
        <v>145019</v>
      </c>
      <c r="H369" s="19">
        <v>6864</v>
      </c>
      <c r="I369" s="25">
        <v>0.39231243198258753</v>
      </c>
      <c r="J369" s="25">
        <v>0.5802245374815953</v>
      </c>
      <c r="K369" s="25">
        <f t="shared" si="61"/>
        <v>0.40339076487625064</v>
      </c>
      <c r="L369" s="25">
        <f t="shared" si="62"/>
        <v>0.59660923512374942</v>
      </c>
      <c r="M369" s="26">
        <f t="shared" si="71"/>
        <v>0.19321847024749877</v>
      </c>
      <c r="N369" s="25">
        <v>0.40799999999999997</v>
      </c>
      <c r="O369" s="25">
        <v>0.57899999999999996</v>
      </c>
      <c r="P369" s="26">
        <f t="shared" si="63"/>
        <v>0.39524999999999999</v>
      </c>
      <c r="Q369" s="31">
        <v>50683</v>
      </c>
      <c r="R369" s="28">
        <v>107104</v>
      </c>
      <c r="S369" s="26">
        <f t="shared" si="72"/>
        <v>0.35757698669725646</v>
      </c>
      <c r="T369" s="28">
        <v>0.4</v>
      </c>
      <c r="U369" s="28">
        <v>0.6</v>
      </c>
      <c r="V369" s="26">
        <f t="shared" si="73"/>
        <v>0.36399999999999999</v>
      </c>
    </row>
    <row r="370" spans="1:22" x14ac:dyDescent="0.25">
      <c r="A370" s="19" t="s">
        <v>485</v>
      </c>
      <c r="B370" s="19">
        <v>7</v>
      </c>
      <c r="C370" s="19" t="s">
        <v>887</v>
      </c>
      <c r="D370" s="19" t="s">
        <v>521</v>
      </c>
      <c r="E370" s="7">
        <v>2000</v>
      </c>
      <c r="F370" s="19">
        <v>85553</v>
      </c>
      <c r="G370" s="19">
        <v>142793</v>
      </c>
      <c r="H370" s="19">
        <v>6491</v>
      </c>
      <c r="I370" s="25">
        <v>0.36430800938523317</v>
      </c>
      <c r="J370" s="25">
        <v>0.60805154213347978</v>
      </c>
      <c r="K370" s="25">
        <f t="shared" si="61"/>
        <v>0.37466388725880906</v>
      </c>
      <c r="L370" s="25">
        <f t="shared" si="62"/>
        <v>0.62533611274119105</v>
      </c>
      <c r="M370" s="26">
        <f t="shared" si="71"/>
        <v>0.25067222548238199</v>
      </c>
      <c r="N370" s="25">
        <v>0.38600000000000001</v>
      </c>
      <c r="O370" s="25">
        <v>0.59899999999999998</v>
      </c>
      <c r="P370" s="26">
        <f t="shared" si="63"/>
        <v>0.37425000000000003</v>
      </c>
      <c r="Q370" s="31">
        <v>0</v>
      </c>
      <c r="R370" s="28">
        <v>143655</v>
      </c>
      <c r="S370" s="26">
        <f t="shared" si="72"/>
        <v>1</v>
      </c>
      <c r="T370" s="28">
        <v>0.41</v>
      </c>
      <c r="U370" s="28">
        <v>0.57999999999999996</v>
      </c>
      <c r="V370" s="26">
        <f t="shared" si="73"/>
        <v>0.379</v>
      </c>
    </row>
    <row r="371" spans="1:22" x14ac:dyDescent="0.25">
      <c r="A371" s="19" t="s">
        <v>485</v>
      </c>
      <c r="B371" s="19">
        <v>8</v>
      </c>
      <c r="C371" s="19" t="s">
        <v>888</v>
      </c>
      <c r="D371" s="19" t="s">
        <v>521</v>
      </c>
      <c r="E371" s="7">
        <v>1996</v>
      </c>
      <c r="F371" s="19">
        <v>51051</v>
      </c>
      <c r="G371" s="19">
        <v>194043</v>
      </c>
      <c r="H371" s="19">
        <v>5958</v>
      </c>
      <c r="I371" s="25">
        <v>0.20334831031021461</v>
      </c>
      <c r="J371" s="25">
        <v>0.77291955451460259</v>
      </c>
      <c r="K371" s="25">
        <f t="shared" si="61"/>
        <v>0.20829151264412837</v>
      </c>
      <c r="L371" s="25">
        <f t="shared" si="62"/>
        <v>0.79170848735587163</v>
      </c>
      <c r="M371" s="26">
        <f t="shared" si="71"/>
        <v>0.58341697471174325</v>
      </c>
      <c r="N371" s="25">
        <v>0.217</v>
      </c>
      <c r="O371" s="25">
        <v>0.77</v>
      </c>
      <c r="P371" s="26">
        <f t="shared" si="63"/>
        <v>0.20424999999999999</v>
      </c>
      <c r="Q371" s="31">
        <v>36566</v>
      </c>
      <c r="R371" s="28">
        <v>161257</v>
      </c>
      <c r="S371" s="26">
        <f t="shared" si="72"/>
        <v>0.63031598954621049</v>
      </c>
      <c r="T371" s="28">
        <v>0.26</v>
      </c>
      <c r="U371" s="28">
        <v>0.74</v>
      </c>
      <c r="V371" s="26">
        <f t="shared" si="73"/>
        <v>0.22399999999999998</v>
      </c>
    </row>
    <row r="372" spans="1:22" x14ac:dyDescent="0.25">
      <c r="A372" s="19" t="s">
        <v>485</v>
      </c>
      <c r="B372" s="19">
        <v>9</v>
      </c>
      <c r="C372" s="19" t="s">
        <v>889</v>
      </c>
      <c r="D372" s="19" t="s">
        <v>528</v>
      </c>
      <c r="E372" s="7">
        <v>2004</v>
      </c>
      <c r="F372" s="19">
        <v>144075</v>
      </c>
      <c r="G372" s="19">
        <v>36139</v>
      </c>
      <c r="H372" s="19">
        <v>3352</v>
      </c>
      <c r="I372" s="25">
        <v>0.78486756806816083</v>
      </c>
      <c r="J372" s="25">
        <v>0.19687196975474761</v>
      </c>
      <c r="K372" s="25">
        <f t="shared" si="61"/>
        <v>0.79946619019610021</v>
      </c>
      <c r="L372" s="25">
        <f t="shared" si="62"/>
        <v>0.20053380980389979</v>
      </c>
      <c r="M372" s="26">
        <f t="shared" si="71"/>
        <v>0.59893238039220043</v>
      </c>
      <c r="N372" s="25">
        <v>0.78</v>
      </c>
      <c r="O372" s="25">
        <v>0.21100000000000002</v>
      </c>
      <c r="P372" s="26">
        <f t="shared" si="63"/>
        <v>0.76524999999999999</v>
      </c>
      <c r="Q372" s="31">
        <v>79957</v>
      </c>
      <c r="R372" s="28">
        <v>24157</v>
      </c>
      <c r="S372" s="26">
        <f t="shared" si="72"/>
        <v>0.53595097681387704</v>
      </c>
      <c r="T372" s="28">
        <v>0.77</v>
      </c>
      <c r="U372" s="28">
        <v>0.23</v>
      </c>
      <c r="V372" s="26">
        <f t="shared" si="73"/>
        <v>0.73399999999999999</v>
      </c>
    </row>
    <row r="373" spans="1:22" x14ac:dyDescent="0.25">
      <c r="A373" s="19" t="s">
        <v>485</v>
      </c>
      <c r="B373" s="19">
        <v>10</v>
      </c>
      <c r="C373" s="19" t="s">
        <v>890</v>
      </c>
      <c r="D373" s="19" t="s">
        <v>521</v>
      </c>
      <c r="E373" s="7">
        <v>2004</v>
      </c>
      <c r="F373" s="19">
        <v>95710</v>
      </c>
      <c r="G373" s="19">
        <v>159783</v>
      </c>
      <c r="H373" s="19">
        <v>8526</v>
      </c>
      <c r="I373" s="25">
        <v>0.36251178892428199</v>
      </c>
      <c r="J373" s="25">
        <v>0.60519508065707395</v>
      </c>
      <c r="K373" s="25">
        <f t="shared" si="61"/>
        <v>0.37460908909441742</v>
      </c>
      <c r="L373" s="25">
        <f t="shared" si="62"/>
        <v>0.62539091090558252</v>
      </c>
      <c r="M373" s="26">
        <f t="shared" si="71"/>
        <v>0.2507818218111651</v>
      </c>
      <c r="N373" s="25">
        <v>0.38799999999999996</v>
      </c>
      <c r="O373" s="25">
        <v>0.59099999999999997</v>
      </c>
      <c r="P373" s="26">
        <f t="shared" si="63"/>
        <v>0.37924999999999998</v>
      </c>
      <c r="Q373" s="31">
        <v>73934</v>
      </c>
      <c r="R373" s="28">
        <v>144774</v>
      </c>
      <c r="S373" s="26">
        <f t="shared" si="72"/>
        <v>0.32390218922033026</v>
      </c>
      <c r="T373" s="28">
        <v>0.44</v>
      </c>
      <c r="U373" s="28">
        <v>0.55000000000000004</v>
      </c>
      <c r="V373" s="26">
        <f t="shared" si="73"/>
        <v>0.40899999999999997</v>
      </c>
    </row>
    <row r="374" spans="1:22" x14ac:dyDescent="0.25">
      <c r="A374" s="19" t="s">
        <v>485</v>
      </c>
      <c r="B374" s="19">
        <v>11</v>
      </c>
      <c r="C374" s="19" t="s">
        <v>891</v>
      </c>
      <c r="D374" s="19" t="s">
        <v>521</v>
      </c>
      <c r="E374" s="7">
        <v>2004</v>
      </c>
      <c r="F374" s="19">
        <v>41970</v>
      </c>
      <c r="G374" s="19">
        <v>177742</v>
      </c>
      <c r="H374" s="19">
        <v>6311</v>
      </c>
      <c r="I374" s="25">
        <v>0.18568906704184973</v>
      </c>
      <c r="J374" s="25">
        <v>0.78638899581016086</v>
      </c>
      <c r="K374" s="25">
        <f t="shared" si="61"/>
        <v>0.19102279347509468</v>
      </c>
      <c r="L374" s="25">
        <f t="shared" si="62"/>
        <v>0.80897720652490535</v>
      </c>
      <c r="M374" s="26">
        <f t="shared" si="71"/>
        <v>0.61795441304981069</v>
      </c>
      <c r="N374" s="25">
        <v>0.19600000000000001</v>
      </c>
      <c r="O374" s="25">
        <v>0.79200000000000004</v>
      </c>
      <c r="P374" s="26">
        <f t="shared" si="63"/>
        <v>0.18274999999999997</v>
      </c>
      <c r="Q374" s="31">
        <v>23939</v>
      </c>
      <c r="R374" s="28">
        <v>125354</v>
      </c>
      <c r="S374" s="26">
        <f t="shared" si="72"/>
        <v>0.67930177570281258</v>
      </c>
      <c r="T374" s="28">
        <v>0.24</v>
      </c>
      <c r="U374" s="28">
        <v>0.76</v>
      </c>
      <c r="V374" s="26">
        <f t="shared" si="73"/>
        <v>0.20399999999999996</v>
      </c>
    </row>
    <row r="375" spans="1:22" x14ac:dyDescent="0.25">
      <c r="A375" s="19" t="s">
        <v>485</v>
      </c>
      <c r="B375" s="19">
        <v>12</v>
      </c>
      <c r="C375" s="19" t="s">
        <v>892</v>
      </c>
      <c r="D375" s="19" t="s">
        <v>521</v>
      </c>
      <c r="E375" s="7">
        <v>1996</v>
      </c>
      <c r="F375" s="19">
        <v>66080</v>
      </c>
      <c r="G375" s="19">
        <v>175649</v>
      </c>
      <c r="H375" s="19">
        <v>5983</v>
      </c>
      <c r="I375" s="25">
        <v>0.26676140033587392</v>
      </c>
      <c r="J375" s="25">
        <v>0.709085550962408</v>
      </c>
      <c r="K375" s="25">
        <f t="shared" si="61"/>
        <v>0.27336397370609233</v>
      </c>
      <c r="L375" s="25">
        <f t="shared" si="62"/>
        <v>0.72663602629390767</v>
      </c>
      <c r="M375" s="26">
        <f t="shared" si="71"/>
        <v>0.45327205258781533</v>
      </c>
      <c r="N375" s="25">
        <v>0.317</v>
      </c>
      <c r="O375" s="25">
        <v>0.66799999999999993</v>
      </c>
      <c r="P375" s="26">
        <f t="shared" si="63"/>
        <v>0.30525000000000002</v>
      </c>
      <c r="Q375" s="31">
        <v>38403</v>
      </c>
      <c r="R375" s="28">
        <v>109766</v>
      </c>
      <c r="S375" s="26">
        <f t="shared" si="72"/>
        <v>0.48163246023122247</v>
      </c>
      <c r="T375" s="28">
        <v>0.36</v>
      </c>
      <c r="U375" s="28">
        <v>0.63</v>
      </c>
      <c r="V375" s="26">
        <f t="shared" si="73"/>
        <v>0.32899999999999996</v>
      </c>
    </row>
    <row r="376" spans="1:22" x14ac:dyDescent="0.25">
      <c r="A376" s="19" t="s">
        <v>485</v>
      </c>
      <c r="B376" s="19">
        <v>13</v>
      </c>
      <c r="C376" s="19" t="s">
        <v>893</v>
      </c>
      <c r="D376" s="19" t="s">
        <v>521</v>
      </c>
      <c r="E376" s="7">
        <v>1994</v>
      </c>
      <c r="F376" s="19">
        <v>0</v>
      </c>
      <c r="G376" s="19">
        <v>187775</v>
      </c>
      <c r="H376" s="19">
        <v>18613</v>
      </c>
      <c r="I376" s="25">
        <v>0</v>
      </c>
      <c r="J376" s="25">
        <v>0.90981549314882648</v>
      </c>
      <c r="K376" s="25">
        <f t="shared" si="61"/>
        <v>0</v>
      </c>
      <c r="L376" s="25">
        <f t="shared" si="62"/>
        <v>1</v>
      </c>
      <c r="M376" s="26">
        <f t="shared" si="71"/>
        <v>1</v>
      </c>
      <c r="N376" s="25">
        <v>0.185</v>
      </c>
      <c r="O376" s="25">
        <v>0.80200000000000005</v>
      </c>
      <c r="P376" s="26">
        <f t="shared" si="63"/>
        <v>0.17225000000000001</v>
      </c>
      <c r="Q376" s="31">
        <v>0</v>
      </c>
      <c r="R376" s="28">
        <v>113201</v>
      </c>
      <c r="S376" s="26">
        <f t="shared" si="72"/>
        <v>1</v>
      </c>
      <c r="T376" s="28">
        <v>0.23</v>
      </c>
      <c r="U376" s="28">
        <v>0.77</v>
      </c>
      <c r="V376" s="26">
        <f t="shared" si="73"/>
        <v>0.19399999999999995</v>
      </c>
    </row>
    <row r="377" spans="1:22" x14ac:dyDescent="0.25">
      <c r="A377" s="19" t="s">
        <v>485</v>
      </c>
      <c r="B377" s="19">
        <v>14</v>
      </c>
      <c r="C377" s="19" t="s">
        <v>894</v>
      </c>
      <c r="D377" s="19" t="s">
        <v>536</v>
      </c>
      <c r="E377" s="7">
        <v>2012</v>
      </c>
      <c r="F377" s="19">
        <v>109697</v>
      </c>
      <c r="G377" s="19">
        <v>131460</v>
      </c>
      <c r="H377" s="19">
        <v>4682</v>
      </c>
      <c r="I377" s="25">
        <v>0.44621479911649492</v>
      </c>
      <c r="J377" s="25">
        <v>0.53474021615772926</v>
      </c>
      <c r="K377" s="25">
        <f t="shared" si="61"/>
        <v>0.45487794258512088</v>
      </c>
      <c r="L377" s="25">
        <f t="shared" si="62"/>
        <v>0.54512205741487918</v>
      </c>
      <c r="M377" s="26">
        <f t="shared" si="71"/>
        <v>9.0244114829758304E-2</v>
      </c>
      <c r="N377" s="25">
        <v>0.39500000000000002</v>
      </c>
      <c r="O377" s="25">
        <v>0.59299999999999997</v>
      </c>
      <c r="P377" s="26">
        <f t="shared" si="63"/>
        <v>0.38175000000000003</v>
      </c>
      <c r="Q377" s="31"/>
      <c r="R377" s="28"/>
      <c r="S377" s="26"/>
      <c r="T377" s="28"/>
      <c r="U377" s="28"/>
      <c r="V377" s="26"/>
    </row>
    <row r="378" spans="1:22" x14ac:dyDescent="0.25">
      <c r="A378" s="19" t="s">
        <v>485</v>
      </c>
      <c r="B378" s="19">
        <v>15</v>
      </c>
      <c r="C378" s="19" t="s">
        <v>895</v>
      </c>
      <c r="D378" s="19" t="s">
        <v>528</v>
      </c>
      <c r="E378" s="7">
        <v>1996</v>
      </c>
      <c r="F378" s="19">
        <v>89296</v>
      </c>
      <c r="G378" s="19">
        <v>54056</v>
      </c>
      <c r="H378" s="19">
        <v>3309</v>
      </c>
      <c r="I378" s="25">
        <v>0.60885988776839106</v>
      </c>
      <c r="J378" s="25">
        <v>0.36857787687251553</v>
      </c>
      <c r="K378" s="25">
        <f t="shared" si="61"/>
        <v>0.62291422512416983</v>
      </c>
      <c r="L378" s="25">
        <f t="shared" si="62"/>
        <v>0.37708577487583012</v>
      </c>
      <c r="M378" s="26">
        <f t="shared" si="71"/>
        <v>0.24582845024833971</v>
      </c>
      <c r="N378" s="25">
        <v>0.57399999999999995</v>
      </c>
      <c r="O378" s="25">
        <v>0.41499999999999998</v>
      </c>
      <c r="P378" s="26">
        <f t="shared" si="63"/>
        <v>0.56025000000000003</v>
      </c>
      <c r="Q378" s="31">
        <v>53373</v>
      </c>
      <c r="R378" s="28">
        <v>39893</v>
      </c>
      <c r="S378" s="26">
        <f>ABS((R378/(R378+Q378))-(Q378/(R378+Q378)))</f>
        <v>0.14453284154997537</v>
      </c>
      <c r="T378" s="28">
        <v>0.6</v>
      </c>
      <c r="U378" s="28">
        <v>0.4</v>
      </c>
      <c r="V378" s="26">
        <f>(T378-U378-7.2%)/2+0.5</f>
        <v>0.56399999999999995</v>
      </c>
    </row>
    <row r="379" spans="1:22" x14ac:dyDescent="0.25">
      <c r="A379" s="19" t="s">
        <v>485</v>
      </c>
      <c r="B379" s="19">
        <v>16</v>
      </c>
      <c r="C379" s="19" t="s">
        <v>896</v>
      </c>
      <c r="D379" s="19" t="s">
        <v>531</v>
      </c>
      <c r="E379" s="7">
        <v>2012</v>
      </c>
      <c r="F379" s="19">
        <v>101403</v>
      </c>
      <c r="G379" s="19">
        <v>51043</v>
      </c>
      <c r="H379" s="19">
        <v>2559</v>
      </c>
      <c r="I379" s="25">
        <v>0.65419180026450763</v>
      </c>
      <c r="J379" s="25">
        <v>0.32929905486919775</v>
      </c>
      <c r="K379" s="25">
        <f t="shared" si="61"/>
        <v>0.66517324167246106</v>
      </c>
      <c r="L379" s="25">
        <f t="shared" si="62"/>
        <v>0.33482675832753889</v>
      </c>
      <c r="M379" s="26">
        <f t="shared" si="71"/>
        <v>0.33034648334492217</v>
      </c>
      <c r="N379" s="25">
        <v>0.64200000000000002</v>
      </c>
      <c r="O379" s="25">
        <v>0.34499999999999997</v>
      </c>
      <c r="P379" s="26">
        <f t="shared" si="63"/>
        <v>0.62925000000000009</v>
      </c>
      <c r="Q379" s="31"/>
      <c r="R379" s="28"/>
      <c r="S379" s="26"/>
      <c r="T379" s="28"/>
      <c r="U379" s="28"/>
      <c r="V379" s="26"/>
    </row>
    <row r="380" spans="1:22" x14ac:dyDescent="0.25">
      <c r="A380" s="19" t="s">
        <v>485</v>
      </c>
      <c r="B380" s="19">
        <v>17</v>
      </c>
      <c r="C380" s="19" t="s">
        <v>897</v>
      </c>
      <c r="D380" s="19" t="s">
        <v>521</v>
      </c>
      <c r="E380" s="7">
        <v>2010</v>
      </c>
      <c r="F380" s="19">
        <v>0</v>
      </c>
      <c r="G380" s="19">
        <v>143284</v>
      </c>
      <c r="H380" s="19">
        <v>35978</v>
      </c>
      <c r="I380" s="25">
        <v>0</v>
      </c>
      <c r="J380" s="25">
        <v>0.79929934955539939</v>
      </c>
      <c r="K380" s="25">
        <f t="shared" si="61"/>
        <v>0</v>
      </c>
      <c r="L380" s="25">
        <f t="shared" si="62"/>
        <v>1</v>
      </c>
      <c r="M380" s="26">
        <f t="shared" ref="M380:M411" si="74">ABS((J380/(J380+I380))-(I380/(J380+I380)))</f>
        <v>1</v>
      </c>
      <c r="N380" s="25">
        <v>0.377</v>
      </c>
      <c r="O380" s="25">
        <v>0.60399999999999998</v>
      </c>
      <c r="P380" s="26">
        <f t="shared" si="63"/>
        <v>0.36725000000000002</v>
      </c>
      <c r="Q380" s="31">
        <v>62926</v>
      </c>
      <c r="R380" s="28">
        <v>106275</v>
      </c>
      <c r="S380" s="26">
        <f>ABS((R380/(R380+Q380))-(Q380/(R380+Q380)))</f>
        <v>0.25619824941932973</v>
      </c>
      <c r="T380" s="28">
        <v>0.32</v>
      </c>
      <c r="U380" s="28">
        <v>0.67</v>
      </c>
      <c r="V380" s="26">
        <f>(T380-U380-7.2%)/2+0.5</f>
        <v>0.28899999999999998</v>
      </c>
    </row>
    <row r="381" spans="1:22" x14ac:dyDescent="0.25">
      <c r="A381" s="19" t="s">
        <v>485</v>
      </c>
      <c r="B381" s="19">
        <v>18</v>
      </c>
      <c r="C381" s="19" t="s">
        <v>898</v>
      </c>
      <c r="D381" s="19" t="s">
        <v>528</v>
      </c>
      <c r="E381" s="7">
        <v>1994</v>
      </c>
      <c r="F381" s="19">
        <v>146223</v>
      </c>
      <c r="G381" s="19">
        <v>44015</v>
      </c>
      <c r="H381" s="19">
        <v>4694</v>
      </c>
      <c r="I381" s="25">
        <v>0.75012311985718094</v>
      </c>
      <c r="J381" s="25">
        <v>0.22579668807584183</v>
      </c>
      <c r="K381" s="25">
        <f t="shared" si="61"/>
        <v>0.7686319242212386</v>
      </c>
      <c r="L381" s="25">
        <f t="shared" si="62"/>
        <v>0.23136807577876134</v>
      </c>
      <c r="M381" s="26">
        <f t="shared" si="74"/>
        <v>0.53726384844247721</v>
      </c>
      <c r="N381" s="25">
        <v>0.7609999999999999</v>
      </c>
      <c r="O381" s="25">
        <v>0.22800000000000001</v>
      </c>
      <c r="P381" s="26">
        <f t="shared" si="63"/>
        <v>0.74724999999999997</v>
      </c>
      <c r="Q381" s="31">
        <v>84972</v>
      </c>
      <c r="R381" s="28">
        <v>33024</v>
      </c>
      <c r="S381" s="26">
        <f>ABS((R381/(R381+Q381))-(Q381/(R381+Q381)))</f>
        <v>0.44025221193938774</v>
      </c>
      <c r="T381" s="28">
        <v>0.77</v>
      </c>
      <c r="U381" s="28">
        <v>0.22</v>
      </c>
      <c r="V381" s="26">
        <f>(T381-U381-7.2%)/2+0.5</f>
        <v>0.73899999999999999</v>
      </c>
    </row>
    <row r="382" spans="1:22" x14ac:dyDescent="0.25">
      <c r="A382" s="19" t="s">
        <v>485</v>
      </c>
      <c r="B382" s="19">
        <v>19</v>
      </c>
      <c r="C382" s="19" t="s">
        <v>899</v>
      </c>
      <c r="D382" s="19" t="s">
        <v>521</v>
      </c>
      <c r="E382" s="7">
        <v>2003</v>
      </c>
      <c r="F382" s="19">
        <v>0</v>
      </c>
      <c r="G382" s="19">
        <v>163239</v>
      </c>
      <c r="H382" s="19">
        <v>28824</v>
      </c>
      <c r="I382" s="25">
        <v>0</v>
      </c>
      <c r="J382" s="25">
        <v>0.84992424360756624</v>
      </c>
      <c r="K382" s="25">
        <f t="shared" si="61"/>
        <v>0</v>
      </c>
      <c r="L382" s="25">
        <f t="shared" si="62"/>
        <v>1</v>
      </c>
      <c r="M382" s="26">
        <f t="shared" si="74"/>
        <v>1</v>
      </c>
      <c r="N382" s="25">
        <v>0.25</v>
      </c>
      <c r="O382" s="25">
        <v>0.73599999999999999</v>
      </c>
      <c r="P382" s="26">
        <f t="shared" si="63"/>
        <v>0.23775000000000002</v>
      </c>
      <c r="Q382" s="31">
        <v>26082</v>
      </c>
      <c r="R382" s="28">
        <v>105818</v>
      </c>
      <c r="S382" s="26">
        <f>ABS((R382/(R382+Q382))-(Q382/(R382+Q382)))</f>
        <v>0.60451857467778614</v>
      </c>
      <c r="T382" s="28">
        <v>0.27</v>
      </c>
      <c r="U382" s="28">
        <v>0.72</v>
      </c>
      <c r="V382" s="26">
        <f>(T382-U382-7.2%)/2+0.5</f>
        <v>0.23899999999999999</v>
      </c>
    </row>
    <row r="383" spans="1:22" x14ac:dyDescent="0.25">
      <c r="A383" s="19" t="s">
        <v>485</v>
      </c>
      <c r="B383" s="19">
        <v>20</v>
      </c>
      <c r="C383" s="19" t="s">
        <v>900</v>
      </c>
      <c r="D383" s="19" t="s">
        <v>531</v>
      </c>
      <c r="E383" s="7">
        <v>2012</v>
      </c>
      <c r="F383" s="19">
        <v>119032</v>
      </c>
      <c r="G383" s="19">
        <v>62376</v>
      </c>
      <c r="H383" s="19">
        <v>4769</v>
      </c>
      <c r="I383" s="25">
        <v>0.6393485768918824</v>
      </c>
      <c r="J383" s="25">
        <v>0.33503601411559969</v>
      </c>
      <c r="K383" s="25">
        <f t="shared" si="61"/>
        <v>0.65615628858705233</v>
      </c>
      <c r="L383" s="25">
        <f t="shared" si="62"/>
        <v>0.34384371141294762</v>
      </c>
      <c r="M383" s="26">
        <f t="shared" si="74"/>
        <v>0.31231257717410471</v>
      </c>
      <c r="N383" s="25">
        <v>0.58899999999999997</v>
      </c>
      <c r="O383" s="25">
        <v>0.39700000000000002</v>
      </c>
      <c r="P383" s="26">
        <f t="shared" si="63"/>
        <v>0.57674999999999998</v>
      </c>
      <c r="Q383" s="31"/>
      <c r="R383" s="28"/>
      <c r="S383" s="26"/>
      <c r="T383" s="28"/>
      <c r="U383" s="28"/>
      <c r="V383" s="26"/>
    </row>
    <row r="384" spans="1:22" x14ac:dyDescent="0.25">
      <c r="A384" s="19" t="s">
        <v>485</v>
      </c>
      <c r="B384" s="19">
        <v>21</v>
      </c>
      <c r="C384" s="19" t="s">
        <v>901</v>
      </c>
      <c r="D384" s="19" t="s">
        <v>521</v>
      </c>
      <c r="E384" s="7">
        <v>1986</v>
      </c>
      <c r="F384" s="19">
        <v>109326</v>
      </c>
      <c r="G384" s="19">
        <v>187015</v>
      </c>
      <c r="H384" s="19">
        <v>12524</v>
      </c>
      <c r="I384" s="25">
        <v>0.35396046816570348</v>
      </c>
      <c r="J384" s="25">
        <v>0.60549107215126352</v>
      </c>
      <c r="K384" s="25">
        <f t="shared" si="61"/>
        <v>0.36891958925697088</v>
      </c>
      <c r="L384" s="25">
        <f t="shared" si="62"/>
        <v>0.63108041074302912</v>
      </c>
      <c r="M384" s="26">
        <f t="shared" si="74"/>
        <v>0.26216082148605824</v>
      </c>
      <c r="N384" s="25">
        <v>0.379</v>
      </c>
      <c r="O384" s="25">
        <v>0.59799999999999998</v>
      </c>
      <c r="P384" s="26">
        <f t="shared" si="63"/>
        <v>0.37125000000000002</v>
      </c>
      <c r="Q384" s="31">
        <v>65834</v>
      </c>
      <c r="R384" s="28">
        <v>162763</v>
      </c>
      <c r="S384" s="26">
        <f>ABS((R384/(R384+Q384))-(Q384/(R384+Q384)))</f>
        <v>0.42401693810504953</v>
      </c>
      <c r="T384" s="28">
        <v>0.41</v>
      </c>
      <c r="U384" s="28">
        <v>0.57999999999999996</v>
      </c>
      <c r="V384" s="26">
        <f>(T384-U384-7.2%)/2+0.5</f>
        <v>0.379</v>
      </c>
    </row>
    <row r="385" spans="1:22" x14ac:dyDescent="0.25">
      <c r="A385" s="19" t="s">
        <v>485</v>
      </c>
      <c r="B385" s="19">
        <v>22</v>
      </c>
      <c r="C385" s="19" t="s">
        <v>902</v>
      </c>
      <c r="D385" s="19" t="s">
        <v>521</v>
      </c>
      <c r="E385" s="7">
        <v>2008</v>
      </c>
      <c r="F385" s="19">
        <v>80203</v>
      </c>
      <c r="G385" s="19">
        <v>160668</v>
      </c>
      <c r="H385" s="19">
        <v>10040</v>
      </c>
      <c r="I385" s="25">
        <v>0.31964720558285609</v>
      </c>
      <c r="J385" s="25">
        <v>0.64033860611930127</v>
      </c>
      <c r="K385" s="25">
        <f t="shared" si="61"/>
        <v>0.33297076028247485</v>
      </c>
      <c r="L385" s="25">
        <f t="shared" si="62"/>
        <v>0.66702923971752515</v>
      </c>
      <c r="M385" s="26">
        <f t="shared" si="74"/>
        <v>0.33405847943505029</v>
      </c>
      <c r="N385" s="25">
        <v>0.36700000000000005</v>
      </c>
      <c r="O385" s="25">
        <v>0.621</v>
      </c>
      <c r="P385" s="26">
        <f t="shared" si="63"/>
        <v>0.35375000000000001</v>
      </c>
      <c r="Q385" s="31">
        <v>62011</v>
      </c>
      <c r="R385" s="28">
        <v>140391</v>
      </c>
      <c r="S385" s="26">
        <f>ABS((R385/(R385+Q385))-(Q385/(R385+Q385)))</f>
        <v>0.38724913785436899</v>
      </c>
      <c r="T385" s="28">
        <v>0.41</v>
      </c>
      <c r="U385" s="28">
        <v>0.57999999999999996</v>
      </c>
      <c r="V385" s="26">
        <f>(T385-U385-7.2%)/2+0.5</f>
        <v>0.379</v>
      </c>
    </row>
    <row r="386" spans="1:22" x14ac:dyDescent="0.25">
      <c r="A386" s="19" t="s">
        <v>485</v>
      </c>
      <c r="B386" s="19">
        <v>23</v>
      </c>
      <c r="C386" s="19" t="s">
        <v>903</v>
      </c>
      <c r="D386" s="19" t="s">
        <v>531</v>
      </c>
      <c r="E386" s="7">
        <v>2012</v>
      </c>
      <c r="F386" s="19">
        <v>96676</v>
      </c>
      <c r="G386" s="19">
        <v>87547</v>
      </c>
      <c r="H386" s="19">
        <v>7946</v>
      </c>
      <c r="I386" s="25">
        <v>0.50307801986792877</v>
      </c>
      <c r="J386" s="25">
        <v>0.45557295921818813</v>
      </c>
      <c r="K386" s="25">
        <f t="shared" si="61"/>
        <v>0.52477703652638386</v>
      </c>
      <c r="L386" s="25">
        <f t="shared" si="62"/>
        <v>0.4752229634736162</v>
      </c>
      <c r="M386" s="26">
        <f t="shared" si="74"/>
        <v>4.9554073052767655E-2</v>
      </c>
      <c r="N386" s="25">
        <v>0.48100000000000004</v>
      </c>
      <c r="O386" s="25">
        <v>0.50700000000000001</v>
      </c>
      <c r="P386" s="26">
        <f t="shared" si="63"/>
        <v>0.46775</v>
      </c>
      <c r="Q386" s="31"/>
      <c r="R386" s="28"/>
      <c r="S386" s="26"/>
      <c r="T386" s="28"/>
      <c r="U386" s="28"/>
      <c r="V386" s="26"/>
    </row>
    <row r="387" spans="1:22" x14ac:dyDescent="0.25">
      <c r="A387" s="19" t="s">
        <v>485</v>
      </c>
      <c r="B387" s="19">
        <v>24</v>
      </c>
      <c r="C387" s="19" t="s">
        <v>904</v>
      </c>
      <c r="D387" s="19" t="s">
        <v>521</v>
      </c>
      <c r="E387" s="7">
        <v>2004</v>
      </c>
      <c r="F387" s="19">
        <v>87645</v>
      </c>
      <c r="G387" s="19">
        <v>148586</v>
      </c>
      <c r="H387" s="19">
        <v>7258</v>
      </c>
      <c r="I387" s="25">
        <v>0.3599546591427128</v>
      </c>
      <c r="J387" s="25">
        <v>0.61023701276033004</v>
      </c>
      <c r="K387" s="25">
        <f t="shared" ref="K387:K437" si="75">I387/(I387+J387)</f>
        <v>0.37101396514428675</v>
      </c>
      <c r="L387" s="25">
        <f t="shared" ref="L387:L437" si="76">J387/(J387+I387)</f>
        <v>0.62898603485571336</v>
      </c>
      <c r="M387" s="26">
        <f t="shared" si="74"/>
        <v>0.25797206971142661</v>
      </c>
      <c r="N387" s="25">
        <v>0.38</v>
      </c>
      <c r="O387" s="25">
        <v>0.60399999999999998</v>
      </c>
      <c r="P387" s="26">
        <f t="shared" ref="P387:P437" si="77">(N387-O387-3.85%)/2+0.5</f>
        <v>0.36875000000000002</v>
      </c>
      <c r="Q387" s="31">
        <v>0</v>
      </c>
      <c r="R387" s="28">
        <v>100078</v>
      </c>
      <c r="S387" s="26">
        <f>ABS((R387/(R387+Q387))-(Q387/(R387+Q387)))</f>
        <v>1</v>
      </c>
      <c r="T387" s="28">
        <v>0.44</v>
      </c>
      <c r="U387" s="28">
        <v>0.55000000000000004</v>
      </c>
      <c r="V387" s="26">
        <f>(T387-U387-7.2%)/2+0.5</f>
        <v>0.40899999999999997</v>
      </c>
    </row>
    <row r="388" spans="1:22" x14ac:dyDescent="0.25">
      <c r="A388" s="19" t="s">
        <v>485</v>
      </c>
      <c r="B388" s="19">
        <v>25</v>
      </c>
      <c r="C388" s="19" t="s">
        <v>905</v>
      </c>
      <c r="D388" s="19" t="s">
        <v>536</v>
      </c>
      <c r="E388" s="7">
        <v>2012</v>
      </c>
      <c r="F388" s="19">
        <v>98827</v>
      </c>
      <c r="G388" s="19">
        <v>154245</v>
      </c>
      <c r="H388" s="19">
        <v>10860</v>
      </c>
      <c r="I388" s="25">
        <v>0.37444114393101252</v>
      </c>
      <c r="J388" s="25">
        <v>0.58441189397268989</v>
      </c>
      <c r="K388" s="25">
        <f t="shared" si="75"/>
        <v>0.39050942024404123</v>
      </c>
      <c r="L388" s="25">
        <f t="shared" si="76"/>
        <v>0.60949057975595877</v>
      </c>
      <c r="M388" s="26">
        <f t="shared" si="74"/>
        <v>0.21898115951191754</v>
      </c>
      <c r="N388" s="25">
        <v>0.37799999999999995</v>
      </c>
      <c r="O388" s="25">
        <v>0.59899999999999998</v>
      </c>
      <c r="P388" s="26">
        <f t="shared" si="77"/>
        <v>0.37024999999999997</v>
      </c>
      <c r="Q388" s="31"/>
      <c r="R388" s="28"/>
      <c r="S388" s="26"/>
      <c r="T388" s="28"/>
      <c r="U388" s="28"/>
      <c r="V388" s="26"/>
    </row>
    <row r="389" spans="1:22" x14ac:dyDescent="0.25">
      <c r="A389" s="19" t="s">
        <v>485</v>
      </c>
      <c r="B389" s="19">
        <v>26</v>
      </c>
      <c r="C389" s="19" t="s">
        <v>906</v>
      </c>
      <c r="D389" s="19" t="s">
        <v>521</v>
      </c>
      <c r="E389" s="7">
        <v>2002</v>
      </c>
      <c r="F389" s="19">
        <v>74237</v>
      </c>
      <c r="G389" s="19">
        <v>176642</v>
      </c>
      <c r="H389" s="19">
        <v>7844</v>
      </c>
      <c r="I389" s="25">
        <v>0.28693622136416169</v>
      </c>
      <c r="J389" s="25">
        <v>0.68274563915848219</v>
      </c>
      <c r="K389" s="25">
        <f t="shared" si="75"/>
        <v>0.29590758891736657</v>
      </c>
      <c r="L389" s="25">
        <f t="shared" si="76"/>
        <v>0.70409241108263343</v>
      </c>
      <c r="M389" s="26">
        <f t="shared" si="74"/>
        <v>0.40818482216526686</v>
      </c>
      <c r="N389" s="25">
        <v>0.307</v>
      </c>
      <c r="O389" s="25">
        <v>0.67599999999999993</v>
      </c>
      <c r="P389" s="26">
        <f t="shared" si="77"/>
        <v>0.29625000000000001</v>
      </c>
      <c r="Q389" s="31">
        <v>55182</v>
      </c>
      <c r="R389" s="28">
        <v>120683</v>
      </c>
      <c r="S389" s="26">
        <f t="shared" ref="S389:S395" si="78">ABS((R389/(R389+Q389))-(Q389/(R389+Q389)))</f>
        <v>0.37245045915901404</v>
      </c>
      <c r="T389" s="28">
        <v>0.41</v>
      </c>
      <c r="U389" s="28">
        <v>0.57999999999999996</v>
      </c>
      <c r="V389" s="26">
        <f t="shared" ref="V389:V395" si="79">(T389-U389-7.2%)/2+0.5</f>
        <v>0.379</v>
      </c>
    </row>
    <row r="390" spans="1:22" x14ac:dyDescent="0.25">
      <c r="A390" s="19" t="s">
        <v>485</v>
      </c>
      <c r="B390" s="19">
        <v>27</v>
      </c>
      <c r="C390" s="19" t="s">
        <v>907</v>
      </c>
      <c r="D390" s="19" t="s">
        <v>521</v>
      </c>
      <c r="E390" s="7">
        <v>2010</v>
      </c>
      <c r="F390" s="19">
        <v>83395</v>
      </c>
      <c r="G390" s="19">
        <v>120684</v>
      </c>
      <c r="H390" s="19">
        <v>8572</v>
      </c>
      <c r="I390" s="25">
        <v>0.39216838858034997</v>
      </c>
      <c r="J390" s="25">
        <v>0.56752143182961756</v>
      </c>
      <c r="K390" s="25">
        <f t="shared" si="75"/>
        <v>0.4086407714659519</v>
      </c>
      <c r="L390" s="25">
        <f t="shared" si="76"/>
        <v>0.5913592285340481</v>
      </c>
      <c r="M390" s="26">
        <f t="shared" si="74"/>
        <v>0.1827184570680962</v>
      </c>
      <c r="N390" s="25">
        <v>0.38200000000000001</v>
      </c>
      <c r="O390" s="25">
        <v>0.60499999999999998</v>
      </c>
      <c r="P390" s="26">
        <f t="shared" si="77"/>
        <v>0.36925000000000002</v>
      </c>
      <c r="Q390" s="31">
        <v>50155</v>
      </c>
      <c r="R390" s="28">
        <v>50954</v>
      </c>
      <c r="S390" s="26">
        <f t="shared" si="78"/>
        <v>7.9023627965859045E-3</v>
      </c>
      <c r="T390" s="28">
        <v>0.53</v>
      </c>
      <c r="U390" s="28">
        <v>0.46</v>
      </c>
      <c r="V390" s="26">
        <f t="shared" si="79"/>
        <v>0.499</v>
      </c>
    </row>
    <row r="391" spans="1:22" x14ac:dyDescent="0.25">
      <c r="A391" s="19" t="s">
        <v>485</v>
      </c>
      <c r="B391" s="19">
        <v>28</v>
      </c>
      <c r="C391" s="19" t="s">
        <v>908</v>
      </c>
      <c r="D391" s="19" t="s">
        <v>528</v>
      </c>
      <c r="E391" s="7">
        <v>2004</v>
      </c>
      <c r="F391" s="19">
        <v>112456</v>
      </c>
      <c r="G391" s="19">
        <v>49309</v>
      </c>
      <c r="H391" s="19">
        <v>3880</v>
      </c>
      <c r="I391" s="25">
        <v>0.67889764254882434</v>
      </c>
      <c r="J391" s="25">
        <v>0.29767877086540495</v>
      </c>
      <c r="K391" s="25">
        <f t="shared" si="75"/>
        <v>0.69518128148857916</v>
      </c>
      <c r="L391" s="25">
        <f t="shared" si="76"/>
        <v>0.30481871851142089</v>
      </c>
      <c r="M391" s="26">
        <f t="shared" si="74"/>
        <v>0.39036256297715827</v>
      </c>
      <c r="N391" s="25">
        <v>0.60299999999999998</v>
      </c>
      <c r="O391" s="25">
        <v>0.38700000000000001</v>
      </c>
      <c r="P391" s="26">
        <f t="shared" si="77"/>
        <v>0.58875</v>
      </c>
      <c r="Q391" s="31">
        <v>62055</v>
      </c>
      <c r="R391" s="28">
        <v>46417</v>
      </c>
      <c r="S391" s="26">
        <f t="shared" si="78"/>
        <v>0.1441662364481156</v>
      </c>
      <c r="T391" s="28">
        <v>0.56000000000000005</v>
      </c>
      <c r="U391" s="28">
        <v>0.44</v>
      </c>
      <c r="V391" s="26">
        <f t="shared" si="79"/>
        <v>0.52400000000000002</v>
      </c>
    </row>
    <row r="392" spans="1:22" x14ac:dyDescent="0.25">
      <c r="A392" s="19" t="s">
        <v>485</v>
      </c>
      <c r="B392" s="19">
        <v>29</v>
      </c>
      <c r="C392" s="19" t="s">
        <v>909</v>
      </c>
      <c r="D392" s="19" t="s">
        <v>528</v>
      </c>
      <c r="E392" s="7">
        <v>1992</v>
      </c>
      <c r="F392" s="19">
        <v>86053</v>
      </c>
      <c r="G392" s="19">
        <v>0</v>
      </c>
      <c r="H392" s="19">
        <v>9558</v>
      </c>
      <c r="I392" s="25">
        <v>0.90003242304755726</v>
      </c>
      <c r="J392" s="25">
        <v>0</v>
      </c>
      <c r="K392" s="25">
        <f t="shared" si="75"/>
        <v>1</v>
      </c>
      <c r="L392" s="25">
        <f t="shared" si="76"/>
        <v>0</v>
      </c>
      <c r="M392" s="26">
        <f t="shared" si="74"/>
        <v>1</v>
      </c>
      <c r="N392" s="25">
        <v>0.65900000000000003</v>
      </c>
      <c r="O392" s="25">
        <v>0.33</v>
      </c>
      <c r="P392" s="26">
        <f t="shared" si="77"/>
        <v>0.64524999999999999</v>
      </c>
      <c r="Q392" s="31">
        <v>43185</v>
      </c>
      <c r="R392" s="28">
        <v>22786</v>
      </c>
      <c r="S392" s="26">
        <f t="shared" si="78"/>
        <v>0.30921162328902096</v>
      </c>
      <c r="T392" s="28">
        <v>0.62</v>
      </c>
      <c r="U392" s="28">
        <v>0.38</v>
      </c>
      <c r="V392" s="26">
        <f t="shared" si="79"/>
        <v>0.58399999999999996</v>
      </c>
    </row>
    <row r="393" spans="1:22" x14ac:dyDescent="0.25">
      <c r="A393" s="19" t="s">
        <v>485</v>
      </c>
      <c r="B393" s="19">
        <v>30</v>
      </c>
      <c r="C393" s="19" t="s">
        <v>910</v>
      </c>
      <c r="D393" s="19" t="s">
        <v>528</v>
      </c>
      <c r="E393" s="7">
        <v>1992</v>
      </c>
      <c r="F393" s="19">
        <v>171059</v>
      </c>
      <c r="G393" s="19">
        <v>41222</v>
      </c>
      <c r="H393" s="19">
        <v>4733</v>
      </c>
      <c r="I393" s="25">
        <v>0.78823946842139214</v>
      </c>
      <c r="J393" s="25">
        <v>0.18995087874515007</v>
      </c>
      <c r="K393" s="25">
        <f t="shared" si="75"/>
        <v>0.80581399183158176</v>
      </c>
      <c r="L393" s="25">
        <f t="shared" si="76"/>
        <v>0.19418600816841827</v>
      </c>
      <c r="M393" s="26">
        <f t="shared" si="74"/>
        <v>0.61162798366316351</v>
      </c>
      <c r="N393" s="25">
        <v>0.79599999999999993</v>
      </c>
      <c r="O393" s="25">
        <v>0.19600000000000001</v>
      </c>
      <c r="P393" s="26">
        <f t="shared" si="77"/>
        <v>0.78074999999999994</v>
      </c>
      <c r="Q393" s="31">
        <v>86195</v>
      </c>
      <c r="R393" s="28">
        <v>24599</v>
      </c>
      <c r="S393" s="26">
        <f t="shared" si="78"/>
        <v>0.55595068324999541</v>
      </c>
      <c r="T393" s="28">
        <v>0.82</v>
      </c>
      <c r="U393" s="28">
        <v>0.18</v>
      </c>
      <c r="V393" s="26">
        <f t="shared" si="79"/>
        <v>0.78399999999999992</v>
      </c>
    </row>
    <row r="394" spans="1:22" x14ac:dyDescent="0.25">
      <c r="A394" s="19" t="s">
        <v>485</v>
      </c>
      <c r="B394" s="19">
        <v>31</v>
      </c>
      <c r="C394" s="19" t="s">
        <v>911</v>
      </c>
      <c r="D394" s="19" t="s">
        <v>521</v>
      </c>
      <c r="E394" s="7">
        <v>2002</v>
      </c>
      <c r="F394" s="19">
        <v>82977</v>
      </c>
      <c r="G394" s="19">
        <v>145348</v>
      </c>
      <c r="H394" s="19">
        <v>8862</v>
      </c>
      <c r="I394" s="25">
        <v>0.3498378916213789</v>
      </c>
      <c r="J394" s="25">
        <v>0.61279918376639531</v>
      </c>
      <c r="K394" s="25">
        <f t="shared" si="75"/>
        <v>0.36341618307237489</v>
      </c>
      <c r="L394" s="25">
        <f t="shared" si="76"/>
        <v>0.63658381692762511</v>
      </c>
      <c r="M394" s="26">
        <f t="shared" si="74"/>
        <v>0.27316763385525022</v>
      </c>
      <c r="N394" s="25">
        <v>0.38299999999999995</v>
      </c>
      <c r="O394" s="25">
        <v>0.59599999999999997</v>
      </c>
      <c r="P394" s="26">
        <f t="shared" si="77"/>
        <v>0.37424999999999997</v>
      </c>
      <c r="Q394" s="31">
        <v>0</v>
      </c>
      <c r="R394" s="28">
        <v>126384</v>
      </c>
      <c r="S394" s="26">
        <f t="shared" si="78"/>
        <v>1</v>
      </c>
      <c r="T394" s="28">
        <v>0.42</v>
      </c>
      <c r="U394" s="28">
        <v>0.57999999999999996</v>
      </c>
      <c r="V394" s="26">
        <f t="shared" si="79"/>
        <v>0.38400000000000001</v>
      </c>
    </row>
    <row r="395" spans="1:22" x14ac:dyDescent="0.25">
      <c r="A395" s="19" t="s">
        <v>485</v>
      </c>
      <c r="B395" s="19">
        <v>32</v>
      </c>
      <c r="C395" s="19" t="s">
        <v>912</v>
      </c>
      <c r="D395" s="19" t="s">
        <v>521</v>
      </c>
      <c r="E395" s="7">
        <v>1996</v>
      </c>
      <c r="F395" s="19">
        <v>99288</v>
      </c>
      <c r="G395" s="19">
        <v>146653</v>
      </c>
      <c r="H395" s="19">
        <v>5695</v>
      </c>
      <c r="I395" s="25">
        <v>0.39456993434961612</v>
      </c>
      <c r="J395" s="25">
        <v>0.5827981687834809</v>
      </c>
      <c r="K395" s="25">
        <f t="shared" si="75"/>
        <v>0.40370658003342269</v>
      </c>
      <c r="L395" s="25">
        <f t="shared" si="76"/>
        <v>0.59629341996657736</v>
      </c>
      <c r="M395" s="26">
        <f t="shared" si="74"/>
        <v>0.19258683993315467</v>
      </c>
      <c r="N395" s="25">
        <v>0.41499999999999998</v>
      </c>
      <c r="O395" s="25">
        <v>0.56999999999999995</v>
      </c>
      <c r="P395" s="26">
        <f t="shared" si="77"/>
        <v>0.40325</v>
      </c>
      <c r="Q395" s="31">
        <v>44134</v>
      </c>
      <c r="R395" s="28">
        <v>79181</v>
      </c>
      <c r="S395" s="26">
        <f t="shared" si="78"/>
        <v>0.28420711186798037</v>
      </c>
      <c r="T395" s="28">
        <v>0.46</v>
      </c>
      <c r="U395" s="28">
        <v>0.53</v>
      </c>
      <c r="V395" s="26">
        <f t="shared" si="79"/>
        <v>0.42899999999999999</v>
      </c>
    </row>
    <row r="396" spans="1:22" x14ac:dyDescent="0.25">
      <c r="A396" s="19" t="s">
        <v>485</v>
      </c>
      <c r="B396" s="19">
        <v>33</v>
      </c>
      <c r="C396" s="19" t="s">
        <v>913</v>
      </c>
      <c r="D396" s="19" t="s">
        <v>531</v>
      </c>
      <c r="E396" s="7">
        <v>2012</v>
      </c>
      <c r="F396" s="19">
        <v>85114</v>
      </c>
      <c r="G396" s="19">
        <v>30252</v>
      </c>
      <c r="H396" s="19">
        <v>2009</v>
      </c>
      <c r="I396" s="25">
        <v>0.72514589989350375</v>
      </c>
      <c r="J396" s="25">
        <v>0.25773801916932909</v>
      </c>
      <c r="K396" s="25">
        <f t="shared" si="75"/>
        <v>0.73777369415599048</v>
      </c>
      <c r="L396" s="25">
        <f t="shared" si="76"/>
        <v>0.26222630584400947</v>
      </c>
      <c r="M396" s="26">
        <f t="shared" si="74"/>
        <v>0.47554738831198101</v>
      </c>
      <c r="N396" s="25">
        <v>0.72</v>
      </c>
      <c r="O396" s="25">
        <v>0.27100000000000002</v>
      </c>
      <c r="P396" s="26">
        <f t="shared" si="77"/>
        <v>0.70524999999999993</v>
      </c>
      <c r="Q396" s="31"/>
      <c r="R396" s="28"/>
      <c r="S396" s="26"/>
      <c r="T396" s="28"/>
      <c r="U396" s="28"/>
      <c r="V396" s="26"/>
    </row>
    <row r="397" spans="1:22" x14ac:dyDescent="0.25">
      <c r="A397" s="19" t="s">
        <v>485</v>
      </c>
      <c r="B397" s="19">
        <v>34</v>
      </c>
      <c r="C397" s="19" t="s">
        <v>914</v>
      </c>
      <c r="D397" s="19" t="s">
        <v>531</v>
      </c>
      <c r="E397" s="7">
        <v>2012</v>
      </c>
      <c r="F397" s="19">
        <v>89606</v>
      </c>
      <c r="G397" s="19">
        <v>52448</v>
      </c>
      <c r="H397" s="19">
        <v>2724</v>
      </c>
      <c r="I397" s="25">
        <v>0.61892000165771044</v>
      </c>
      <c r="J397" s="25">
        <v>0.36226498501153492</v>
      </c>
      <c r="K397" s="25">
        <f t="shared" si="75"/>
        <v>0.63078829177636675</v>
      </c>
      <c r="L397" s="25">
        <f t="shared" si="76"/>
        <v>0.36921170822363325</v>
      </c>
      <c r="M397" s="26">
        <f t="shared" si="74"/>
        <v>0.2615765835527335</v>
      </c>
      <c r="N397" s="25">
        <v>0.60799999999999998</v>
      </c>
      <c r="O397" s="25">
        <v>0.38299999999999995</v>
      </c>
      <c r="P397" s="26">
        <f t="shared" si="77"/>
        <v>0.59325000000000006</v>
      </c>
      <c r="Q397" s="31"/>
      <c r="R397" s="28"/>
      <c r="S397" s="26"/>
      <c r="T397" s="28"/>
      <c r="U397" s="28"/>
      <c r="V397" s="26"/>
    </row>
    <row r="398" spans="1:22" x14ac:dyDescent="0.25">
      <c r="A398" s="19" t="s">
        <v>485</v>
      </c>
      <c r="B398" s="19">
        <v>35</v>
      </c>
      <c r="C398" s="19" t="s">
        <v>915</v>
      </c>
      <c r="D398" s="19" t="s">
        <v>528</v>
      </c>
      <c r="E398" s="7">
        <v>1994</v>
      </c>
      <c r="F398" s="19">
        <v>105626</v>
      </c>
      <c r="G398" s="19">
        <v>52894</v>
      </c>
      <c r="H398" s="19">
        <v>6659</v>
      </c>
      <c r="I398" s="25">
        <v>0.63946385436405351</v>
      </c>
      <c r="J398" s="25">
        <v>0.32022230428807535</v>
      </c>
      <c r="K398" s="25">
        <f t="shared" si="75"/>
        <v>0.66632601564471361</v>
      </c>
      <c r="L398" s="25">
        <f t="shared" si="76"/>
        <v>0.33367398435528645</v>
      </c>
      <c r="M398" s="26">
        <f t="shared" si="74"/>
        <v>0.33265203128942716</v>
      </c>
      <c r="N398" s="25">
        <v>0.63</v>
      </c>
      <c r="O398" s="25">
        <v>0.34600000000000003</v>
      </c>
      <c r="P398" s="26">
        <f t="shared" si="77"/>
        <v>0.62275000000000003</v>
      </c>
      <c r="Q398" s="31">
        <v>99853</v>
      </c>
      <c r="R398" s="28">
        <v>84780</v>
      </c>
      <c r="S398" s="26">
        <f>ABS((R398/(R398+Q398))-(Q398/(R398+Q398)))</f>
        <v>8.1637627076416475E-2</v>
      </c>
      <c r="T398" s="28">
        <v>0.59</v>
      </c>
      <c r="U398" s="28">
        <v>0.4</v>
      </c>
      <c r="V398" s="26">
        <f>(T398-U398-7.2%)/2+0.5</f>
        <v>0.55899999999999994</v>
      </c>
    </row>
    <row r="399" spans="1:22" x14ac:dyDescent="0.25">
      <c r="A399" s="19" t="s">
        <v>485</v>
      </c>
      <c r="B399" s="19">
        <v>36</v>
      </c>
      <c r="C399" s="19" t="s">
        <v>916</v>
      </c>
      <c r="D399" s="19" t="s">
        <v>536</v>
      </c>
      <c r="E399" s="7">
        <v>2012</v>
      </c>
      <c r="F399" s="19">
        <v>62143</v>
      </c>
      <c r="G399" s="19">
        <v>165405</v>
      </c>
      <c r="H399" s="19">
        <v>6284</v>
      </c>
      <c r="I399" s="25">
        <v>0.26575917752916622</v>
      </c>
      <c r="J399" s="25">
        <v>0.70736682746587298</v>
      </c>
      <c r="K399" s="25">
        <f t="shared" si="75"/>
        <v>0.27309842318983246</v>
      </c>
      <c r="L399" s="25">
        <f t="shared" si="76"/>
        <v>0.72690157681016754</v>
      </c>
      <c r="M399" s="26">
        <f t="shared" si="74"/>
        <v>0.45380315362033508</v>
      </c>
      <c r="N399" s="25">
        <v>0.25700000000000001</v>
      </c>
      <c r="O399" s="25">
        <v>0.73199999999999998</v>
      </c>
      <c r="P399" s="26">
        <f t="shared" si="77"/>
        <v>0.24325000000000002</v>
      </c>
      <c r="Q399" s="31"/>
      <c r="R399" s="28"/>
      <c r="S399" s="26"/>
      <c r="T399" s="28"/>
      <c r="U399" s="28"/>
      <c r="V399" s="26"/>
    </row>
    <row r="400" spans="1:22" x14ac:dyDescent="0.25">
      <c r="A400" s="19" t="s">
        <v>486</v>
      </c>
      <c r="B400" s="19">
        <v>1</v>
      </c>
      <c r="C400" s="19" t="s">
        <v>917</v>
      </c>
      <c r="D400" s="19" t="s">
        <v>521</v>
      </c>
      <c r="E400" s="7">
        <v>2002</v>
      </c>
      <c r="F400" s="19">
        <v>60611</v>
      </c>
      <c r="G400" s="19">
        <v>175487</v>
      </c>
      <c r="H400" s="19">
        <v>9430</v>
      </c>
      <c r="I400" s="25">
        <v>0.24685982861425174</v>
      </c>
      <c r="J400" s="25">
        <v>0.71473314652503994</v>
      </c>
      <c r="K400" s="25">
        <f t="shared" si="75"/>
        <v>0.25671966725681711</v>
      </c>
      <c r="L400" s="25">
        <f t="shared" si="76"/>
        <v>0.74328033274318295</v>
      </c>
      <c r="M400" s="26">
        <f t="shared" si="74"/>
        <v>0.48656066548636584</v>
      </c>
      <c r="N400" s="25">
        <v>0.20399999999999999</v>
      </c>
      <c r="O400" s="25">
        <v>0.77400000000000002</v>
      </c>
      <c r="P400" s="26">
        <f t="shared" si="77"/>
        <v>0.19574999999999998</v>
      </c>
      <c r="Q400" s="31">
        <v>44274</v>
      </c>
      <c r="R400" s="28">
        <v>129531</v>
      </c>
      <c r="S400" s="26">
        <f>ABS((R400/(R400+Q400))-(Q400/(R400+Q400)))</f>
        <v>0.4905324933114697</v>
      </c>
      <c r="T400" s="28">
        <v>0.33</v>
      </c>
      <c r="U400" s="28">
        <v>0.64</v>
      </c>
      <c r="V400" s="26">
        <f>(T400-U400-7.2%)/2+0.5</f>
        <v>0.309</v>
      </c>
    </row>
    <row r="401" spans="1:22" x14ac:dyDescent="0.25">
      <c r="A401" s="19" t="s">
        <v>486</v>
      </c>
      <c r="B401" s="19">
        <v>2</v>
      </c>
      <c r="C401" s="19" t="s">
        <v>918</v>
      </c>
      <c r="D401" s="19" t="s">
        <v>536</v>
      </c>
      <c r="E401" s="7">
        <v>2012</v>
      </c>
      <c r="F401" s="19">
        <v>83176</v>
      </c>
      <c r="G401" s="19">
        <v>154523</v>
      </c>
      <c r="H401" s="19">
        <v>10846</v>
      </c>
      <c r="I401" s="25">
        <v>0.33465167273531954</v>
      </c>
      <c r="J401" s="25">
        <v>0.62171035426180365</v>
      </c>
      <c r="K401" s="25">
        <f t="shared" si="75"/>
        <v>0.34992153942591264</v>
      </c>
      <c r="L401" s="25">
        <f t="shared" si="76"/>
        <v>0.65007846057408747</v>
      </c>
      <c r="M401" s="26">
        <f t="shared" si="74"/>
        <v>0.30015692114817483</v>
      </c>
      <c r="N401" s="25">
        <v>0.29199999999999998</v>
      </c>
      <c r="O401" s="25">
        <v>0.68</v>
      </c>
      <c r="P401" s="26">
        <f t="shared" si="77"/>
        <v>0.28674999999999995</v>
      </c>
      <c r="Q401" s="31"/>
      <c r="R401" s="28"/>
      <c r="S401" s="26"/>
      <c r="T401" s="28"/>
      <c r="U401" s="28"/>
      <c r="V401" s="26"/>
    </row>
    <row r="402" spans="1:22" x14ac:dyDescent="0.25">
      <c r="A402" s="19" t="s">
        <v>486</v>
      </c>
      <c r="B402" s="19">
        <v>3</v>
      </c>
      <c r="C402" s="19" t="s">
        <v>919</v>
      </c>
      <c r="D402" s="19" t="s">
        <v>521</v>
      </c>
      <c r="E402" s="7">
        <v>2008</v>
      </c>
      <c r="F402" s="19">
        <v>60719</v>
      </c>
      <c r="G402" s="19">
        <v>198828</v>
      </c>
      <c r="H402" s="19">
        <v>0</v>
      </c>
      <c r="I402" s="25">
        <v>0.23394221470485113</v>
      </c>
      <c r="J402" s="25">
        <v>0.7660577852951489</v>
      </c>
      <c r="K402" s="25">
        <f t="shared" si="75"/>
        <v>0.23394221470485113</v>
      </c>
      <c r="L402" s="25">
        <f t="shared" si="76"/>
        <v>0.7660577852951489</v>
      </c>
      <c r="M402" s="26">
        <f t="shared" si="74"/>
        <v>0.53211557059029779</v>
      </c>
      <c r="N402" s="25">
        <v>0.19500000000000001</v>
      </c>
      <c r="O402" s="25">
        <v>0.78299999999999992</v>
      </c>
      <c r="P402" s="26">
        <f t="shared" si="77"/>
        <v>0.18675000000000008</v>
      </c>
      <c r="Q402" s="31">
        <v>40049</v>
      </c>
      <c r="R402" s="28">
        <v>126915</v>
      </c>
      <c r="S402" s="26">
        <f t="shared" ref="S402:S415" si="80">ABS((R402/(R402+Q402))-(Q402/(R402+Q402)))</f>
        <v>0.52026784216956945</v>
      </c>
      <c r="T402" s="28">
        <v>0.28999999999999998</v>
      </c>
      <c r="U402" s="28">
        <v>0.67</v>
      </c>
      <c r="V402" s="26">
        <f t="shared" ref="V402:V415" si="81">(T402-U402-7.2%)/2+0.5</f>
        <v>0.27399999999999997</v>
      </c>
    </row>
    <row r="403" spans="1:22" x14ac:dyDescent="0.25">
      <c r="A403" s="19" t="s">
        <v>486</v>
      </c>
      <c r="B403" s="19">
        <v>4</v>
      </c>
      <c r="C403" s="19" t="s">
        <v>920</v>
      </c>
      <c r="D403" s="19" t="s">
        <v>528</v>
      </c>
      <c r="E403" s="7">
        <v>2000</v>
      </c>
      <c r="F403" s="19">
        <v>119803</v>
      </c>
      <c r="G403" s="19">
        <v>119035</v>
      </c>
      <c r="H403" s="19">
        <v>6439</v>
      </c>
      <c r="I403" s="25">
        <v>0.48843960094097694</v>
      </c>
      <c r="J403" s="25">
        <v>0.48530844718420396</v>
      </c>
      <c r="K403" s="25">
        <f t="shared" si="75"/>
        <v>0.50160778435592324</v>
      </c>
      <c r="L403" s="25">
        <f t="shared" si="76"/>
        <v>0.49839221564407671</v>
      </c>
      <c r="M403" s="26">
        <f t="shared" si="74"/>
        <v>3.2155687118465281E-3</v>
      </c>
      <c r="N403" s="25">
        <v>0.30199999999999999</v>
      </c>
      <c r="O403" s="25">
        <v>0.67200000000000004</v>
      </c>
      <c r="P403" s="26">
        <f t="shared" si="77"/>
        <v>0.29574999999999996</v>
      </c>
      <c r="Q403" s="31">
        <v>116519</v>
      </c>
      <c r="R403" s="28">
        <v>105670</v>
      </c>
      <c r="S403" s="26">
        <f t="shared" si="80"/>
        <v>4.882779975606355E-2</v>
      </c>
      <c r="T403" s="28">
        <v>0.39</v>
      </c>
      <c r="U403" s="28">
        <v>0.56999999999999995</v>
      </c>
      <c r="V403" s="26">
        <f t="shared" si="81"/>
        <v>0.374</v>
      </c>
    </row>
    <row r="404" spans="1:22" x14ac:dyDescent="0.25">
      <c r="A404" s="19" t="s">
        <v>487</v>
      </c>
      <c r="B404" s="19" t="s">
        <v>493</v>
      </c>
      <c r="C404" s="19" t="s">
        <v>921</v>
      </c>
      <c r="D404" s="19" t="s">
        <v>528</v>
      </c>
      <c r="E404" s="7">
        <v>2006</v>
      </c>
      <c r="F404" s="19">
        <v>209312</v>
      </c>
      <c r="G404" s="19">
        <v>67543</v>
      </c>
      <c r="H404" s="19">
        <v>13788</v>
      </c>
      <c r="I404" s="25">
        <v>0.72016872933461329</v>
      </c>
      <c r="J404" s="25">
        <v>0.23239162821743514</v>
      </c>
      <c r="K404" s="25">
        <f t="shared" si="75"/>
        <v>0.75603474743096566</v>
      </c>
      <c r="L404" s="25">
        <f t="shared" si="76"/>
        <v>0.24396525256903431</v>
      </c>
      <c r="M404" s="26">
        <f t="shared" si="74"/>
        <v>0.51206949486193132</v>
      </c>
      <c r="N404" s="25">
        <v>0.67</v>
      </c>
      <c r="O404" s="25">
        <v>0.312</v>
      </c>
      <c r="P404" s="26">
        <f t="shared" si="77"/>
        <v>0.65975000000000006</v>
      </c>
      <c r="Q404" s="31">
        <v>154006</v>
      </c>
      <c r="R404" s="28">
        <v>76403</v>
      </c>
      <c r="S404" s="26">
        <f t="shared" si="80"/>
        <v>0.336805419927173</v>
      </c>
      <c r="T404" s="28">
        <v>0.68</v>
      </c>
      <c r="U404" s="28">
        <v>0.31</v>
      </c>
      <c r="V404" s="26">
        <f t="shared" si="81"/>
        <v>0.64900000000000002</v>
      </c>
    </row>
    <row r="405" spans="1:22" x14ac:dyDescent="0.25">
      <c r="A405" s="19" t="s">
        <v>488</v>
      </c>
      <c r="B405" s="19">
        <v>1</v>
      </c>
      <c r="C405" s="19" t="s">
        <v>922</v>
      </c>
      <c r="D405" s="19" t="s">
        <v>521</v>
      </c>
      <c r="E405" s="7">
        <v>2007</v>
      </c>
      <c r="F405" s="19">
        <v>147036</v>
      </c>
      <c r="G405" s="19">
        <v>200845</v>
      </c>
      <c r="H405" s="19">
        <v>8925</v>
      </c>
      <c r="I405" s="25">
        <v>0.41208948280017715</v>
      </c>
      <c r="J405" s="25">
        <v>0.56289692437907435</v>
      </c>
      <c r="K405" s="25">
        <f t="shared" si="75"/>
        <v>0.42266177227270246</v>
      </c>
      <c r="L405" s="25">
        <f t="shared" si="76"/>
        <v>0.57733822772729748</v>
      </c>
      <c r="M405" s="26">
        <f t="shared" si="74"/>
        <v>0.15467645545459502</v>
      </c>
      <c r="N405" s="25">
        <v>0.45600000000000002</v>
      </c>
      <c r="O405" s="25">
        <v>0.53</v>
      </c>
      <c r="P405" s="26">
        <f t="shared" si="77"/>
        <v>0.44374999999999998</v>
      </c>
      <c r="Q405" s="31">
        <v>73824</v>
      </c>
      <c r="R405" s="28">
        <v>135564</v>
      </c>
      <c r="S405" s="26">
        <f t="shared" si="80"/>
        <v>0.29485930425812362</v>
      </c>
      <c r="T405" s="28">
        <v>0.48</v>
      </c>
      <c r="U405" s="28">
        <v>0.51</v>
      </c>
      <c r="V405" s="26">
        <f t="shared" si="81"/>
        <v>0.44899999999999995</v>
      </c>
    </row>
    <row r="406" spans="1:22" x14ac:dyDescent="0.25">
      <c r="A406" s="19" t="s">
        <v>488</v>
      </c>
      <c r="B406" s="19">
        <v>2</v>
      </c>
      <c r="C406" s="19" t="s">
        <v>923</v>
      </c>
      <c r="D406" s="19" t="s">
        <v>521</v>
      </c>
      <c r="E406" s="7">
        <v>2010</v>
      </c>
      <c r="F406" s="19">
        <v>142548</v>
      </c>
      <c r="G406" s="19">
        <v>166231</v>
      </c>
      <c r="H406" s="19">
        <v>443</v>
      </c>
      <c r="I406" s="25">
        <v>0.46098919223082446</v>
      </c>
      <c r="J406" s="25">
        <v>0.53757818007774349</v>
      </c>
      <c r="K406" s="25">
        <f t="shared" si="75"/>
        <v>0.4616505656148896</v>
      </c>
      <c r="L406" s="25">
        <f t="shared" si="76"/>
        <v>0.5383494343851104</v>
      </c>
      <c r="M406" s="26">
        <f t="shared" si="74"/>
        <v>7.6698868770220807E-2</v>
      </c>
      <c r="N406" s="25">
        <v>0.501</v>
      </c>
      <c r="O406" s="25">
        <v>0.48599999999999999</v>
      </c>
      <c r="P406" s="26">
        <f t="shared" si="77"/>
        <v>0.48825000000000002</v>
      </c>
      <c r="Q406" s="31">
        <v>70591</v>
      </c>
      <c r="R406" s="28">
        <v>88340</v>
      </c>
      <c r="S406" s="26">
        <f t="shared" si="80"/>
        <v>0.11167739459262194</v>
      </c>
      <c r="T406" s="28">
        <v>0.51</v>
      </c>
      <c r="U406" s="28">
        <v>0.49</v>
      </c>
      <c r="V406" s="26">
        <f t="shared" si="81"/>
        <v>0.47399999999999998</v>
      </c>
    </row>
    <row r="407" spans="1:22" x14ac:dyDescent="0.25">
      <c r="A407" s="19" t="s">
        <v>488</v>
      </c>
      <c r="B407" s="19">
        <v>3</v>
      </c>
      <c r="C407" s="19" t="s">
        <v>924</v>
      </c>
      <c r="D407" s="19" t="s">
        <v>528</v>
      </c>
      <c r="E407" s="7">
        <v>1992</v>
      </c>
      <c r="F407" s="19">
        <v>259199</v>
      </c>
      <c r="G407" s="19">
        <v>58931</v>
      </c>
      <c r="H407" s="19">
        <v>806</v>
      </c>
      <c r="I407" s="25">
        <v>0.81269909950585695</v>
      </c>
      <c r="J407" s="25">
        <v>0.18477374771113955</v>
      </c>
      <c r="K407" s="25">
        <f t="shared" si="75"/>
        <v>0.81475811775060514</v>
      </c>
      <c r="L407" s="25">
        <f t="shared" si="76"/>
        <v>0.18524188224939492</v>
      </c>
      <c r="M407" s="26">
        <f t="shared" si="74"/>
        <v>0.62951623550121028</v>
      </c>
      <c r="N407" s="25">
        <v>0.79</v>
      </c>
      <c r="O407" s="25">
        <v>0.2</v>
      </c>
      <c r="P407" s="26">
        <f t="shared" si="77"/>
        <v>0.77575000000000005</v>
      </c>
      <c r="Q407" s="31">
        <v>114754</v>
      </c>
      <c r="R407" s="28">
        <v>44553</v>
      </c>
      <c r="S407" s="26">
        <f t="shared" si="80"/>
        <v>0.44066487976046248</v>
      </c>
      <c r="T407" s="28">
        <v>0.76</v>
      </c>
      <c r="U407" s="28">
        <v>0.24</v>
      </c>
      <c r="V407" s="26">
        <f t="shared" si="81"/>
        <v>0.72399999999999998</v>
      </c>
    </row>
    <row r="408" spans="1:22" x14ac:dyDescent="0.25">
      <c r="A408" s="19" t="s">
        <v>488</v>
      </c>
      <c r="B408" s="19">
        <v>4</v>
      </c>
      <c r="C408" s="19" t="s">
        <v>925</v>
      </c>
      <c r="D408" s="19" t="s">
        <v>521</v>
      </c>
      <c r="E408" s="7">
        <v>2001</v>
      </c>
      <c r="F408" s="19">
        <v>150190</v>
      </c>
      <c r="G408" s="19">
        <v>199292</v>
      </c>
      <c r="H408" s="19">
        <v>564</v>
      </c>
      <c r="I408" s="25">
        <v>0.4290578952480531</v>
      </c>
      <c r="J408" s="25">
        <v>0.56933088794044207</v>
      </c>
      <c r="K408" s="25">
        <f t="shared" si="75"/>
        <v>0.42975031618223541</v>
      </c>
      <c r="L408" s="25">
        <f t="shared" si="76"/>
        <v>0.57024968381776453</v>
      </c>
      <c r="M408" s="26">
        <f t="shared" si="74"/>
        <v>0.14049936763552912</v>
      </c>
      <c r="N408" s="25">
        <v>0.48799999999999999</v>
      </c>
      <c r="O408" s="25">
        <v>0.501</v>
      </c>
      <c r="P408" s="26">
        <f t="shared" si="77"/>
        <v>0.47425</v>
      </c>
      <c r="Q408" s="31">
        <v>74298</v>
      </c>
      <c r="R408" s="28">
        <v>123659</v>
      </c>
      <c r="S408" s="26">
        <f t="shared" si="80"/>
        <v>0.2493521320286729</v>
      </c>
      <c r="T408" s="28">
        <v>0.5</v>
      </c>
      <c r="U408" s="28">
        <v>0.49</v>
      </c>
      <c r="V408" s="26">
        <f t="shared" si="81"/>
        <v>0.46899999999999997</v>
      </c>
    </row>
    <row r="409" spans="1:22" x14ac:dyDescent="0.25">
      <c r="A409" s="19" t="s">
        <v>488</v>
      </c>
      <c r="B409" s="19">
        <v>5</v>
      </c>
      <c r="C409" s="19" t="s">
        <v>926</v>
      </c>
      <c r="D409" s="19" t="s">
        <v>521</v>
      </c>
      <c r="E409" s="7">
        <v>2010</v>
      </c>
      <c r="F409" s="19">
        <v>149214</v>
      </c>
      <c r="G409" s="19">
        <v>193009</v>
      </c>
      <c r="H409" s="19">
        <v>5888</v>
      </c>
      <c r="I409" s="25">
        <v>0.42863914096365813</v>
      </c>
      <c r="J409" s="25">
        <v>0.55444671383552946</v>
      </c>
      <c r="K409" s="25">
        <f t="shared" si="75"/>
        <v>0.43601394412415295</v>
      </c>
      <c r="L409" s="25">
        <f t="shared" si="76"/>
        <v>0.56398605587584705</v>
      </c>
      <c r="M409" s="26">
        <f t="shared" si="74"/>
        <v>0.1279721117516941</v>
      </c>
      <c r="N409" s="25">
        <v>0.45899999999999996</v>
      </c>
      <c r="O409" s="25">
        <v>0.52500000000000002</v>
      </c>
      <c r="P409" s="26">
        <f t="shared" si="77"/>
        <v>0.44774999999999998</v>
      </c>
      <c r="Q409" s="31">
        <v>110562</v>
      </c>
      <c r="R409" s="28">
        <v>119560</v>
      </c>
      <c r="S409" s="26">
        <f t="shared" si="80"/>
        <v>3.9100998600742232E-2</v>
      </c>
      <c r="T409" s="28">
        <v>0.48</v>
      </c>
      <c r="U409" s="28">
        <v>0.51</v>
      </c>
      <c r="V409" s="26">
        <f t="shared" si="81"/>
        <v>0.44899999999999995</v>
      </c>
    </row>
    <row r="410" spans="1:22" x14ac:dyDescent="0.25">
      <c r="A410" s="19" t="s">
        <v>488</v>
      </c>
      <c r="B410" s="19">
        <v>6</v>
      </c>
      <c r="C410" s="19" t="s">
        <v>927</v>
      </c>
      <c r="D410" s="19" t="s">
        <v>521</v>
      </c>
      <c r="E410" s="7">
        <v>1992</v>
      </c>
      <c r="F410" s="19">
        <v>111915</v>
      </c>
      <c r="G410" s="19">
        <v>211218</v>
      </c>
      <c r="H410" s="19">
        <v>666</v>
      </c>
      <c r="I410" s="25">
        <v>0.34563108595146991</v>
      </c>
      <c r="J410" s="25">
        <v>0.65231208249562234</v>
      </c>
      <c r="K410" s="25">
        <f t="shared" si="75"/>
        <v>0.34634345610011974</v>
      </c>
      <c r="L410" s="25">
        <f t="shared" si="76"/>
        <v>0.65365654389988026</v>
      </c>
      <c r="M410" s="26">
        <f t="shared" si="74"/>
        <v>0.30731308779976052</v>
      </c>
      <c r="N410" s="25">
        <v>0.39500000000000002</v>
      </c>
      <c r="O410" s="25">
        <v>0.58799999999999997</v>
      </c>
      <c r="P410" s="26">
        <f t="shared" si="77"/>
        <v>0.38425000000000004</v>
      </c>
      <c r="Q410" s="31">
        <v>0</v>
      </c>
      <c r="R410" s="28">
        <v>127487</v>
      </c>
      <c r="S410" s="26">
        <f t="shared" si="80"/>
        <v>1</v>
      </c>
      <c r="T410" s="28">
        <v>0.42</v>
      </c>
      <c r="U410" s="28">
        <v>0.56999999999999995</v>
      </c>
      <c r="V410" s="26">
        <f t="shared" si="81"/>
        <v>0.38900000000000001</v>
      </c>
    </row>
    <row r="411" spans="1:22" x14ac:dyDescent="0.25">
      <c r="A411" s="19" t="s">
        <v>488</v>
      </c>
      <c r="B411" s="19">
        <v>7</v>
      </c>
      <c r="C411" s="19" t="s">
        <v>928</v>
      </c>
      <c r="D411" s="19" t="s">
        <v>521</v>
      </c>
      <c r="E411" s="7">
        <v>2000</v>
      </c>
      <c r="F411" s="19">
        <v>158012</v>
      </c>
      <c r="G411" s="19">
        <v>222983</v>
      </c>
      <c r="H411" s="19">
        <v>914</v>
      </c>
      <c r="I411" s="25">
        <v>0.41374254076232819</v>
      </c>
      <c r="J411" s="25">
        <v>0.5838642189631561</v>
      </c>
      <c r="K411" s="25">
        <f t="shared" si="75"/>
        <v>0.41473510151051851</v>
      </c>
      <c r="L411" s="25">
        <f t="shared" si="76"/>
        <v>0.58526489848948149</v>
      </c>
      <c r="M411" s="26">
        <f t="shared" si="74"/>
        <v>0.17052979697896298</v>
      </c>
      <c r="N411" s="25">
        <v>0.41700000000000004</v>
      </c>
      <c r="O411" s="25">
        <v>0.56899999999999995</v>
      </c>
      <c r="P411" s="26">
        <f t="shared" si="77"/>
        <v>0.40475000000000005</v>
      </c>
      <c r="Q411" s="31">
        <v>79616</v>
      </c>
      <c r="R411" s="28">
        <v>138209</v>
      </c>
      <c r="S411" s="26">
        <f t="shared" si="80"/>
        <v>0.26899116263055206</v>
      </c>
      <c r="T411" s="28">
        <v>0.46</v>
      </c>
      <c r="U411" s="28">
        <v>0.53</v>
      </c>
      <c r="V411" s="26">
        <f t="shared" si="81"/>
        <v>0.42899999999999999</v>
      </c>
    </row>
    <row r="412" spans="1:22" x14ac:dyDescent="0.25">
      <c r="A412" s="19" t="s">
        <v>488</v>
      </c>
      <c r="B412" s="19">
        <v>8</v>
      </c>
      <c r="C412" s="19" t="s">
        <v>929</v>
      </c>
      <c r="D412" s="19" t="s">
        <v>528</v>
      </c>
      <c r="E412" s="7">
        <v>1990</v>
      </c>
      <c r="F412" s="19">
        <v>226847</v>
      </c>
      <c r="G412" s="19">
        <v>107370</v>
      </c>
      <c r="H412" s="19">
        <v>16970</v>
      </c>
      <c r="I412" s="25">
        <v>0.64594361408594281</v>
      </c>
      <c r="J412" s="25">
        <v>0.30573455167759628</v>
      </c>
      <c r="K412" s="25">
        <f t="shared" si="75"/>
        <v>0.67874165587028779</v>
      </c>
      <c r="L412" s="25">
        <f t="shared" si="76"/>
        <v>0.3212583441297121</v>
      </c>
      <c r="M412" s="26">
        <f t="shared" ref="M412:M437" si="82">ABS((J412/(J412+I412))-(I412/(J412+I412)))</f>
        <v>0.35748331174057568</v>
      </c>
      <c r="N412" s="25">
        <v>0.67799999999999994</v>
      </c>
      <c r="O412" s="25">
        <v>0.31</v>
      </c>
      <c r="P412" s="26">
        <f t="shared" si="77"/>
        <v>0.66474999999999995</v>
      </c>
      <c r="Q412" s="31">
        <v>116404</v>
      </c>
      <c r="R412" s="28">
        <v>71145</v>
      </c>
      <c r="S412" s="26">
        <f t="shared" si="80"/>
        <v>0.24131826882574692</v>
      </c>
      <c r="T412" s="28">
        <v>0.69</v>
      </c>
      <c r="U412" s="28">
        <v>0.3</v>
      </c>
      <c r="V412" s="26">
        <f t="shared" si="81"/>
        <v>0.65900000000000003</v>
      </c>
    </row>
    <row r="413" spans="1:22" x14ac:dyDescent="0.25">
      <c r="A413" s="19" t="s">
        <v>488</v>
      </c>
      <c r="B413" s="19">
        <v>9</v>
      </c>
      <c r="C413" s="19" t="s">
        <v>930</v>
      </c>
      <c r="D413" s="19" t="s">
        <v>521</v>
      </c>
      <c r="E413" s="7">
        <v>2010</v>
      </c>
      <c r="F413" s="19">
        <v>116400</v>
      </c>
      <c r="G413" s="19">
        <v>184882</v>
      </c>
      <c r="H413" s="19">
        <v>376</v>
      </c>
      <c r="I413" s="25">
        <v>0.38586743928554851</v>
      </c>
      <c r="J413" s="25">
        <v>0.61288611606521293</v>
      </c>
      <c r="K413" s="25">
        <f t="shared" si="75"/>
        <v>0.38634900193174504</v>
      </c>
      <c r="L413" s="25">
        <f t="shared" si="76"/>
        <v>0.61365099806825507</v>
      </c>
      <c r="M413" s="26">
        <f t="shared" si="82"/>
        <v>0.22730199613651003</v>
      </c>
      <c r="N413" s="25">
        <v>0.34899999999999998</v>
      </c>
      <c r="O413" s="25">
        <v>0.63100000000000001</v>
      </c>
      <c r="P413" s="26">
        <f t="shared" si="77"/>
        <v>0.33975</v>
      </c>
      <c r="Q413" s="31">
        <v>86743</v>
      </c>
      <c r="R413" s="28">
        <v>95726</v>
      </c>
      <c r="S413" s="26">
        <f t="shared" si="80"/>
        <v>4.9230280211981226E-2</v>
      </c>
      <c r="T413" s="28">
        <v>0.4</v>
      </c>
      <c r="U413" s="28">
        <v>0.59</v>
      </c>
      <c r="V413" s="26">
        <f t="shared" si="81"/>
        <v>0.36899999999999999</v>
      </c>
    </row>
    <row r="414" spans="1:22" x14ac:dyDescent="0.25">
      <c r="A414" s="19" t="s">
        <v>488</v>
      </c>
      <c r="B414" s="19">
        <v>10</v>
      </c>
      <c r="C414" s="19" t="s">
        <v>931</v>
      </c>
      <c r="D414" s="19" t="s">
        <v>521</v>
      </c>
      <c r="E414" s="7">
        <v>1980</v>
      </c>
      <c r="F414" s="19">
        <v>142024</v>
      </c>
      <c r="G414" s="19">
        <v>214038</v>
      </c>
      <c r="H414" s="19">
        <v>10382</v>
      </c>
      <c r="I414" s="25">
        <v>0.38757354466166727</v>
      </c>
      <c r="J414" s="25">
        <v>0.58409470478435999</v>
      </c>
      <c r="K414" s="25">
        <f t="shared" si="75"/>
        <v>0.39887435334295712</v>
      </c>
      <c r="L414" s="25">
        <f t="shared" si="76"/>
        <v>0.60112564665704293</v>
      </c>
      <c r="M414" s="26">
        <f t="shared" si="82"/>
        <v>0.20225129331408581</v>
      </c>
      <c r="N414" s="25">
        <v>0.48799999999999999</v>
      </c>
      <c r="O414" s="25">
        <v>0.499</v>
      </c>
      <c r="P414" s="26">
        <f t="shared" si="77"/>
        <v>0.47525000000000001</v>
      </c>
      <c r="Q414" s="31">
        <v>72604</v>
      </c>
      <c r="R414" s="28">
        <v>131116</v>
      </c>
      <c r="S414" s="26">
        <f t="shared" si="80"/>
        <v>0.28721774985273907</v>
      </c>
      <c r="T414" s="28">
        <v>0.53</v>
      </c>
      <c r="U414" s="28">
        <v>0.46</v>
      </c>
      <c r="V414" s="26">
        <f t="shared" si="81"/>
        <v>0.499</v>
      </c>
    </row>
    <row r="415" spans="1:22" x14ac:dyDescent="0.25">
      <c r="A415" s="19" t="s">
        <v>488</v>
      </c>
      <c r="B415" s="19">
        <v>11</v>
      </c>
      <c r="C415" s="19" t="s">
        <v>932</v>
      </c>
      <c r="D415" s="19" t="s">
        <v>528</v>
      </c>
      <c r="E415" s="7">
        <v>2008</v>
      </c>
      <c r="F415" s="19">
        <v>202665</v>
      </c>
      <c r="G415" s="19">
        <v>117902</v>
      </c>
      <c r="H415" s="19">
        <v>11735</v>
      </c>
      <c r="I415" s="25">
        <v>0.60988197483012441</v>
      </c>
      <c r="J415" s="25">
        <v>0.35480376284223386</v>
      </c>
      <c r="K415" s="25">
        <f t="shared" si="75"/>
        <v>0.63220793157124722</v>
      </c>
      <c r="L415" s="25">
        <f t="shared" si="76"/>
        <v>0.36779206842875278</v>
      </c>
      <c r="M415" s="26">
        <f t="shared" si="82"/>
        <v>0.26441586314249443</v>
      </c>
      <c r="N415" s="25">
        <v>0.625</v>
      </c>
      <c r="O415" s="25">
        <v>0.36299999999999999</v>
      </c>
      <c r="P415" s="26">
        <f t="shared" si="77"/>
        <v>0.61175000000000002</v>
      </c>
      <c r="Q415" s="31">
        <v>111720</v>
      </c>
      <c r="R415" s="28">
        <v>110739</v>
      </c>
      <c r="S415" s="26">
        <f t="shared" si="80"/>
        <v>4.4098013566544747E-3</v>
      </c>
      <c r="T415" s="28">
        <v>0.56999999999999995</v>
      </c>
      <c r="U415" s="28">
        <v>0.42</v>
      </c>
      <c r="V415" s="26">
        <f t="shared" si="81"/>
        <v>0.53899999999999992</v>
      </c>
    </row>
    <row r="416" spans="1:22" x14ac:dyDescent="0.25">
      <c r="A416" s="19" t="s">
        <v>489</v>
      </c>
      <c r="B416" s="19">
        <v>1</v>
      </c>
      <c r="C416" s="19" t="s">
        <v>933</v>
      </c>
      <c r="D416" s="19" t="s">
        <v>531</v>
      </c>
      <c r="E416" s="7">
        <v>2012</v>
      </c>
      <c r="F416" s="19">
        <v>177025</v>
      </c>
      <c r="G416" s="19">
        <v>151187</v>
      </c>
      <c r="H416" s="19">
        <v>0</v>
      </c>
      <c r="I416" s="25">
        <v>0.5393617539882759</v>
      </c>
      <c r="J416" s="25">
        <v>0.46063824601172415</v>
      </c>
      <c r="K416" s="25">
        <f t="shared" si="75"/>
        <v>0.5393617539882759</v>
      </c>
      <c r="L416" s="25">
        <f t="shared" si="76"/>
        <v>0.46063824601172415</v>
      </c>
      <c r="M416" s="26">
        <f t="shared" si="82"/>
        <v>7.8723507976551754E-2</v>
      </c>
      <c r="N416" s="25">
        <v>0.54100000000000004</v>
      </c>
      <c r="O416" s="25">
        <v>0.433</v>
      </c>
      <c r="P416" s="26">
        <f t="shared" si="77"/>
        <v>0.53475000000000006</v>
      </c>
      <c r="Q416" s="31"/>
      <c r="R416" s="28"/>
      <c r="S416" s="26"/>
      <c r="T416" s="28"/>
      <c r="U416" s="28"/>
      <c r="V416" s="26"/>
    </row>
    <row r="417" spans="1:22" x14ac:dyDescent="0.25">
      <c r="A417" s="19" t="s">
        <v>489</v>
      </c>
      <c r="B417" s="19">
        <v>2</v>
      </c>
      <c r="C417" s="19" t="s">
        <v>934</v>
      </c>
      <c r="D417" s="19" t="s">
        <v>528</v>
      </c>
      <c r="E417" s="7">
        <v>2000</v>
      </c>
      <c r="F417" s="19">
        <v>184826</v>
      </c>
      <c r="G417" s="19">
        <v>117465</v>
      </c>
      <c r="H417" s="19">
        <v>0</v>
      </c>
      <c r="I417" s="25">
        <v>0.61141747521428025</v>
      </c>
      <c r="J417" s="25">
        <v>0.3885825247857197</v>
      </c>
      <c r="K417" s="25">
        <f t="shared" si="75"/>
        <v>0.61141747521428025</v>
      </c>
      <c r="L417" s="25">
        <f t="shared" si="76"/>
        <v>0.3885825247857197</v>
      </c>
      <c r="M417" s="26">
        <f t="shared" si="82"/>
        <v>0.22283495042856055</v>
      </c>
      <c r="N417" s="25">
        <v>0.59200000000000008</v>
      </c>
      <c r="O417" s="25">
        <v>0.38</v>
      </c>
      <c r="P417" s="26">
        <f t="shared" si="77"/>
        <v>0.58674999999999999</v>
      </c>
      <c r="Q417" s="31">
        <v>155241</v>
      </c>
      <c r="R417" s="28">
        <v>148722</v>
      </c>
      <c r="S417" s="26">
        <f>ABS((R417/(R417+Q417))-(Q417/(R417+Q417)))</f>
        <v>2.1446689235202987E-2</v>
      </c>
      <c r="T417" s="28">
        <v>0.56000000000000005</v>
      </c>
      <c r="U417" s="28">
        <v>0.42</v>
      </c>
      <c r="V417" s="26">
        <f>(T417-U417-7.2%)/2+0.5</f>
        <v>0.53400000000000003</v>
      </c>
    </row>
    <row r="418" spans="1:22" x14ac:dyDescent="0.25">
      <c r="A418" s="19" t="s">
        <v>489</v>
      </c>
      <c r="B418" s="19">
        <v>3</v>
      </c>
      <c r="C418" s="19" t="s">
        <v>935</v>
      </c>
      <c r="D418" s="19" t="s">
        <v>521</v>
      </c>
      <c r="E418" s="7">
        <v>2010</v>
      </c>
      <c r="F418" s="19">
        <v>116438</v>
      </c>
      <c r="G418" s="19">
        <v>177446</v>
      </c>
      <c r="H418" s="19">
        <v>0</v>
      </c>
      <c r="I418" s="25">
        <v>0.39620394441344203</v>
      </c>
      <c r="J418" s="25">
        <v>0.60379605558655791</v>
      </c>
      <c r="K418" s="25">
        <f t="shared" si="75"/>
        <v>0.39620394441344203</v>
      </c>
      <c r="L418" s="25">
        <f t="shared" si="76"/>
        <v>0.60379605558655791</v>
      </c>
      <c r="M418" s="26">
        <f t="shared" si="82"/>
        <v>0.20759211117311588</v>
      </c>
      <c r="N418" s="25">
        <v>0.47899999999999998</v>
      </c>
      <c r="O418" s="25">
        <v>0.496</v>
      </c>
      <c r="P418" s="26">
        <f t="shared" si="77"/>
        <v>0.47225</v>
      </c>
      <c r="Q418" s="31">
        <v>135654</v>
      </c>
      <c r="R418" s="28">
        <v>152799</v>
      </c>
      <c r="S418" s="26">
        <f>ABS((R418/(R418+Q418))-(Q418/(R418+Q418)))</f>
        <v>5.9437759357676978E-2</v>
      </c>
      <c r="T418" s="28">
        <v>0.52</v>
      </c>
      <c r="U418" s="28">
        <v>0.46</v>
      </c>
      <c r="V418" s="26">
        <f>(T418-U418-7.2%)/2+0.5</f>
        <v>0.49399999999999999</v>
      </c>
    </row>
    <row r="419" spans="1:22" x14ac:dyDescent="0.25">
      <c r="A419" s="19" t="s">
        <v>489</v>
      </c>
      <c r="B419" s="19">
        <v>4</v>
      </c>
      <c r="C419" s="19" t="s">
        <v>936</v>
      </c>
      <c r="D419" s="19" t="s">
        <v>521</v>
      </c>
      <c r="E419" s="7">
        <v>1994</v>
      </c>
      <c r="F419" s="19">
        <v>78940</v>
      </c>
      <c r="G419" s="19">
        <v>154749</v>
      </c>
      <c r="H419" s="19">
        <v>0</v>
      </c>
      <c r="I419" s="25">
        <v>0.33779938294057488</v>
      </c>
      <c r="J419" s="25">
        <v>0.66220061705942512</v>
      </c>
      <c r="K419" s="25">
        <f t="shared" si="75"/>
        <v>0.33779938294057488</v>
      </c>
      <c r="L419" s="25">
        <f t="shared" si="76"/>
        <v>0.66220061705942512</v>
      </c>
      <c r="M419" s="26">
        <f t="shared" si="82"/>
        <v>0.32440123411885025</v>
      </c>
      <c r="N419" s="25">
        <v>0.379</v>
      </c>
      <c r="O419" s="25">
        <v>0.59699999999999998</v>
      </c>
      <c r="P419" s="26">
        <f t="shared" si="77"/>
        <v>0.37175000000000002</v>
      </c>
      <c r="Q419" s="31">
        <v>74973</v>
      </c>
      <c r="R419" s="28">
        <v>156726</v>
      </c>
      <c r="S419" s="26">
        <f>ABS((R419/(R419+Q419))-(Q419/(R419+Q419)))</f>
        <v>0.35284140199137676</v>
      </c>
      <c r="T419" s="28">
        <v>0.4</v>
      </c>
      <c r="U419" s="28">
        <v>0.57999999999999996</v>
      </c>
      <c r="V419" s="26">
        <f>(T419-U419-7.2%)/2+0.5</f>
        <v>0.374</v>
      </c>
    </row>
    <row r="420" spans="1:22" x14ac:dyDescent="0.25">
      <c r="A420" s="19" t="s">
        <v>489</v>
      </c>
      <c r="B420" s="19">
        <v>5</v>
      </c>
      <c r="C420" s="19" t="s">
        <v>937</v>
      </c>
      <c r="D420" s="19" t="s">
        <v>521</v>
      </c>
      <c r="E420" s="7">
        <v>2004</v>
      </c>
      <c r="F420" s="19">
        <v>117512</v>
      </c>
      <c r="G420" s="19">
        <v>191066</v>
      </c>
      <c r="H420" s="19">
        <v>0</v>
      </c>
      <c r="I420" s="25">
        <v>0.38081781591688324</v>
      </c>
      <c r="J420" s="25">
        <v>0.61918218408311676</v>
      </c>
      <c r="K420" s="25">
        <f t="shared" si="75"/>
        <v>0.38081781591688324</v>
      </c>
      <c r="L420" s="25">
        <f t="shared" si="76"/>
        <v>0.61918218408311676</v>
      </c>
      <c r="M420" s="26">
        <f t="shared" si="82"/>
        <v>0.23836436816623352</v>
      </c>
      <c r="N420" s="25">
        <v>0.43700000000000006</v>
      </c>
      <c r="O420" s="25">
        <v>0.53500000000000003</v>
      </c>
      <c r="P420" s="26">
        <f t="shared" si="77"/>
        <v>0.43175000000000002</v>
      </c>
      <c r="Q420" s="31">
        <v>101146</v>
      </c>
      <c r="R420" s="28">
        <v>177235</v>
      </c>
      <c r="S420" s="26">
        <f>ABS((R420/(R420+Q420))-(Q420/(R420+Q420)))</f>
        <v>0.27332684342681435</v>
      </c>
      <c r="T420" s="28">
        <v>0.46</v>
      </c>
      <c r="U420" s="28">
        <v>0.52</v>
      </c>
      <c r="V420" s="26">
        <f>(T420-U420-7.2%)/2+0.5</f>
        <v>0.434</v>
      </c>
    </row>
    <row r="421" spans="1:22" x14ac:dyDescent="0.25">
      <c r="A421" s="19" t="s">
        <v>489</v>
      </c>
      <c r="B421" s="19">
        <v>6</v>
      </c>
      <c r="C421" s="19" t="s">
        <v>938</v>
      </c>
      <c r="D421" s="19" t="s">
        <v>531</v>
      </c>
      <c r="E421" s="7">
        <v>2012</v>
      </c>
      <c r="F421" s="19">
        <v>186661</v>
      </c>
      <c r="G421" s="19">
        <v>129725</v>
      </c>
      <c r="H421" s="19">
        <v>0</v>
      </c>
      <c r="I421" s="25">
        <v>0.58997869690820703</v>
      </c>
      <c r="J421" s="25">
        <v>0.41002130309179291</v>
      </c>
      <c r="K421" s="25">
        <f t="shared" si="75"/>
        <v>0.58997869690820703</v>
      </c>
      <c r="L421" s="25">
        <f t="shared" si="76"/>
        <v>0.41002130309179291</v>
      </c>
      <c r="M421" s="26">
        <f t="shared" si="82"/>
        <v>0.17995739381641412</v>
      </c>
      <c r="N421" s="25">
        <v>0.56100000000000005</v>
      </c>
      <c r="O421" s="25">
        <v>0.41200000000000003</v>
      </c>
      <c r="P421" s="26">
        <f t="shared" si="77"/>
        <v>0.55525000000000002</v>
      </c>
      <c r="Q421" s="31"/>
      <c r="R421" s="28"/>
      <c r="S421" s="26"/>
      <c r="T421" s="28"/>
      <c r="U421" s="28"/>
      <c r="V421" s="26"/>
    </row>
    <row r="422" spans="1:22" x14ac:dyDescent="0.25">
      <c r="A422" s="19" t="s">
        <v>489</v>
      </c>
      <c r="B422" s="19">
        <v>7</v>
      </c>
      <c r="C422" s="19" t="s">
        <v>939</v>
      </c>
      <c r="D422" s="19" t="s">
        <v>528</v>
      </c>
      <c r="E422" s="7">
        <v>1988</v>
      </c>
      <c r="F422" s="19">
        <v>298368</v>
      </c>
      <c r="G422" s="19">
        <v>76212</v>
      </c>
      <c r="H422" s="19">
        <v>0</v>
      </c>
      <c r="I422" s="25">
        <v>0.79654012493993276</v>
      </c>
      <c r="J422" s="25">
        <v>0.20345987506006727</v>
      </c>
      <c r="K422" s="25">
        <f t="shared" si="75"/>
        <v>0.79654012493993276</v>
      </c>
      <c r="L422" s="25">
        <f t="shared" si="76"/>
        <v>0.20345987506006727</v>
      </c>
      <c r="M422" s="26">
        <f t="shared" si="82"/>
        <v>0.59308024987986552</v>
      </c>
      <c r="N422" s="25">
        <v>0.79200000000000004</v>
      </c>
      <c r="O422" s="25">
        <v>0.18100000000000002</v>
      </c>
      <c r="P422" s="26">
        <f t="shared" si="77"/>
        <v>0.78625</v>
      </c>
      <c r="Q422" s="31">
        <v>232649</v>
      </c>
      <c r="R422" s="28">
        <v>0</v>
      </c>
      <c r="S422" s="26">
        <f>ABS((R422/(R422+Q422))-(Q422/(R422+Q422)))</f>
        <v>1</v>
      </c>
      <c r="T422" s="28">
        <v>0.84</v>
      </c>
      <c r="U422" s="28">
        <v>0.15</v>
      </c>
      <c r="V422" s="26">
        <f>(T422-U422-7.2%)/2+0.5</f>
        <v>0.80899999999999994</v>
      </c>
    </row>
    <row r="423" spans="1:22" x14ac:dyDescent="0.25">
      <c r="A423" s="19" t="s">
        <v>489</v>
      </c>
      <c r="B423" s="19">
        <v>8</v>
      </c>
      <c r="C423" s="19" t="s">
        <v>940</v>
      </c>
      <c r="D423" s="19" t="s">
        <v>521</v>
      </c>
      <c r="E423" s="7">
        <v>2004</v>
      </c>
      <c r="F423" s="19">
        <v>121886</v>
      </c>
      <c r="G423" s="19">
        <v>180204</v>
      </c>
      <c r="H423" s="19">
        <v>0</v>
      </c>
      <c r="I423" s="25">
        <v>0.4034757853619782</v>
      </c>
      <c r="J423" s="25">
        <v>0.59652421463802174</v>
      </c>
      <c r="K423" s="25">
        <f t="shared" si="75"/>
        <v>0.4034757853619782</v>
      </c>
      <c r="L423" s="25">
        <f t="shared" si="76"/>
        <v>0.59652421463802174</v>
      </c>
      <c r="M423" s="26">
        <f t="shared" si="82"/>
        <v>0.19304842927604354</v>
      </c>
      <c r="N423" s="25">
        <v>0.49700000000000005</v>
      </c>
      <c r="O423" s="25">
        <v>0.48100000000000004</v>
      </c>
      <c r="P423" s="26">
        <f t="shared" si="77"/>
        <v>0.48875000000000002</v>
      </c>
      <c r="Q423" s="31">
        <v>148581</v>
      </c>
      <c r="R423" s="28">
        <v>161296</v>
      </c>
      <c r="S423" s="26">
        <f>ABS((R423/(R423+Q423))-(Q423/(R423+Q423)))</f>
        <v>4.1032409633499745E-2</v>
      </c>
      <c r="T423" s="28">
        <v>0.56999999999999995</v>
      </c>
      <c r="U423" s="28">
        <v>0.42</v>
      </c>
      <c r="V423" s="26">
        <f>(T423-U423-7.2%)/2+0.5</f>
        <v>0.53899999999999992</v>
      </c>
    </row>
    <row r="424" spans="1:22" x14ac:dyDescent="0.25">
      <c r="A424" s="19" t="s">
        <v>489</v>
      </c>
      <c r="B424" s="19">
        <v>9</v>
      </c>
      <c r="C424" s="19" t="s">
        <v>941</v>
      </c>
      <c r="D424" s="19" t="s">
        <v>528</v>
      </c>
      <c r="E424" s="7">
        <v>1996</v>
      </c>
      <c r="F424" s="19">
        <v>192034</v>
      </c>
      <c r="G424" s="19">
        <v>76105</v>
      </c>
      <c r="H424" s="19">
        <v>0</v>
      </c>
      <c r="I424" s="25">
        <v>0.71617332801270983</v>
      </c>
      <c r="J424" s="25">
        <v>0.28382667198729017</v>
      </c>
      <c r="K424" s="25">
        <f t="shared" si="75"/>
        <v>0.71617332801270983</v>
      </c>
      <c r="L424" s="25">
        <f t="shared" si="76"/>
        <v>0.28382667198729017</v>
      </c>
      <c r="M424" s="26">
        <f t="shared" si="82"/>
        <v>0.43234665602541966</v>
      </c>
      <c r="N424" s="25">
        <v>0.68299999999999994</v>
      </c>
      <c r="O424" s="25">
        <v>0.29600000000000004</v>
      </c>
      <c r="P424" s="26">
        <f t="shared" si="77"/>
        <v>0.67425000000000002</v>
      </c>
      <c r="Q424" s="31">
        <v>123743</v>
      </c>
      <c r="R424" s="28">
        <v>101851</v>
      </c>
      <c r="S424" s="26">
        <f>ABS((R424/(R424+Q424))-(Q424/(R424+Q424)))</f>
        <v>9.7041587985496058E-2</v>
      </c>
      <c r="T424" s="28">
        <v>0.59</v>
      </c>
      <c r="U424" s="28">
        <v>0.4</v>
      </c>
      <c r="V424" s="26">
        <f>(T424-U424-7.2%)/2+0.5</f>
        <v>0.55899999999999994</v>
      </c>
    </row>
    <row r="425" spans="1:22" x14ac:dyDescent="0.25">
      <c r="A425" s="19" t="s">
        <v>489</v>
      </c>
      <c r="B425" s="19">
        <v>10</v>
      </c>
      <c r="C425" s="19" t="s">
        <v>942</v>
      </c>
      <c r="D425" s="19" t="s">
        <v>531</v>
      </c>
      <c r="E425" s="7">
        <v>2012</v>
      </c>
      <c r="F425" s="19">
        <v>163036</v>
      </c>
      <c r="G425" s="19">
        <v>115381</v>
      </c>
      <c r="H425" s="19">
        <v>0</v>
      </c>
      <c r="I425" s="25">
        <v>0.58558205856682599</v>
      </c>
      <c r="J425" s="25">
        <v>0.41441794143317395</v>
      </c>
      <c r="K425" s="25">
        <f t="shared" si="75"/>
        <v>0.58558205856682599</v>
      </c>
      <c r="L425" s="25">
        <f t="shared" si="76"/>
        <v>0.41441794143317395</v>
      </c>
      <c r="M425" s="26">
        <f t="shared" si="82"/>
        <v>0.17116411713365204</v>
      </c>
      <c r="N425" s="25">
        <v>0.56299999999999994</v>
      </c>
      <c r="O425" s="25">
        <v>0.41100000000000003</v>
      </c>
      <c r="P425" s="26">
        <f t="shared" si="77"/>
        <v>0.55674999999999997</v>
      </c>
      <c r="Q425" s="31"/>
      <c r="R425" s="28"/>
      <c r="S425" s="26"/>
      <c r="T425" s="28"/>
      <c r="U425" s="28"/>
      <c r="V425" s="26"/>
    </row>
    <row r="426" spans="1:22" x14ac:dyDescent="0.25">
      <c r="A426" s="19" t="s">
        <v>490</v>
      </c>
      <c r="B426" s="19">
        <v>1</v>
      </c>
      <c r="C426" s="19" t="s">
        <v>943</v>
      </c>
      <c r="D426" s="19" t="s">
        <v>521</v>
      </c>
      <c r="E426" s="7">
        <v>2010</v>
      </c>
      <c r="F426" s="19">
        <v>80342</v>
      </c>
      <c r="G426" s="19">
        <v>133809</v>
      </c>
      <c r="H426" s="19">
        <v>0</v>
      </c>
      <c r="I426" s="25">
        <v>0.37516518718100778</v>
      </c>
      <c r="J426" s="25">
        <v>0.62483481281899222</v>
      </c>
      <c r="K426" s="25">
        <f t="shared" si="75"/>
        <v>0.37516518718100778</v>
      </c>
      <c r="L426" s="25">
        <f t="shared" si="76"/>
        <v>0.62483481281899222</v>
      </c>
      <c r="M426" s="26">
        <f t="shared" si="82"/>
        <v>0.24966962563798445</v>
      </c>
      <c r="N426" s="25">
        <v>0.35499999999999998</v>
      </c>
      <c r="O426" s="25">
        <v>0.622</v>
      </c>
      <c r="P426" s="26">
        <f t="shared" si="77"/>
        <v>0.34725</v>
      </c>
      <c r="Q426" s="31">
        <v>89220</v>
      </c>
      <c r="R426" s="28">
        <v>90660</v>
      </c>
      <c r="S426" s="26">
        <f>ABS((R426/(R426+Q426))-(Q426/(R426+Q426)))</f>
        <v>8.0053368912608724E-3</v>
      </c>
      <c r="T426" s="28">
        <v>0.42</v>
      </c>
      <c r="U426" s="28">
        <v>0.56999999999999995</v>
      </c>
      <c r="V426" s="26">
        <f>(T426-U426-7.2%)/2+0.5</f>
        <v>0.38900000000000001</v>
      </c>
    </row>
    <row r="427" spans="1:22" x14ac:dyDescent="0.25">
      <c r="A427" s="19" t="s">
        <v>490</v>
      </c>
      <c r="B427" s="19">
        <v>2</v>
      </c>
      <c r="C427" s="19" t="s">
        <v>944</v>
      </c>
      <c r="D427" s="19" t="s">
        <v>521</v>
      </c>
      <c r="E427" s="7">
        <v>2000</v>
      </c>
      <c r="F427" s="19">
        <v>68560</v>
      </c>
      <c r="G427" s="19">
        <v>158206</v>
      </c>
      <c r="H427" s="19">
        <v>0</v>
      </c>
      <c r="I427" s="25">
        <v>0.30233809301217995</v>
      </c>
      <c r="J427" s="25">
        <v>0.69766190698782005</v>
      </c>
      <c r="K427" s="25">
        <f t="shared" si="75"/>
        <v>0.30233809301217995</v>
      </c>
      <c r="L427" s="25">
        <f t="shared" si="76"/>
        <v>0.69766190698782005</v>
      </c>
      <c r="M427" s="26">
        <f t="shared" si="82"/>
        <v>0.39532381397564009</v>
      </c>
      <c r="N427" s="25">
        <v>0.38</v>
      </c>
      <c r="O427" s="25">
        <v>0.6</v>
      </c>
      <c r="P427" s="26">
        <f t="shared" si="77"/>
        <v>0.37075000000000002</v>
      </c>
      <c r="Q427" s="31">
        <v>55001</v>
      </c>
      <c r="R427" s="28">
        <v>126814</v>
      </c>
      <c r="S427" s="26">
        <f>ABS((R427/(R427+Q427))-(Q427/(R427+Q427)))</f>
        <v>0.39497841212221219</v>
      </c>
      <c r="T427" s="28">
        <v>0.44</v>
      </c>
      <c r="U427" s="28">
        <v>0.55000000000000004</v>
      </c>
      <c r="V427" s="26">
        <f>(T427-U427-7.2%)/2+0.5</f>
        <v>0.40899999999999997</v>
      </c>
    </row>
    <row r="428" spans="1:22" x14ac:dyDescent="0.25">
      <c r="A428" s="19" t="s">
        <v>490</v>
      </c>
      <c r="B428" s="19">
        <v>3</v>
      </c>
      <c r="C428" s="19" t="s">
        <v>945</v>
      </c>
      <c r="D428" s="19" t="s">
        <v>528</v>
      </c>
      <c r="E428" s="7">
        <v>1976</v>
      </c>
      <c r="F428" s="19">
        <v>108223</v>
      </c>
      <c r="G428" s="19">
        <v>92214</v>
      </c>
      <c r="H428" s="19">
        <v>0</v>
      </c>
      <c r="I428" s="25">
        <v>0.5399352414973283</v>
      </c>
      <c r="J428" s="25">
        <v>0.46006475850267164</v>
      </c>
      <c r="K428" s="25">
        <f t="shared" si="75"/>
        <v>0.5399352414973283</v>
      </c>
      <c r="L428" s="25">
        <f t="shared" si="76"/>
        <v>0.46006475850267164</v>
      </c>
      <c r="M428" s="26">
        <f t="shared" si="82"/>
        <v>7.9870482994656655E-2</v>
      </c>
      <c r="N428" s="25">
        <v>0.32799999999999996</v>
      </c>
      <c r="O428" s="25">
        <v>0.65</v>
      </c>
      <c r="P428" s="26">
        <f t="shared" si="77"/>
        <v>0.31974999999999998</v>
      </c>
      <c r="Q428" s="31">
        <v>83636</v>
      </c>
      <c r="R428" s="28">
        <v>65611</v>
      </c>
      <c r="S428" s="26">
        <f>ABS((R428/(R428+Q428))-(Q428/(R428+Q428)))</f>
        <v>0.12077294685990342</v>
      </c>
      <c r="T428" s="28">
        <v>0.42</v>
      </c>
      <c r="U428" s="28">
        <v>0.56000000000000005</v>
      </c>
      <c r="V428" s="26">
        <f>(T428-U428-7.2%)/2+0.5</f>
        <v>0.39399999999999996</v>
      </c>
    </row>
    <row r="429" spans="1:22" x14ac:dyDescent="0.25">
      <c r="A429" s="19" t="s">
        <v>491</v>
      </c>
      <c r="B429" s="19">
        <v>1</v>
      </c>
      <c r="C429" s="19" t="s">
        <v>946</v>
      </c>
      <c r="D429" s="19" t="s">
        <v>521</v>
      </c>
      <c r="E429" s="7">
        <v>1998</v>
      </c>
      <c r="F429" s="19">
        <v>158414</v>
      </c>
      <c r="G429" s="19">
        <v>200423</v>
      </c>
      <c r="H429" s="19">
        <v>6221</v>
      </c>
      <c r="I429" s="25">
        <v>0.43394200373639258</v>
      </c>
      <c r="J429" s="25">
        <v>0.5490168685523944</v>
      </c>
      <c r="K429" s="25">
        <f t="shared" si="75"/>
        <v>0.44146506631144505</v>
      </c>
      <c r="L429" s="25">
        <f t="shared" si="76"/>
        <v>0.558534933688555</v>
      </c>
      <c r="M429" s="26">
        <f t="shared" si="82"/>
        <v>0.11706986737710995</v>
      </c>
      <c r="N429" s="25">
        <v>0.47399999999999998</v>
      </c>
      <c r="O429" s="25">
        <v>0.51600000000000001</v>
      </c>
      <c r="P429" s="26">
        <f t="shared" si="77"/>
        <v>0.45974999999999999</v>
      </c>
      <c r="Q429" s="31">
        <v>79355</v>
      </c>
      <c r="R429" s="28">
        <v>179810</v>
      </c>
      <c r="S429" s="26">
        <f>ABS((R429/(R429+Q429))-(Q429/(R429+Q429)))</f>
        <v>0.38761020971195959</v>
      </c>
      <c r="T429" s="28">
        <v>0.51</v>
      </c>
      <c r="U429" s="28">
        <v>0.48</v>
      </c>
      <c r="V429" s="26">
        <f>(T429-U429-7.2%)/2+0.5</f>
        <v>0.47899999999999998</v>
      </c>
    </row>
    <row r="430" spans="1:22" x14ac:dyDescent="0.25">
      <c r="A430" s="19" t="s">
        <v>491</v>
      </c>
      <c r="B430" s="19">
        <v>2</v>
      </c>
      <c r="C430" s="19" t="s">
        <v>947</v>
      </c>
      <c r="D430" s="19" t="s">
        <v>531</v>
      </c>
      <c r="E430" s="7">
        <v>2012</v>
      </c>
      <c r="F430" s="19">
        <v>265422</v>
      </c>
      <c r="G430" s="19">
        <v>124683</v>
      </c>
      <c r="H430" s="19">
        <v>793</v>
      </c>
      <c r="I430" s="25">
        <v>0.67900577644295956</v>
      </c>
      <c r="J430" s="25">
        <v>0.31896556134848475</v>
      </c>
      <c r="K430" s="25">
        <f t="shared" si="75"/>
        <v>0.68038604990963969</v>
      </c>
      <c r="L430" s="25">
        <f t="shared" si="76"/>
        <v>0.31961395009036025</v>
      </c>
      <c r="M430" s="26">
        <f t="shared" si="82"/>
        <v>0.36077209981927943</v>
      </c>
      <c r="N430" s="25">
        <v>0.68299999999999994</v>
      </c>
      <c r="O430" s="25">
        <v>0.30499999999999999</v>
      </c>
      <c r="P430" s="26">
        <f t="shared" si="77"/>
        <v>0.66974999999999996</v>
      </c>
      <c r="Q430" s="31"/>
      <c r="R430" s="28"/>
      <c r="S430" s="26"/>
      <c r="T430" s="28"/>
      <c r="U430" s="28"/>
      <c r="V430" s="26"/>
    </row>
    <row r="431" spans="1:22" x14ac:dyDescent="0.25">
      <c r="A431" s="19" t="s">
        <v>491</v>
      </c>
      <c r="B431" s="19">
        <v>3</v>
      </c>
      <c r="C431" s="19" t="s">
        <v>948</v>
      </c>
      <c r="D431" s="19" t="s">
        <v>528</v>
      </c>
      <c r="E431" s="7">
        <v>1996</v>
      </c>
      <c r="F431" s="19">
        <v>217712</v>
      </c>
      <c r="G431" s="19">
        <v>121713</v>
      </c>
      <c r="H431" s="19">
        <v>339</v>
      </c>
      <c r="I431" s="25">
        <v>0.64077418443390122</v>
      </c>
      <c r="J431" s="25">
        <v>0.35822806418572894</v>
      </c>
      <c r="K431" s="25">
        <f t="shared" si="75"/>
        <v>0.641414156293732</v>
      </c>
      <c r="L431" s="25">
        <f t="shared" si="76"/>
        <v>0.35858584370626795</v>
      </c>
      <c r="M431" s="26">
        <f t="shared" si="82"/>
        <v>0.28282831258746405</v>
      </c>
      <c r="N431" s="25">
        <v>0.54800000000000004</v>
      </c>
      <c r="O431" s="25">
        <v>0.43799999999999994</v>
      </c>
      <c r="P431" s="26">
        <f t="shared" si="77"/>
        <v>0.53575000000000006</v>
      </c>
      <c r="Q431" s="31">
        <v>126371</v>
      </c>
      <c r="R431" s="28">
        <v>116825</v>
      </c>
      <c r="S431" s="26">
        <f t="shared" ref="S431:S437" si="83">ABS((R431/(R431+Q431))-(Q431/(R431+Q431)))</f>
        <v>3.9252290333722628E-2</v>
      </c>
      <c r="T431" s="28">
        <v>0.57999999999999996</v>
      </c>
      <c r="U431" s="28">
        <v>0.41</v>
      </c>
      <c r="V431" s="26">
        <f t="shared" ref="V431:V437" si="84">(T431-U431-7.2%)/2+0.5</f>
        <v>0.54899999999999993</v>
      </c>
    </row>
    <row r="432" spans="1:22" x14ac:dyDescent="0.25">
      <c r="A432" s="19" t="s">
        <v>491</v>
      </c>
      <c r="B432" s="19">
        <v>4</v>
      </c>
      <c r="C432" s="19" t="s">
        <v>949</v>
      </c>
      <c r="D432" s="19" t="s">
        <v>528</v>
      </c>
      <c r="E432" s="7">
        <v>2004</v>
      </c>
      <c r="F432" s="19">
        <v>235257</v>
      </c>
      <c r="G432" s="19">
        <v>80787</v>
      </c>
      <c r="H432" s="19">
        <v>9744</v>
      </c>
      <c r="I432" s="25">
        <v>0.7221168367159011</v>
      </c>
      <c r="J432" s="25">
        <v>0.24797414269402188</v>
      </c>
      <c r="K432" s="25">
        <f t="shared" si="75"/>
        <v>0.74438052929338949</v>
      </c>
      <c r="L432" s="25">
        <f t="shared" si="76"/>
        <v>0.25561947070661051</v>
      </c>
      <c r="M432" s="26">
        <f t="shared" si="82"/>
        <v>0.48876105858677898</v>
      </c>
      <c r="N432" s="25">
        <v>0.753</v>
      </c>
      <c r="O432" s="25">
        <v>0.23800000000000002</v>
      </c>
      <c r="P432" s="26">
        <f t="shared" si="77"/>
        <v>0.73825000000000007</v>
      </c>
      <c r="Q432" s="31">
        <v>143549</v>
      </c>
      <c r="R432" s="28">
        <v>61535</v>
      </c>
      <c r="S432" s="26">
        <f t="shared" si="83"/>
        <v>0.39990442940453663</v>
      </c>
      <c r="T432" s="28">
        <v>0.75</v>
      </c>
      <c r="U432" s="28">
        <v>0.24</v>
      </c>
      <c r="V432" s="26">
        <f t="shared" si="84"/>
        <v>0.71899999999999997</v>
      </c>
    </row>
    <row r="433" spans="1:22" x14ac:dyDescent="0.25">
      <c r="A433" s="19" t="s">
        <v>491</v>
      </c>
      <c r="B433" s="19">
        <v>5</v>
      </c>
      <c r="C433" s="19" t="s">
        <v>950</v>
      </c>
      <c r="D433" s="19" t="s">
        <v>521</v>
      </c>
      <c r="E433" s="7">
        <v>1978</v>
      </c>
      <c r="F433" s="19">
        <v>118478</v>
      </c>
      <c r="G433" s="19">
        <v>250335</v>
      </c>
      <c r="H433" s="19">
        <v>851</v>
      </c>
      <c r="I433" s="25">
        <v>0.32050186114958451</v>
      </c>
      <c r="J433" s="25">
        <v>0.67719604830332414</v>
      </c>
      <c r="K433" s="25">
        <f t="shared" si="75"/>
        <v>0.32124138791203133</v>
      </c>
      <c r="L433" s="25">
        <f t="shared" si="76"/>
        <v>0.67875861208796873</v>
      </c>
      <c r="M433" s="26">
        <f t="shared" si="82"/>
        <v>0.3575172241759374</v>
      </c>
      <c r="N433" s="25">
        <v>0.377</v>
      </c>
      <c r="O433" s="25">
        <v>0.61299999999999999</v>
      </c>
      <c r="P433" s="26">
        <f t="shared" si="77"/>
        <v>0.36275000000000002</v>
      </c>
      <c r="Q433" s="31">
        <v>90625</v>
      </c>
      <c r="R433" s="28">
        <v>229634</v>
      </c>
      <c r="S433" s="26">
        <f t="shared" si="83"/>
        <v>0.43405181431279055</v>
      </c>
      <c r="T433" s="28">
        <v>0.41</v>
      </c>
      <c r="U433" s="28">
        <v>0.57999999999999996</v>
      </c>
      <c r="V433" s="26">
        <f t="shared" si="84"/>
        <v>0.379</v>
      </c>
    </row>
    <row r="434" spans="1:22" x14ac:dyDescent="0.25">
      <c r="A434" s="19" t="s">
        <v>491</v>
      </c>
      <c r="B434" s="19">
        <v>6</v>
      </c>
      <c r="C434" s="19" t="s">
        <v>951</v>
      </c>
      <c r="D434" s="19" t="s">
        <v>521</v>
      </c>
      <c r="E434" s="7">
        <v>1979</v>
      </c>
      <c r="F434" s="19">
        <v>135921</v>
      </c>
      <c r="G434" s="19">
        <v>223460</v>
      </c>
      <c r="H434" s="19">
        <v>364</v>
      </c>
      <c r="I434" s="25">
        <v>0.37782596005503899</v>
      </c>
      <c r="J434" s="25">
        <v>0.62116221212247569</v>
      </c>
      <c r="K434" s="25">
        <f t="shared" si="75"/>
        <v>0.37820864208180177</v>
      </c>
      <c r="L434" s="25">
        <f t="shared" si="76"/>
        <v>0.62179135791819828</v>
      </c>
      <c r="M434" s="26">
        <f t="shared" si="82"/>
        <v>0.24358271583639651</v>
      </c>
      <c r="N434" s="25">
        <v>0.45799999999999996</v>
      </c>
      <c r="O434" s="25">
        <v>0.53100000000000003</v>
      </c>
      <c r="P434" s="26">
        <f t="shared" si="77"/>
        <v>0.44424999999999998</v>
      </c>
      <c r="Q434" s="31">
        <v>75916</v>
      </c>
      <c r="R434" s="28">
        <v>183260</v>
      </c>
      <c r="S434" s="26">
        <f t="shared" si="83"/>
        <v>0.41417415192764762</v>
      </c>
      <c r="T434" s="28">
        <v>0.5</v>
      </c>
      <c r="U434" s="28">
        <v>0.49</v>
      </c>
      <c r="V434" s="26">
        <f t="shared" si="84"/>
        <v>0.46899999999999997</v>
      </c>
    </row>
    <row r="435" spans="1:22" x14ac:dyDescent="0.25">
      <c r="A435" s="19" t="s">
        <v>491</v>
      </c>
      <c r="B435" s="19">
        <v>7</v>
      </c>
      <c r="C435" s="19" t="s">
        <v>952</v>
      </c>
      <c r="D435" s="19" t="s">
        <v>521</v>
      </c>
      <c r="E435" s="7">
        <v>2010</v>
      </c>
      <c r="F435" s="19">
        <v>157524</v>
      </c>
      <c r="G435" s="19">
        <v>201720</v>
      </c>
      <c r="H435" s="19">
        <v>425</v>
      </c>
      <c r="I435" s="25">
        <v>0.43796935515710278</v>
      </c>
      <c r="J435" s="25">
        <v>0.56084900283316053</v>
      </c>
      <c r="K435" s="25">
        <f t="shared" si="75"/>
        <v>0.43848749039649931</v>
      </c>
      <c r="L435" s="25">
        <f t="shared" si="76"/>
        <v>0.56151250960350074</v>
      </c>
      <c r="M435" s="26">
        <f t="shared" si="82"/>
        <v>0.12302501920700143</v>
      </c>
      <c r="N435" s="25">
        <v>0.47799999999999998</v>
      </c>
      <c r="O435" s="25">
        <v>0.50900000000000001</v>
      </c>
      <c r="P435" s="26">
        <f t="shared" si="77"/>
        <v>0.46525</v>
      </c>
      <c r="Q435" s="31">
        <v>113003</v>
      </c>
      <c r="R435" s="28">
        <v>132541</v>
      </c>
      <c r="S435" s="26">
        <f t="shared" si="83"/>
        <v>7.9570260319942632E-2</v>
      </c>
      <c r="T435" s="28">
        <v>0.56000000000000005</v>
      </c>
      <c r="U435" s="28">
        <v>0.43</v>
      </c>
      <c r="V435" s="26">
        <f t="shared" si="84"/>
        <v>0.52900000000000003</v>
      </c>
    </row>
    <row r="436" spans="1:22" x14ac:dyDescent="0.25">
      <c r="A436" s="19" t="s">
        <v>491</v>
      </c>
      <c r="B436" s="19">
        <v>8</v>
      </c>
      <c r="C436" s="19" t="s">
        <v>953</v>
      </c>
      <c r="D436" s="19" t="s">
        <v>521</v>
      </c>
      <c r="E436" s="7">
        <v>2010</v>
      </c>
      <c r="F436" s="19">
        <v>156287</v>
      </c>
      <c r="G436" s="19">
        <v>198874</v>
      </c>
      <c r="H436" s="19">
        <v>303</v>
      </c>
      <c r="I436" s="25">
        <v>0.4396704026286769</v>
      </c>
      <c r="J436" s="25">
        <v>0.55947719037652199</v>
      </c>
      <c r="K436" s="25">
        <f t="shared" si="75"/>
        <v>0.44004550049132646</v>
      </c>
      <c r="L436" s="25">
        <f t="shared" si="76"/>
        <v>0.55995449950867349</v>
      </c>
      <c r="M436" s="26">
        <f t="shared" si="82"/>
        <v>0.11990899901734703</v>
      </c>
      <c r="N436" s="25">
        <v>0.47600000000000003</v>
      </c>
      <c r="O436" s="25">
        <v>0.51300000000000001</v>
      </c>
      <c r="P436" s="26">
        <f t="shared" si="77"/>
        <v>0.46224999999999999</v>
      </c>
      <c r="Q436" s="28">
        <v>118641</v>
      </c>
      <c r="R436" s="28">
        <v>143993</v>
      </c>
      <c r="S436" s="26">
        <f t="shared" si="83"/>
        <v>9.6529771469040515E-2</v>
      </c>
      <c r="T436" s="28">
        <v>0.54</v>
      </c>
      <c r="U436" s="28">
        <v>0.45</v>
      </c>
      <c r="V436" s="26">
        <f t="shared" si="84"/>
        <v>0.50900000000000001</v>
      </c>
    </row>
    <row r="437" spans="1:22" x14ac:dyDescent="0.25">
      <c r="A437" s="19" t="s">
        <v>492</v>
      </c>
      <c r="B437" s="19" t="s">
        <v>493</v>
      </c>
      <c r="C437" s="19" t="s">
        <v>954</v>
      </c>
      <c r="D437" s="19" t="s">
        <v>521</v>
      </c>
      <c r="E437" s="7">
        <v>2008</v>
      </c>
      <c r="F437" s="19">
        <v>57573</v>
      </c>
      <c r="G437" s="19">
        <v>166452</v>
      </c>
      <c r="H437" s="19">
        <v>17596</v>
      </c>
      <c r="I437" s="25">
        <v>0.2382781297983205</v>
      </c>
      <c r="J437" s="25">
        <v>0.68889707434370362</v>
      </c>
      <c r="K437" s="25">
        <f t="shared" si="75"/>
        <v>0.25699363910277867</v>
      </c>
      <c r="L437" s="25">
        <f t="shared" si="76"/>
        <v>0.74300636089722127</v>
      </c>
      <c r="M437" s="26">
        <f t="shared" si="82"/>
        <v>0.4860127217944426</v>
      </c>
      <c r="N437" s="25">
        <v>0.27600000000000002</v>
      </c>
      <c r="O437" s="25">
        <v>0.68200000000000005</v>
      </c>
      <c r="P437" s="26">
        <f t="shared" si="77"/>
        <v>0.27775</v>
      </c>
      <c r="Q437" s="28">
        <v>45768</v>
      </c>
      <c r="R437" s="28">
        <v>131661</v>
      </c>
      <c r="S437" s="26">
        <f t="shared" si="83"/>
        <v>0.48409786449791187</v>
      </c>
      <c r="T437" s="28">
        <v>0.33</v>
      </c>
      <c r="U437" s="28">
        <v>0.65</v>
      </c>
      <c r="V437" s="26">
        <f t="shared" si="84"/>
        <v>0.30399999999999999</v>
      </c>
    </row>
  </sheetData>
  <autoFilter ref="A2:Z437"/>
  <mergeCells count="2">
    <mergeCell ref="A1:P1"/>
    <mergeCell ref="Q1:V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Projections</vt:lpstr>
      <vt:lpstr>Spreadsheet Guide</vt:lpstr>
      <vt:lpstr>Summary Charts</vt:lpstr>
      <vt:lpstr>Projection Methodology</vt:lpstr>
      <vt:lpstr>Raw Data</vt:lpstr>
    </vt:vector>
  </TitlesOfParts>
  <Company>FairVote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DMcCarthy</dc:creator>
  <cp:lastModifiedBy>Cheng, David</cp:lastModifiedBy>
  <dcterms:created xsi:type="dcterms:W3CDTF">2013-03-25T15:56:54Z</dcterms:created>
  <dcterms:modified xsi:type="dcterms:W3CDTF">2013-08-02T13:24:18Z</dcterms:modified>
</cp:coreProperties>
</file>