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452" windowHeight="5484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 s="1"/>
  <c r="I21" i="1" s="1"/>
  <c r="I22" i="1" s="1"/>
  <c r="I23" i="1" s="1"/>
  <c r="I24" i="1" s="1"/>
  <c r="I18" i="1"/>
  <c r="I17" i="1"/>
  <c r="H37" i="1" l="1"/>
  <c r="E37" i="1" l="1"/>
  <c r="I36" i="1"/>
  <c r="H36" i="1"/>
  <c r="I29" i="1"/>
  <c r="I30" i="1"/>
  <c r="I31" i="1"/>
  <c r="I32" i="1"/>
  <c r="I33" i="1"/>
  <c r="I34" i="1"/>
  <c r="I28" i="1"/>
  <c r="H29" i="1"/>
  <c r="H30" i="1"/>
  <c r="H31" i="1"/>
  <c r="H32" i="1"/>
  <c r="H33" i="1"/>
  <c r="H34" i="1"/>
  <c r="H28" i="1"/>
  <c r="G29" i="1"/>
  <c r="G30" i="1"/>
  <c r="G31" i="1"/>
  <c r="G32" i="1"/>
  <c r="G33" i="1"/>
  <c r="G34" i="1"/>
  <c r="G28" i="1"/>
  <c r="F29" i="1"/>
  <c r="F30" i="1"/>
  <c r="F31" i="1"/>
  <c r="F32" i="1"/>
  <c r="F33" i="1"/>
  <c r="F34" i="1"/>
  <c r="F28" i="1"/>
  <c r="E36" i="1"/>
  <c r="E29" i="1"/>
  <c r="E30" i="1"/>
  <c r="E31" i="1"/>
  <c r="E32" i="1"/>
  <c r="E33" i="1"/>
  <c r="E34" i="1"/>
  <c r="E28" i="1"/>
  <c r="D36" i="1"/>
  <c r="D30" i="1"/>
  <c r="D31" i="1"/>
  <c r="D32" i="1"/>
  <c r="D33" i="1"/>
  <c r="D34" i="1"/>
  <c r="D29" i="1"/>
  <c r="D28" i="1"/>
  <c r="C36" i="1"/>
  <c r="B34" i="1"/>
  <c r="A28" i="1"/>
  <c r="B29" i="1" l="1"/>
  <c r="B30" i="1"/>
  <c r="B31" i="1"/>
  <c r="B32" i="1"/>
  <c r="B33" i="1"/>
  <c r="B28" i="1"/>
  <c r="A29" i="1"/>
  <c r="A30" i="1"/>
  <c r="A31" i="1"/>
  <c r="A32" i="1"/>
  <c r="A33" i="1"/>
  <c r="A34" i="1"/>
  <c r="C29" i="1"/>
  <c r="C30" i="1"/>
  <c r="C31" i="1"/>
  <c r="C32" i="1"/>
  <c r="C33" i="1"/>
  <c r="C28" i="1"/>
  <c r="H21" i="1"/>
  <c r="H20" i="1"/>
  <c r="H19" i="1"/>
  <c r="H17" i="1"/>
  <c r="F18" i="1"/>
  <c r="F19" i="1"/>
  <c r="F20" i="1"/>
  <c r="F21" i="1"/>
  <c r="F22" i="1"/>
  <c r="F23" i="1"/>
  <c r="F24" i="1"/>
  <c r="F17" i="1"/>
  <c r="E18" i="1"/>
  <c r="E19" i="1"/>
  <c r="E20" i="1"/>
  <c r="E21" i="1"/>
  <c r="E22" i="1"/>
  <c r="E23" i="1"/>
  <c r="E24" i="1"/>
  <c r="E17" i="1"/>
  <c r="D25" i="1"/>
  <c r="D24" i="1"/>
  <c r="D18" i="1"/>
  <c r="D19" i="1"/>
  <c r="D20" i="1"/>
  <c r="D21" i="1"/>
  <c r="D22" i="1"/>
  <c r="D23" i="1"/>
  <c r="D17" i="1"/>
  <c r="C18" i="1"/>
  <c r="C19" i="1"/>
  <c r="C20" i="1"/>
  <c r="C21" i="1"/>
  <c r="C22" i="1"/>
  <c r="C23" i="1"/>
  <c r="C24" i="1"/>
  <c r="C17" i="1"/>
  <c r="B18" i="1" l="1"/>
  <c r="B19" i="1"/>
  <c r="B20" i="1"/>
  <c r="B21" i="1"/>
  <c r="B22" i="1"/>
  <c r="B23" i="1"/>
  <c r="B24" i="1"/>
  <c r="B17" i="1"/>
  <c r="A18" i="1"/>
  <c r="A19" i="1"/>
  <c r="A20" i="1"/>
  <c r="A21" i="1"/>
  <c r="A22" i="1"/>
  <c r="A23" i="1"/>
  <c r="A24" i="1" s="1"/>
  <c r="A17" i="1"/>
  <c r="H14" i="1"/>
  <c r="D14" i="1"/>
  <c r="D13" i="1"/>
  <c r="F13" i="1" s="1"/>
  <c r="B13" i="1"/>
  <c r="E12" i="1"/>
</calcChain>
</file>

<file path=xl/sharedStrings.xml><?xml version="1.0" encoding="utf-8"?>
<sst xmlns="http://schemas.openxmlformats.org/spreadsheetml/2006/main" count="38" uniqueCount="37">
  <si>
    <t>Исходные данные</t>
  </si>
  <si>
    <t>Количество интеовалов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</si>
  <si>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</si>
  <si>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</si>
  <si>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</si>
  <si>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</si>
  <si>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</si>
  <si>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</si>
  <si>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</si>
  <si>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статичстический ряд</t>
  </si>
  <si>
    <t>[xi;</t>
  </si>
  <si>
    <t>xi+1]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</si>
  <si>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</si>
  <si>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</si>
  <si>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</si>
  <si>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</si>
  <si>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</si>
  <si>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</si>
  <si>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</si>
  <si>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</si>
  <si>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</si>
  <si>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</si>
  <si>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</si>
  <si>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"[xi;</t>
  </si>
  <si>
    <t>xi+1)"</t>
  </si>
  <si>
    <t>pi</t>
  </si>
  <si>
    <t>n*pi</t>
  </si>
  <si>
    <t>ni-npi</t>
  </si>
  <si>
    <t>ni^2/npi</t>
  </si>
  <si>
    <t>(ni-npi)^2</t>
  </si>
  <si>
    <t>Сумма</t>
  </si>
  <si>
    <t>(ni-npi)^2/npi</t>
  </si>
  <si>
    <t>X2расч=</t>
  </si>
  <si>
    <t>X2крит=</t>
  </si>
  <si>
    <t>k-r-1=</t>
  </si>
  <si>
    <t>k=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</si>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</sst>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103933031098387"/>
          <c:y val="0.15512337933918863"/>
          <c:w val="0.82840511413346063"/>
          <c:h val="0.651659273456564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16.149999999999999</c:v>
                </c:pt>
                <c:pt idx="1">
                  <c:v>20.450000000000003</c:v>
                </c:pt>
                <c:pt idx="2">
                  <c:v>24.75</c:v>
                </c:pt>
                <c:pt idx="3">
                  <c:v>29.050000000000004</c:v>
                </c:pt>
                <c:pt idx="4">
                  <c:v>33.35</c:v>
                </c:pt>
                <c:pt idx="5">
                  <c:v>37.65</c:v>
                </c:pt>
                <c:pt idx="6">
                  <c:v>41.949999999999996</c:v>
                </c:pt>
                <c:pt idx="7">
                  <c:v>46.249999999999993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1.2E-2</c:v>
                </c:pt>
                <c:pt idx="1">
                  <c:v>1.9E-2</c:v>
                </c:pt>
                <c:pt idx="2">
                  <c:v>0.04</c:v>
                </c:pt>
                <c:pt idx="3">
                  <c:v>6.3E-2</c:v>
                </c:pt>
                <c:pt idx="4">
                  <c:v>5.2999999999999999E-2</c:v>
                </c:pt>
                <c:pt idx="5">
                  <c:v>3.3000000000000002E-2</c:v>
                </c:pt>
                <c:pt idx="6">
                  <c:v>1.2E-2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D-4C12-B42A-AEA8189A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568009272"/>
        <c:axId val="568009600"/>
      </c:barChart>
      <c:catAx>
        <c:axId val="56800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009600"/>
        <c:crosses val="autoZero"/>
        <c:auto val="1"/>
        <c:lblAlgn val="ctr"/>
        <c:lblOffset val="100"/>
        <c:noMultiLvlLbl val="0"/>
      </c:catAx>
      <c:valAx>
        <c:axId val="5680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ni\n\h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00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6124890638670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Лист1!$I$17:$I$24</c:f>
              <c:strCache>
                <c:ptCount val="8"/>
                <c:pt idx="0">
                  <c:v>0.05</c:v>
                </c:pt>
                <c:pt idx="1">
                  <c:v>0.13</c:v>
                </c:pt>
                <c:pt idx="2">
                  <c:v>0.3</c:v>
                </c:pt>
                <c:pt idx="3">
                  <c:v>0.57</c:v>
                </c:pt>
                <c:pt idx="4">
                  <c:v>0.8</c:v>
                </c:pt>
                <c:pt idx="5">
                  <c:v>0.94</c:v>
                </c:pt>
                <c:pt idx="6">
                  <c:v>0.99</c:v>
                </c:pt>
                <c:pt idx="7">
                  <c:v>1</c:v>
                </c:pt>
              </c:strCache>
            </c:strRef>
          </c:tx>
          <c:spPr>
            <a:noFill/>
            <a:ln cmpd="sng">
              <a:solidFill>
                <a:schemeClr val="tx1">
                  <a:alpha val="97000"/>
                </a:schemeClr>
              </a:solidFill>
              <a:prstDash val="sysDot"/>
            </a:ln>
            <a:effectLst/>
          </c:spPr>
          <c:invertIfNegative val="0"/>
          <c:cat>
            <c:numRef>
              <c:f>Лист1!$B$17:$B$24</c:f>
              <c:numCache>
                <c:formatCode>General</c:formatCode>
                <c:ptCount val="8"/>
                <c:pt idx="0">
                  <c:v>18.3</c:v>
                </c:pt>
                <c:pt idx="1">
                  <c:v>22.6</c:v>
                </c:pt>
                <c:pt idx="2">
                  <c:v>26.900000000000002</c:v>
                </c:pt>
                <c:pt idx="3">
                  <c:v>31.200000000000003</c:v>
                </c:pt>
                <c:pt idx="4">
                  <c:v>35.5</c:v>
                </c:pt>
                <c:pt idx="5">
                  <c:v>39.799999999999997</c:v>
                </c:pt>
                <c:pt idx="6">
                  <c:v>44.099999999999994</c:v>
                </c:pt>
                <c:pt idx="7">
                  <c:v>48.399999999999991</c:v>
                </c:pt>
              </c:numCache>
            </c:numRef>
          </c:cat>
          <c:val>
            <c:numRef>
              <c:f>Лист1!$I$17:$I$24</c:f>
              <c:numCache>
                <c:formatCode>General</c:formatCode>
                <c:ptCount val="8"/>
                <c:pt idx="0">
                  <c:v>0.05</c:v>
                </c:pt>
                <c:pt idx="1">
                  <c:v>0.13</c:v>
                </c:pt>
                <c:pt idx="2">
                  <c:v>0.30000000000000004</c:v>
                </c:pt>
                <c:pt idx="3">
                  <c:v>0.57000000000000006</c:v>
                </c:pt>
                <c:pt idx="4">
                  <c:v>0.8</c:v>
                </c:pt>
                <c:pt idx="5">
                  <c:v>0.94000000000000006</c:v>
                </c:pt>
                <c:pt idx="6">
                  <c:v>0.9900000000000001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8-4299-A9C2-FAA3977A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80268104"/>
        <c:axId val="580268432"/>
      </c:barChart>
      <c:catAx>
        <c:axId val="5802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268432"/>
        <c:crosses val="autoZero"/>
        <c:auto val="1"/>
        <c:lblAlgn val="ctr"/>
        <c:lblOffset val="100"/>
        <c:noMultiLvlLbl val="0"/>
      </c:catAx>
      <c:valAx>
        <c:axId val="58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26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4</xdr:row>
      <xdr:rowOff>163830</xdr:rowOff>
    </xdr:from>
    <xdr:to>
      <xdr:col>18</xdr:col>
      <xdr:colOff>563880</xdr:colOff>
      <xdr:row>21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231169</xdr:colOff>
      <xdr:row>21</xdr:row>
      <xdr:rowOff>34247</xdr:rowOff>
    </xdr:from>
    <xdr:to>
      <xdr:col>18</xdr:col>
      <xdr:colOff>544825</xdr:colOff>
      <xdr:row>36</xdr:row>
      <xdr:rowOff>133324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61CDDEA-5350-4209-AF36-176862FF3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0.27492</cdr:x>
      <cdr:y>0.69623</cdr:y>
    </cdr:from>
    <cdr:to>
      <cdr:x>0.30474</cdr:x>
      <cdr:y>0.71983</cdr:y>
    </cdr:to>
    <cdr:sp macro="" textlink="">
      <cdr:nvSpPr>
        <cdr:cNvPr id="2" name="Равнобедренный треугольник 1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1291214" y="1911566"/>
          <a:ext cx="65987" cy="13624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0.38182</cdr:x>
      <cdr:y>0.53645</cdr:y>
    </cdr:from>
    <cdr:to>
      <cdr:x>0.41162</cdr:x>
      <cdr:y>0.55993</cdr:y>
    </cdr:to>
    <cdr:sp macro="" textlink="">
      <cdr:nvSpPr>
        <cdr:cNvPr id="3" name="Равнобедренный треугольник 2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1782296" y="1495403"/>
          <a:ext cx="66971" cy="136394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0.49301</cdr:x>
      <cdr:y>0.39571</cdr:y>
    </cdr:from>
    <cdr:to>
      <cdr:x>0.52281</cdr:x>
      <cdr:y>0.41919</cdr:y>
    </cdr:to>
    <cdr:sp macro="" textlink="">
      <cdr:nvSpPr>
        <cdr:cNvPr id="4" name="Равнобедренный треугольник 3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2291186" y="1093969"/>
          <a:ext cx="66971" cy="13639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0.6081</cdr:x>
      <cdr:y>0.31546</cdr:y>
    </cdr:from>
    <cdr:to>
      <cdr:x>0.6379</cdr:x>
      <cdr:y>0.33895</cdr:y>
    </cdr:to>
    <cdr:sp macro="" textlink="">
      <cdr:nvSpPr>
        <cdr:cNvPr id="5" name="Равнобедренный треугольник 4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2817952" y="865096"/>
          <a:ext cx="67000" cy="136394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0.72865</cdr:x>
      <cdr:y>0.27927</cdr:y>
    </cdr:from>
    <cdr:to>
      <cdr:x>0.75845</cdr:x>
      <cdr:y>0.30276</cdr:y>
    </cdr:to>
    <cdr:sp macro="" textlink="">
      <cdr:nvSpPr>
        <cdr:cNvPr id="6" name="Равнобедренный треугольник 5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3367511" y="759863"/>
          <a:ext cx="66835" cy="13630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0.83973</cdr:x>
      <cdr:y>0.27396</cdr:y>
    </cdr:from>
    <cdr:to>
      <cdr:x>0.86953</cdr:x>
      <cdr:y>0.29745</cdr:y>
    </cdr:to>
    <cdr:sp macro="" textlink="">
      <cdr:nvSpPr>
        <cdr:cNvPr id="7" name="Равнобедренный треугольник 6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3875596" y="744758"/>
          <a:ext cx="66835" cy="13630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0.16095</cdr:x>
      <cdr:y>0.80184</cdr:y>
    </cdr:from>
    <cdr:to>
      <cdr:x>0.1907</cdr:x>
      <cdr:y>0.82706</cdr:y>
    </cdr:to>
    <cdr:sp macro="" textlink="">
      <cdr:nvSpPr>
        <cdr:cNvPr id="8" name="Равнобедренный треугольник 7"/>
        <cdr:cNvSpPr/>
      </cdr:nvSpPr>
      <cdr:spPr>
        <a:xfrm xmlns:a="http://schemas.openxmlformats.org/drawingml/2006/main" rot="16200000">
          <a:off x="768341" y="2249278"/>
          <a:ext cx="71747" cy="136074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la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7">
          <cell r="B17">
            <v>11.2</v>
          </cell>
          <cell r="I17">
            <v>0.14000000000000001</v>
          </cell>
        </row>
        <row r="18">
          <cell r="B18">
            <v>16.399999999999999</v>
          </cell>
          <cell r="I18">
            <v>0.29000000000000004</v>
          </cell>
        </row>
        <row r="19">
          <cell r="B19">
            <v>21.599999999999998</v>
          </cell>
          <cell r="I19">
            <v>0.48000000000000004</v>
          </cell>
        </row>
        <row r="20">
          <cell r="B20">
            <v>26.799999999999997</v>
          </cell>
          <cell r="I20">
            <v>0.67</v>
          </cell>
        </row>
        <row r="21">
          <cell r="B21">
            <v>31.999999999999996</v>
          </cell>
          <cell r="I21">
            <v>0.85000000000000009</v>
          </cell>
        </row>
        <row r="22">
          <cell r="B22">
            <v>37.199999999999996</v>
          </cell>
          <cell r="I22">
            <v>0.97000000000000008</v>
          </cell>
        </row>
        <row r="23">
          <cell r="B23">
            <v>42.399999999999991</v>
          </cell>
          <cell r="I23">
            <v>0.9900000000000001</v>
          </cell>
        </row>
        <row r="24">
          <cell r="B24">
            <v>47.599999999999994</v>
          </cell>
          <cell r="I2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B12" zoomScale="86" workbookViewId="0">
      <selection activeCell="T27" sqref="T27"/>
    </sheetView>
  </sheetViews>
  <sheetFormatPr defaultRowHeight="14.4" x14ac:dyDescent="0.3"/>
  <cols>
    <col min="1" max="1" width="9.44140625" bestFit="1" customWidth="1"/>
    <col min="8" max="8" width="14.33203125" customWidth="1"/>
  </cols>
  <sheetData>
    <row r="1" spans="1:10" x14ac:dyDescent="0.3">
      <c r="A1" s="3" t="s">
        <v>0</v>
      </c>
      <c r="B1" s="3"/>
      <c r="C1" s="3"/>
    </row>
    <row r="2" spans="1:10" ht="15" x14ac:dyDescent="0.3">
      <c r="A2" s="1">
        <v>32</v>
      </c>
      <c r="B2" s="1">
        <v>33</v>
      </c>
      <c r="C2" s="1">
        <v>38</v>
      </c>
      <c r="D2" s="1">
        <v>32</v>
      </c>
      <c r="E2" s="1">
        <v>32</v>
      </c>
      <c r="F2" s="1">
        <v>37</v>
      </c>
      <c r="G2" s="1">
        <v>32</v>
      </c>
      <c r="H2" s="1">
        <v>37</v>
      </c>
      <c r="I2" s="1">
        <v>33</v>
      </c>
      <c r="J2" s="1">
        <v>26</v>
      </c>
    </row>
    <row r="3" spans="1:10" ht="15" x14ac:dyDescent="0.3">
      <c r="A3" s="1">
        <v>28</v>
      </c>
      <c r="B3" s="1">
        <v>37</v>
      </c>
      <c r="C3" s="1">
        <v>38</v>
      </c>
      <c r="D3" s="1">
        <v>26</v>
      </c>
      <c r="E3" s="1">
        <v>22</v>
      </c>
      <c r="F3" s="1">
        <v>28</v>
      </c>
      <c r="G3" s="1">
        <v>35</v>
      </c>
      <c r="H3" s="1">
        <v>27</v>
      </c>
      <c r="I3" s="1">
        <v>20</v>
      </c>
      <c r="J3" s="1">
        <v>17</v>
      </c>
    </row>
    <row r="4" spans="1:10" ht="15" x14ac:dyDescent="0.3">
      <c r="A4" s="1">
        <v>23</v>
      </c>
      <c r="B4" s="1">
        <v>24</v>
      </c>
      <c r="C4" s="1">
        <v>33</v>
      </c>
      <c r="D4" s="1">
        <v>36</v>
      </c>
      <c r="E4" s="1">
        <v>42</v>
      </c>
      <c r="F4" s="1">
        <v>40</v>
      </c>
      <c r="G4" s="1">
        <v>31</v>
      </c>
      <c r="H4" s="1">
        <v>36</v>
      </c>
      <c r="I4" s="1">
        <v>28</v>
      </c>
      <c r="J4" s="1">
        <v>35</v>
      </c>
    </row>
    <row r="5" spans="1:10" ht="15" x14ac:dyDescent="0.3">
      <c r="A5" s="1">
        <v>26</v>
      </c>
      <c r="B5" s="1">
        <v>32</v>
      </c>
      <c r="C5" s="1">
        <v>36</v>
      </c>
      <c r="D5" s="1">
        <v>29</v>
      </c>
      <c r="E5" s="1">
        <v>26</v>
      </c>
      <c r="F5" s="1">
        <v>29</v>
      </c>
      <c r="G5" s="1">
        <v>23</v>
      </c>
      <c r="H5" s="1">
        <v>34</v>
      </c>
      <c r="I5" s="1">
        <v>36</v>
      </c>
      <c r="J5" s="1">
        <v>29</v>
      </c>
    </row>
    <row r="6" spans="1:10" ht="15" x14ac:dyDescent="0.3">
      <c r="A6" s="1">
        <v>31</v>
      </c>
      <c r="B6" s="1">
        <v>24</v>
      </c>
      <c r="C6" s="1">
        <v>32</v>
      </c>
      <c r="D6" s="1">
        <v>31</v>
      </c>
      <c r="E6" s="1">
        <v>31</v>
      </c>
      <c r="F6" s="1">
        <v>41</v>
      </c>
      <c r="G6" s="1">
        <v>29</v>
      </c>
      <c r="H6" s="1">
        <v>42</v>
      </c>
      <c r="I6" s="1">
        <v>27</v>
      </c>
      <c r="J6" s="1">
        <v>23</v>
      </c>
    </row>
    <row r="7" spans="1:10" ht="15" x14ac:dyDescent="0.3">
      <c r="A7" s="1">
        <v>28</v>
      </c>
      <c r="B7" s="1">
        <v>21</v>
      </c>
      <c r="C7" s="1">
        <v>34</v>
      </c>
      <c r="D7" s="1">
        <v>31</v>
      </c>
      <c r="E7" s="1">
        <v>38</v>
      </c>
      <c r="F7" s="1">
        <v>20</v>
      </c>
      <c r="G7" s="1">
        <v>23</v>
      </c>
      <c r="H7" s="1">
        <v>30</v>
      </c>
      <c r="I7" s="1">
        <v>27</v>
      </c>
      <c r="J7" s="1">
        <v>25</v>
      </c>
    </row>
    <row r="8" spans="1:10" ht="15" x14ac:dyDescent="0.3">
      <c r="A8" s="1">
        <v>39</v>
      </c>
      <c r="B8" s="1">
        <v>29</v>
      </c>
      <c r="C8" s="1">
        <v>25</v>
      </c>
      <c r="D8" s="1">
        <v>30</v>
      </c>
      <c r="E8" s="1">
        <v>35</v>
      </c>
      <c r="F8" s="1">
        <v>32</v>
      </c>
      <c r="G8" s="1">
        <v>34</v>
      </c>
      <c r="H8" s="1">
        <v>22</v>
      </c>
      <c r="I8" s="1">
        <v>35</v>
      </c>
      <c r="J8" s="1">
        <v>22</v>
      </c>
    </row>
    <row r="9" spans="1:10" ht="15" x14ac:dyDescent="0.3">
      <c r="A9" s="1">
        <v>33</v>
      </c>
      <c r="B9" s="1">
        <v>38</v>
      </c>
      <c r="C9" s="1">
        <v>14</v>
      </c>
      <c r="D9" s="1">
        <v>35</v>
      </c>
      <c r="E9" s="1">
        <v>16</v>
      </c>
      <c r="F9" s="1">
        <v>19</v>
      </c>
      <c r="G9" s="1">
        <v>34</v>
      </c>
      <c r="H9" s="1">
        <v>16</v>
      </c>
      <c r="I9" s="1">
        <v>31</v>
      </c>
      <c r="J9" s="1">
        <v>27</v>
      </c>
    </row>
    <row r="10" spans="1:10" ht="15" x14ac:dyDescent="0.3">
      <c r="A10" s="1">
        <v>32</v>
      </c>
      <c r="B10" s="1">
        <v>36</v>
      </c>
      <c r="C10" s="1">
        <v>25</v>
      </c>
      <c r="D10" s="1">
        <v>19</v>
      </c>
      <c r="E10" s="1">
        <v>34</v>
      </c>
      <c r="F10" s="1">
        <v>31</v>
      </c>
      <c r="G10" s="1">
        <v>48</v>
      </c>
      <c r="H10" s="1">
        <v>25</v>
      </c>
      <c r="I10" s="1">
        <v>14</v>
      </c>
      <c r="J10" s="1">
        <v>26</v>
      </c>
    </row>
    <row r="11" spans="1:10" ht="15" x14ac:dyDescent="0.3">
      <c r="A11" s="1">
        <v>26</v>
      </c>
      <c r="B11" s="1">
        <v>27</v>
      </c>
      <c r="C11" s="1">
        <v>32</v>
      </c>
      <c r="D11" s="1">
        <v>24</v>
      </c>
      <c r="E11" s="1">
        <v>37</v>
      </c>
      <c r="F11" s="1">
        <v>43</v>
      </c>
      <c r="G11" s="1">
        <v>31</v>
      </c>
      <c r="H11" s="1">
        <v>31</v>
      </c>
      <c r="I11" s="1">
        <v>28</v>
      </c>
      <c r="J11" s="1">
        <v>31</v>
      </c>
    </row>
    <row r="12" spans="1:10" x14ac:dyDescent="0.3">
      <c r="A12" t="s">
        <v>1</v>
      </c>
      <c r="D12" t="s">
        <v>2</v>
      </c>
      <c r="E12">
        <f>ROUND(1+LOG(100,2),0)</f>
        <v>8</v>
      </c>
    </row>
    <row r="13" spans="1:10" x14ac:dyDescent="0.3">
      <c r="A13" t="s">
        <v>3</v>
      </c>
      <c r="B13">
        <f>MIN(A2:J11)</f>
        <v>14</v>
      </c>
      <c r="C13" t="s">
        <v>4</v>
      </c>
      <c r="D13">
        <f>MAX(A2:J11)</f>
        <v>48</v>
      </c>
      <c r="E13" t="s">
        <v>5</v>
      </c>
      <c r="F13">
        <f>D13-B13</f>
        <v>34</v>
      </c>
    </row>
    <row r="14" spans="1:10" x14ac:dyDescent="0.3">
      <c r="A14" s="3" t="s">
        <v>6</v>
      </c>
      <c r="B14" s="3"/>
      <c r="C14" s="3"/>
      <c r="D14">
        <f>F13/E12</f>
        <v>4.25</v>
      </c>
      <c r="E14" s="3" t="s">
        <v>7</v>
      </c>
      <c r="F14" s="3"/>
      <c r="G14" t="s">
        <v>8</v>
      </c>
      <c r="H14">
        <f>CEILING(D14,0.1)</f>
        <v>4.3</v>
      </c>
    </row>
    <row r="15" spans="1:10" x14ac:dyDescent="0.3">
      <c r="A15" s="3" t="s">
        <v>9</v>
      </c>
      <c r="B15" s="3"/>
      <c r="C15" s="3"/>
      <c r="D15" s="3"/>
      <c r="E15" s="3"/>
      <c r="F15" s="3"/>
    </row>
    <row r="16" spans="1:10" x14ac:dyDescent="0.3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t="s">
        <v>16</v>
      </c>
      <c r="I16" t="s">
        <v>36</v>
      </c>
    </row>
    <row r="17" spans="1:9" x14ac:dyDescent="0.3">
      <c r="A17">
        <f>B13</f>
        <v>14</v>
      </c>
      <c r="B17">
        <f>A17+$H$14</f>
        <v>18.3</v>
      </c>
      <c r="C17">
        <f>AVERAGEA(B17,A17)</f>
        <v>16.149999999999999</v>
      </c>
      <c r="D17">
        <f>COUNTIFS($A$2:$J$11,"&gt;="&amp;A17,$A$2:$J$11,"&lt;"&amp;B17)</f>
        <v>5</v>
      </c>
      <c r="E17">
        <f>D17/$D$25</f>
        <v>0.05</v>
      </c>
      <c r="F17">
        <f>ROUND(E17/$H$14,3)</f>
        <v>1.2E-2</v>
      </c>
      <c r="G17" t="s">
        <v>17</v>
      </c>
      <c r="H17">
        <f>SUMPRODUCT(C17:C24,D17:D24)/100</f>
        <v>29.996000000000002</v>
      </c>
      <c r="I17">
        <f>E17</f>
        <v>0.05</v>
      </c>
    </row>
    <row r="18" spans="1:9" x14ac:dyDescent="0.3">
      <c r="A18">
        <f>A17+$H$14</f>
        <v>18.3</v>
      </c>
      <c r="B18">
        <f t="shared" ref="B18:B24" si="0">A18+$H$14</f>
        <v>22.6</v>
      </c>
      <c r="C18">
        <f t="shared" ref="C18:C24" si="1">AVERAGEA(B18,A18)</f>
        <v>20.450000000000003</v>
      </c>
      <c r="D18">
        <f t="shared" ref="D18:D23" si="2">COUNTIFS($A$2:$J$11,"&gt;="&amp;A18,$A$2:$J$11,"&lt;"&amp;B18)</f>
        <v>8</v>
      </c>
      <c r="E18">
        <f t="shared" ref="E18:E24" si="3">D18/$D$25</f>
        <v>0.08</v>
      </c>
      <c r="F18">
        <f t="shared" ref="F18:F24" si="4">ROUND(E18/$H$14,3)</f>
        <v>1.9E-2</v>
      </c>
      <c r="G18" t="s">
        <v>18</v>
      </c>
      <c r="I18">
        <f>E18+I17</f>
        <v>0.13</v>
      </c>
    </row>
    <row r="19" spans="1:9" x14ac:dyDescent="0.3">
      <c r="A19">
        <f t="shared" ref="A19:A24" si="5">A18+$H$14</f>
        <v>22.6</v>
      </c>
      <c r="B19">
        <f t="shared" si="0"/>
        <v>26.900000000000002</v>
      </c>
      <c r="C19">
        <f t="shared" si="1"/>
        <v>24.75</v>
      </c>
      <c r="D19">
        <f t="shared" si="2"/>
        <v>17</v>
      </c>
      <c r="E19">
        <f t="shared" si="3"/>
        <v>0.17</v>
      </c>
      <c r="F19">
        <f t="shared" si="4"/>
        <v>0.04</v>
      </c>
      <c r="G19" t="s">
        <v>19</v>
      </c>
      <c r="H19">
        <f>SUMPRODUCT(C17:C24,C17:C24,D17:D24)/100-H17*H17</f>
        <v>42.371683999999846</v>
      </c>
      <c r="I19">
        <f t="shared" ref="I19:I24" si="6">E19+I18</f>
        <v>0.30000000000000004</v>
      </c>
    </row>
    <row r="20" spans="1:9" x14ac:dyDescent="0.3">
      <c r="A20">
        <f t="shared" si="5"/>
        <v>26.900000000000002</v>
      </c>
      <c r="B20">
        <f t="shared" si="0"/>
        <v>31.200000000000003</v>
      </c>
      <c r="C20">
        <f t="shared" si="1"/>
        <v>29.050000000000004</v>
      </c>
      <c r="D20">
        <f t="shared" si="2"/>
        <v>27</v>
      </c>
      <c r="E20">
        <f t="shared" si="3"/>
        <v>0.27</v>
      </c>
      <c r="F20">
        <f t="shared" si="4"/>
        <v>6.3E-2</v>
      </c>
      <c r="G20" t="s">
        <v>20</v>
      </c>
      <c r="H20">
        <f>H19*100/99</f>
        <v>42.799680808080645</v>
      </c>
      <c r="I20">
        <f t="shared" si="6"/>
        <v>0.57000000000000006</v>
      </c>
    </row>
    <row r="21" spans="1:9" x14ac:dyDescent="0.3">
      <c r="A21">
        <f t="shared" si="5"/>
        <v>31.200000000000003</v>
      </c>
      <c r="B21">
        <f t="shared" si="0"/>
        <v>35.5</v>
      </c>
      <c r="C21">
        <f t="shared" si="1"/>
        <v>33.35</v>
      </c>
      <c r="D21">
        <f t="shared" si="2"/>
        <v>23</v>
      </c>
      <c r="E21">
        <f t="shared" si="3"/>
        <v>0.23</v>
      </c>
      <c r="F21">
        <f t="shared" si="4"/>
        <v>5.2999999999999999E-2</v>
      </c>
      <c r="G21" t="s">
        <v>21</v>
      </c>
      <c r="H21">
        <f>SQRT(H20)</f>
        <v>6.5421464985187123</v>
      </c>
      <c r="I21">
        <f t="shared" si="6"/>
        <v>0.8</v>
      </c>
    </row>
    <row r="22" spans="1:9" x14ac:dyDescent="0.3">
      <c r="A22">
        <f t="shared" si="5"/>
        <v>35.5</v>
      </c>
      <c r="B22">
        <f t="shared" si="0"/>
        <v>39.799999999999997</v>
      </c>
      <c r="C22">
        <f t="shared" si="1"/>
        <v>37.65</v>
      </c>
      <c r="D22">
        <f t="shared" si="2"/>
        <v>14</v>
      </c>
      <c r="E22">
        <f t="shared" si="3"/>
        <v>0.14000000000000001</v>
      </c>
      <c r="F22">
        <f t="shared" si="4"/>
        <v>3.3000000000000002E-2</v>
      </c>
      <c r="I22">
        <f t="shared" si="6"/>
        <v>0.94000000000000006</v>
      </c>
    </row>
    <row r="23" spans="1:9" x14ac:dyDescent="0.3">
      <c r="A23">
        <f t="shared" si="5"/>
        <v>39.799999999999997</v>
      </c>
      <c r="B23">
        <f t="shared" si="0"/>
        <v>44.099999999999994</v>
      </c>
      <c r="C23">
        <f t="shared" si="1"/>
        <v>41.949999999999996</v>
      </c>
      <c r="D23">
        <f t="shared" si="2"/>
        <v>5</v>
      </c>
      <c r="E23">
        <f t="shared" si="3"/>
        <v>0.05</v>
      </c>
      <c r="F23">
        <f t="shared" si="4"/>
        <v>1.2E-2</v>
      </c>
      <c r="I23">
        <f t="shared" si="6"/>
        <v>0.9900000000000001</v>
      </c>
    </row>
    <row r="24" spans="1:9" x14ac:dyDescent="0.3">
      <c r="A24">
        <f t="shared" si="5"/>
        <v>44.099999999999994</v>
      </c>
      <c r="B24">
        <f t="shared" si="0"/>
        <v>48.399999999999991</v>
      </c>
      <c r="C24">
        <f t="shared" si="1"/>
        <v>46.249999999999993</v>
      </c>
      <c r="D24">
        <f>COUNTIFS($A$2:$J$11,"&gt;="&amp;A24,$A$2:$J$11,"&lt;="&amp;B24)</f>
        <v>1</v>
      </c>
      <c r="E24">
        <f t="shared" si="3"/>
        <v>0.01</v>
      </c>
      <c r="F24">
        <f t="shared" si="4"/>
        <v>2E-3</v>
      </c>
      <c r="I24">
        <f t="shared" si="6"/>
        <v>1</v>
      </c>
    </row>
    <row r="25" spans="1:9" x14ac:dyDescent="0.3">
      <c r="D25">
        <f>SUM(D17:D24)</f>
        <v>100</v>
      </c>
    </row>
    <row r="26" spans="1:9" x14ac:dyDescent="0.3">
      <c r="A26" s="3" t="s">
        <v>22</v>
      </c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t="s">
        <v>23</v>
      </c>
      <c r="B27" t="s">
        <v>24</v>
      </c>
      <c r="C27" t="s">
        <v>13</v>
      </c>
      <c r="D27" t="s">
        <v>25</v>
      </c>
      <c r="E27" t="s">
        <v>26</v>
      </c>
      <c r="F27" t="s">
        <v>27</v>
      </c>
      <c r="G27" t="s">
        <v>29</v>
      </c>
      <c r="H27" t="s">
        <v>31</v>
      </c>
      <c r="I27" t="s">
        <v>28</v>
      </c>
    </row>
    <row r="28" spans="1:9" x14ac:dyDescent="0.3">
      <c r="A28" s="2">
        <f>1E-100</f>
        <v>1E-100</v>
      </c>
      <c r="B28">
        <f>B17</f>
        <v>18.3</v>
      </c>
      <c r="C28">
        <f>D17</f>
        <v>5</v>
      </c>
      <c r="D28">
        <f>_xlfn.NORM.DIST(B28,$H$17,$H$21,TRUE)</f>
        <v>3.6904751151976577E-2</v>
      </c>
      <c r="E28">
        <f>100*D28</f>
        <v>3.6904751151976578</v>
      </c>
      <c r="F28">
        <f>C28-E28</f>
        <v>1.3095248848023422</v>
      </c>
      <c r="G28">
        <f>F28^2</f>
        <v>1.7148554239165876</v>
      </c>
      <c r="H28">
        <f>G28/E28</f>
        <v>0.46467063735362479</v>
      </c>
      <c r="I28">
        <f>C28^2/E28</f>
        <v>6.7741955221559671</v>
      </c>
    </row>
    <row r="29" spans="1:9" x14ac:dyDescent="0.3">
      <c r="A29">
        <f t="shared" ref="A29:B34" si="7">A18</f>
        <v>18.3</v>
      </c>
      <c r="B29">
        <f t="shared" si="7"/>
        <v>22.6</v>
      </c>
      <c r="C29">
        <f t="shared" ref="C29:C33" si="8">D18</f>
        <v>8</v>
      </c>
      <c r="D29">
        <f>_xlfn.NORM.DIST(B29,$H$17,$H$21,TRUE)-_xlfn.NORM.DIST(A29,$H$17,$H$21,TRUE)</f>
        <v>9.2224720585393938E-2</v>
      </c>
      <c r="E29">
        <f t="shared" ref="E29:E34" si="9">100*D29</f>
        <v>9.2224720585393936</v>
      </c>
      <c r="F29">
        <f t="shared" ref="F29:F34" si="10">C29-E29</f>
        <v>-1.2224720585393936</v>
      </c>
      <c r="G29">
        <f t="shared" ref="G29:G34" si="11">F29^2</f>
        <v>1.4944379339095424</v>
      </c>
      <c r="H29">
        <f t="shared" ref="H29:H34" si="12">G29/E29</f>
        <v>0.16204309695097341</v>
      </c>
      <c r="I29">
        <f t="shared" ref="I29:I34" si="13">C29^2/E29</f>
        <v>6.9395710384115796</v>
      </c>
    </row>
    <row r="30" spans="1:9" x14ac:dyDescent="0.3">
      <c r="A30">
        <f t="shared" si="7"/>
        <v>22.6</v>
      </c>
      <c r="B30">
        <f t="shared" si="7"/>
        <v>26.900000000000002</v>
      </c>
      <c r="C30">
        <f t="shared" si="8"/>
        <v>17</v>
      </c>
      <c r="D30">
        <f t="shared" ref="D30:D34" si="14">_xlfn.NORM.DIST(B30,$H$17,$H$21,TRUE)-_xlfn.NORM.DIST(A30,$H$17,$H$21,TRUE)</f>
        <v>0.18889180471720837</v>
      </c>
      <c r="E30">
        <f t="shared" si="9"/>
        <v>18.889180471720838</v>
      </c>
      <c r="F30">
        <f t="shared" si="10"/>
        <v>-1.889180471720838</v>
      </c>
      <c r="G30">
        <f t="shared" si="11"/>
        <v>3.5690028547313681</v>
      </c>
      <c r="H30">
        <f t="shared" si="12"/>
        <v>0.18894429327278409</v>
      </c>
      <c r="I30">
        <f t="shared" si="13"/>
        <v>15.299763821551947</v>
      </c>
    </row>
    <row r="31" spans="1:9" x14ac:dyDescent="0.3">
      <c r="A31">
        <f t="shared" si="7"/>
        <v>26.900000000000002</v>
      </c>
      <c r="B31">
        <f t="shared" si="7"/>
        <v>31.200000000000003</v>
      </c>
      <c r="C31">
        <f t="shared" si="8"/>
        <v>27</v>
      </c>
      <c r="D31">
        <f t="shared" si="14"/>
        <v>0.25498668809125724</v>
      </c>
      <c r="E31">
        <f t="shared" si="9"/>
        <v>25.498668809125725</v>
      </c>
      <c r="F31">
        <f t="shared" si="10"/>
        <v>1.501331190874275</v>
      </c>
      <c r="G31">
        <f t="shared" si="11"/>
        <v>2.2539953446919689</v>
      </c>
      <c r="H31">
        <f t="shared" si="12"/>
        <v>8.8396588918606051E-2</v>
      </c>
      <c r="I31">
        <f t="shared" si="13"/>
        <v>28.589727779792881</v>
      </c>
    </row>
    <row r="32" spans="1:9" x14ac:dyDescent="0.3">
      <c r="A32">
        <f t="shared" si="7"/>
        <v>31.200000000000003</v>
      </c>
      <c r="B32">
        <f t="shared" si="7"/>
        <v>35.5</v>
      </c>
      <c r="C32">
        <f t="shared" si="8"/>
        <v>23</v>
      </c>
      <c r="D32">
        <f t="shared" si="14"/>
        <v>0.2269060346355094</v>
      </c>
      <c r="E32">
        <f t="shared" si="9"/>
        <v>22.690603463550939</v>
      </c>
      <c r="F32">
        <f t="shared" si="10"/>
        <v>0.30939653644906073</v>
      </c>
      <c r="G32">
        <f t="shared" si="11"/>
        <v>9.5726216766674962E-2</v>
      </c>
      <c r="H32">
        <f t="shared" si="12"/>
        <v>4.2187602864086366E-3</v>
      </c>
      <c r="I32">
        <f t="shared" si="13"/>
        <v>23.31361529673547</v>
      </c>
    </row>
    <row r="33" spans="1:9" x14ac:dyDescent="0.3">
      <c r="A33">
        <f t="shared" si="7"/>
        <v>35.5</v>
      </c>
      <c r="B33">
        <f t="shared" si="7"/>
        <v>39.799999999999997</v>
      </c>
      <c r="C33">
        <f t="shared" si="8"/>
        <v>14</v>
      </c>
      <c r="D33">
        <f t="shared" si="14"/>
        <v>0.13309607936766665</v>
      </c>
      <c r="E33">
        <f t="shared" si="9"/>
        <v>13.309607936766666</v>
      </c>
      <c r="F33">
        <f t="shared" si="10"/>
        <v>0.69039206323333424</v>
      </c>
      <c r="G33">
        <f t="shared" si="11"/>
        <v>0.47664120097558016</v>
      </c>
      <c r="H33">
        <f t="shared" si="12"/>
        <v>3.5811813784454097E-2</v>
      </c>
      <c r="I33">
        <f t="shared" si="13"/>
        <v>14.726203877017788</v>
      </c>
    </row>
    <row r="34" spans="1:9" x14ac:dyDescent="0.3">
      <c r="A34">
        <f t="shared" si="7"/>
        <v>39.799999999999997</v>
      </c>
      <c r="B34">
        <f>1E+100</f>
        <v>1E+100</v>
      </c>
      <c r="C34">
        <v>6</v>
      </c>
      <c r="D34">
        <f t="shared" si="14"/>
        <v>6.698992145098781E-2</v>
      </c>
      <c r="E34">
        <f t="shared" si="9"/>
        <v>6.6989921450987815</v>
      </c>
      <c r="F34">
        <f t="shared" si="10"/>
        <v>-0.69899214509878149</v>
      </c>
      <c r="G34">
        <f t="shared" si="11"/>
        <v>0.48859001890979598</v>
      </c>
      <c r="H34">
        <f t="shared" si="12"/>
        <v>7.2934854725462794E-2</v>
      </c>
      <c r="I34">
        <f t="shared" si="13"/>
        <v>5.3739427096266814</v>
      </c>
    </row>
    <row r="35" spans="1:9" x14ac:dyDescent="0.3">
      <c r="A35" t="s">
        <v>35</v>
      </c>
      <c r="B35">
        <v>7</v>
      </c>
    </row>
    <row r="36" spans="1:9" x14ac:dyDescent="0.3">
      <c r="A36" t="s">
        <v>30</v>
      </c>
      <c r="C36">
        <f>SUM(C28:C34)</f>
        <v>100</v>
      </c>
      <c r="D36">
        <f>SUM(D28:D34)</f>
        <v>1</v>
      </c>
      <c r="E36">
        <f>SUM(E28:E34)</f>
        <v>100.00000000000001</v>
      </c>
      <c r="G36" t="s">
        <v>32</v>
      </c>
      <c r="H36">
        <f>SUM(H28:H34)</f>
        <v>1.0170200452923139</v>
      </c>
      <c r="I36">
        <f>SUM(I28:I34)</f>
        <v>101.0170200452923</v>
      </c>
    </row>
    <row r="37" spans="1:9" x14ac:dyDescent="0.3">
      <c r="D37" t="s">
        <v>34</v>
      </c>
      <c r="E37">
        <f>B35-2-1</f>
        <v>4</v>
      </c>
      <c r="G37" t="s">
        <v>33</v>
      </c>
      <c r="H37">
        <f>_xlfn.CHISQ.INV.RT(0.05,E37)</f>
        <v>9.4877290367811575</v>
      </c>
    </row>
  </sheetData>
  <mergeCells count="5">
    <mergeCell ref="A1:C1"/>
    <mergeCell ref="A14:C14"/>
    <mergeCell ref="E14:F14"/>
    <mergeCell ref="A15:F15"/>
    <mergeCell ref="A26:I2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2023-11-24T09:15:40Z</dcterms:modified>
</cp:coreProperties>
</file>