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Лист1" sheetId="1" r:id="rId1"/>
    <sheet name="Лист2" sheetId="2" r:id="rId2"/>
    <sheet name="Лист4" sheetId="4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Q22" i="3"/>
  <c r="Q21" i="3"/>
  <c r="B9" i="4"/>
  <c r="I6" i="1"/>
  <c r="O2" i="1"/>
  <c r="M6" i="1"/>
  <c r="B8" i="4"/>
  <c r="O5" i="4"/>
  <c r="B7" i="4"/>
  <c r="C5" i="4"/>
  <c r="D5" i="4"/>
  <c r="E5" i="4"/>
  <c r="F5" i="4"/>
  <c r="G5" i="4"/>
  <c r="H5" i="4"/>
  <c r="I5" i="4"/>
  <c r="J5" i="4"/>
  <c r="K5" i="4"/>
  <c r="L5" i="4"/>
  <c r="M5" i="4"/>
  <c r="B5" i="4"/>
  <c r="M7" i="1"/>
  <c r="D5" i="2"/>
  <c r="K7" i="1"/>
  <c r="O3" i="1"/>
  <c r="F5" i="1"/>
  <c r="M3" i="1"/>
  <c r="M2" i="1"/>
  <c r="O3" i="2"/>
  <c r="D4" i="3"/>
  <c r="D6" i="2"/>
  <c r="K6" i="1" l="1"/>
  <c r="Q23" i="1" s="1"/>
  <c r="B4" i="3"/>
  <c r="G3" i="3"/>
  <c r="G2" i="3"/>
  <c r="P6" i="2" l="1"/>
  <c r="B6" i="2" s="1"/>
  <c r="P3" i="2"/>
  <c r="O4" i="2"/>
  <c r="B5" i="2"/>
  <c r="P4" i="2"/>
  <c r="D5" i="1"/>
  <c r="C4" i="1"/>
  <c r="D4" i="1"/>
  <c r="E4" i="1"/>
  <c r="F4" i="1"/>
  <c r="G4" i="1"/>
  <c r="H4" i="1"/>
  <c r="I4" i="1"/>
  <c r="J4" i="1"/>
  <c r="K4" i="1"/>
  <c r="B4" i="1"/>
  <c r="B5" i="1" l="1"/>
  <c r="B6" i="1"/>
</calcChain>
</file>

<file path=xl/sharedStrings.xml><?xml version="1.0" encoding="utf-8"?>
<sst xmlns="http://schemas.openxmlformats.org/spreadsheetml/2006/main" count="69" uniqueCount="52">
  <si>
    <t>Муж</t>
  </si>
  <si>
    <t>Жен</t>
  </si>
  <si>
    <t>n=</t>
  </si>
  <si>
    <t>x-mean</t>
  </si>
  <si>
    <t>s2=</t>
  </si>
  <si>
    <t>t-rasch=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</si>
  <si>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</si>
  <si>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</si>
  <si>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</si>
  <si>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</si>
  <si>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</si>
  <si>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</si>
  <si>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</si>
  <si>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</si>
  <si>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</si>
  <si>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</si>
  <si>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</si>
  <si>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</si>
  <si>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год1</t>
  </si>
  <si>
    <t>год2</t>
  </si>
  <si>
    <t>f-rasch=</t>
  </si>
  <si>
    <t>t-table=</t>
  </si>
  <si>
    <t>F-table=</t>
  </si>
  <si>
    <t>n</t>
  </si>
  <si>
    <t>s2</t>
  </si>
  <si>
    <t>f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</si>
  <si>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</si>
  <si>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</si>
  <si>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</si>
  <si>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</si>
  <si>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Зона</t>
  </si>
  <si>
    <t>_
x</t>
  </si>
  <si>
    <t xml:space="preserve">   2
s</t>
  </si>
  <si>
    <t>A</t>
  </si>
  <si>
    <t xml:space="preserve">f1 = </t>
  </si>
  <si>
    <t>B</t>
  </si>
  <si>
    <t xml:space="preserve">f2 = </t>
  </si>
  <si>
    <t xml:space="preserve">F-rasch = </t>
  </si>
  <si>
    <t xml:space="preserve">F-tabl = </t>
  </si>
  <si>
    <t>Сравнение двух дисперсий нормально распределенных признаков</t>
  </si>
  <si>
    <t>*</t>
  </si>
  <si>
    <t>s</t>
  </si>
  <si>
    <t>F=</t>
  </si>
  <si>
    <t>Ftabl=</t>
  </si>
  <si>
    <t>t-table</t>
  </si>
  <si>
    <t>f=</t>
  </si>
  <si>
    <t>a=</t>
  </si>
  <si>
    <t>s=</t>
  </si>
  <si>
    <t>t-tabl=</t>
  </si>
  <si>
    <t>trasc=</t>
  </si>
  <si>
    <t>S=</t>
  </si>
  <si>
    <t>ttable=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</si>
</sst>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3" xfId="0" applyBorder="1"/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Fill="1" applyBorder="1"/>
    <xf numFmtId="0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27</xdr:col>
      <xdr:colOff>536831</xdr:colOff>
      <xdr:row>23</xdr:row>
      <xdr:rowOff>91786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836420"/>
          <a:ext cx="11584017" cy="2476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29</xdr:col>
      <xdr:colOff>20669</xdr:colOff>
      <xdr:row>25</xdr:row>
      <xdr:rowOff>44154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2180"/>
          <a:ext cx="11603069" cy="2429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0</xdr:row>
      <xdr:rowOff>45720</xdr:rowOff>
    </xdr:from>
    <xdr:to>
      <xdr:col>21</xdr:col>
      <xdr:colOff>589452</xdr:colOff>
      <xdr:row>10</xdr:row>
      <xdr:rowOff>16920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45720"/>
          <a:ext cx="8780952" cy="1800000"/>
        </a:xfrm>
        <a:prstGeom prst="rect">
          <a:avLst/>
        </a:prstGeom>
      </xdr:spPr>
    </xdr:pic>
    <xdr:clientData/>
  </xdr:twoCellAnchor>
  <xdr:twoCellAnchor>
    <xdr:from>
      <xdr:col>7</xdr:col>
      <xdr:colOff>312420</xdr:colOff>
      <xdr:row>10</xdr:row>
      <xdr:rowOff>22860</xdr:rowOff>
    </xdr:from>
    <xdr:to>
      <xdr:col>22</xdr:col>
      <xdr:colOff>213360</xdr:colOff>
      <xdr:row>15</xdr:row>
      <xdr:rowOff>68580</xdr:rowOff>
    </xdr:to>
    <xdr:sp macro="" textlink="">
      <xdr:nvSpPr>
        <xdr:cNvPr id="3" name="TextBox 2"/>
        <xdr:cNvSpPr txBox="1"/>
      </xdr:nvSpPr>
      <xdr:spPr>
        <a:xfrm>
          <a:off x="4960620" y="2034540"/>
          <a:ext cx="90449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Различие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между средними значениями выборок А и В характеризуются дисперсией значений измеренного признака.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разброс значений измеренного признака одинаков для двух зон (критерии подразумевают, что нулевая гипотеза всегда выдвигается о </a:t>
          </a:r>
          <a:r>
            <a:rPr lang="ru-RU" sz="1400" u="sng">
              <a:latin typeface="Times New Roman" panose="02020603050405020304" pitchFamily="18" charset="0"/>
              <a:cs typeface="Times New Roman" panose="02020603050405020304" pitchFamily="18" charset="0"/>
            </a:rPr>
            <a:t>равенстве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параметров):</a:t>
          </a:r>
        </a:p>
      </xdr:txBody>
    </xdr:sp>
    <xdr:clientData/>
  </xdr:twoCellAnchor>
  <xdr:twoCellAnchor editAs="oneCell">
    <xdr:from>
      <xdr:col>9</xdr:col>
      <xdr:colOff>190500</xdr:colOff>
      <xdr:row>15</xdr:row>
      <xdr:rowOff>167640</xdr:rowOff>
    </xdr:from>
    <xdr:to>
      <xdr:col>12</xdr:col>
      <xdr:colOff>514081</xdr:colOff>
      <xdr:row>19</xdr:row>
      <xdr:rowOff>159930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309372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17</xdr:row>
      <xdr:rowOff>167640</xdr:rowOff>
    </xdr:from>
    <xdr:to>
      <xdr:col>14</xdr:col>
      <xdr:colOff>571348</xdr:colOff>
      <xdr:row>20</xdr:row>
      <xdr:rowOff>9476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67700" y="3459480"/>
          <a:ext cx="1219048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403860</xdr:colOff>
      <xdr:row>6</xdr:row>
      <xdr:rowOff>160020</xdr:rowOff>
    </xdr:from>
    <xdr:to>
      <xdr:col>5</xdr:col>
      <xdr:colOff>432050</xdr:colOff>
      <xdr:row>11</xdr:row>
      <xdr:rowOff>17049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860" y="1440180"/>
          <a:ext cx="3076190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12</xdr:row>
      <xdr:rowOff>91441</xdr:rowOff>
    </xdr:from>
    <xdr:to>
      <xdr:col>6</xdr:col>
      <xdr:colOff>60960</xdr:colOff>
      <xdr:row>14</xdr:row>
      <xdr:rowOff>126661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2468881"/>
          <a:ext cx="3566160" cy="400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107072</xdr:rowOff>
    </xdr:from>
    <xdr:to>
      <xdr:col>8</xdr:col>
      <xdr:colOff>493395</xdr:colOff>
      <xdr:row>19</xdr:row>
      <xdr:rowOff>66538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33152"/>
          <a:ext cx="5370195" cy="690986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21</xdr:row>
      <xdr:rowOff>137160</xdr:rowOff>
    </xdr:from>
    <xdr:to>
      <xdr:col>12</xdr:col>
      <xdr:colOff>266700</xdr:colOff>
      <xdr:row>26</xdr:row>
      <xdr:rowOff>167640</xdr:rowOff>
    </xdr:to>
    <xdr:sp macro="" textlink="">
      <xdr:nvSpPr>
        <xdr:cNvPr id="9" name="TextBox 8"/>
        <xdr:cNvSpPr txBox="1"/>
      </xdr:nvSpPr>
      <xdr:spPr>
        <a:xfrm>
          <a:off x="190500" y="4160520"/>
          <a:ext cx="777240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1,37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2,71,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альтернативная гипотеза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равенстве дисперсий должна быть отвергнута. Таким образом, по результатам экспериментальных данных на уровне значимости 0,05 различие между средними значениями выборок А и В признаем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несущественными.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4" workbookViewId="0">
      <selection activeCell="I7" sqref="I7"/>
    </sheetView>
  </sheetViews>
  <sheetFormatPr defaultRowHeight="14.4" x14ac:dyDescent="0.3"/>
  <cols>
    <col min="11" max="11" width="9.88671875" bestFit="1" customWidth="1"/>
  </cols>
  <sheetData>
    <row r="1" spans="1:16" x14ac:dyDescent="0.3">
      <c r="C1">
        <v>0.05</v>
      </c>
      <c r="M1" t="s">
        <v>3</v>
      </c>
      <c r="N1" t="s">
        <v>23</v>
      </c>
      <c r="O1" t="s">
        <v>41</v>
      </c>
      <c r="P1" t="s">
        <v>25</v>
      </c>
    </row>
    <row r="2" spans="1:16" x14ac:dyDescent="0.3">
      <c r="A2" t="s">
        <v>0</v>
      </c>
      <c r="B2">
        <v>23.3</v>
      </c>
      <c r="C2">
        <v>21.7</v>
      </c>
      <c r="D2">
        <v>25</v>
      </c>
      <c r="E2">
        <v>24.4</v>
      </c>
      <c r="F2">
        <v>24.4</v>
      </c>
      <c r="G2">
        <v>22.2</v>
      </c>
      <c r="H2">
        <v>23.9</v>
      </c>
      <c r="I2">
        <v>22.8</v>
      </c>
      <c r="J2">
        <v>23.3</v>
      </c>
      <c r="K2">
        <v>23.9</v>
      </c>
      <c r="M2">
        <f>AVERAGE(B2:K2)</f>
        <v>23.490000000000002</v>
      </c>
      <c r="N2">
        <v>10</v>
      </c>
      <c r="O2">
        <f>_xlfn.VAR.S(B2:K2)</f>
        <v>1.0765555555555553</v>
      </c>
      <c r="P2">
        <v>9</v>
      </c>
    </row>
    <row r="3" spans="1:16" x14ac:dyDescent="0.3">
      <c r="A3" t="s">
        <v>1</v>
      </c>
      <c r="B3">
        <v>23.9</v>
      </c>
      <c r="C3">
        <v>25</v>
      </c>
      <c r="D3">
        <v>25.5</v>
      </c>
      <c r="E3">
        <v>26.1</v>
      </c>
      <c r="F3">
        <v>25</v>
      </c>
      <c r="G3">
        <v>22.8</v>
      </c>
      <c r="H3">
        <v>25.5</v>
      </c>
      <c r="I3">
        <v>22.2</v>
      </c>
      <c r="J3">
        <v>25.5</v>
      </c>
      <c r="K3">
        <v>26.7</v>
      </c>
      <c r="M3">
        <f>GEOMEAN(B3:K3)</f>
        <v>24.781854623756111</v>
      </c>
      <c r="N3">
        <v>10</v>
      </c>
      <c r="O3">
        <f>_xlfn.VAR.S(B3:K3)</f>
        <v>2.0462222222222226</v>
      </c>
      <c r="P3">
        <v>9</v>
      </c>
    </row>
    <row r="4" spans="1:16" x14ac:dyDescent="0.3"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16" x14ac:dyDescent="0.3">
      <c r="A5" t="s">
        <v>2</v>
      </c>
      <c r="B5">
        <f>COUNT(B4:K4)</f>
        <v>10</v>
      </c>
      <c r="C5" t="s">
        <v>3</v>
      </c>
      <c r="D5">
        <f>AVERAGE(B4:K4)</f>
        <v>-1.3300000000000005</v>
      </c>
      <c r="E5" t="s">
        <v>4</v>
      </c>
      <c r="F5">
        <f>_xlfn.VAR.S(B4:K4)</f>
        <v>1.4467777777777791</v>
      </c>
    </row>
    <row r="6" spans="1:16" x14ac:dyDescent="0.3">
      <c r="A6" t="s">
        <v>5</v>
      </c>
      <c r="B6">
        <f>ABS(D5)/SQRT(F5/B5)</f>
        <v>3.4966384286986472</v>
      </c>
      <c r="H6" t="s">
        <v>44</v>
      </c>
      <c r="I6">
        <f>_xlfn.T.INV.2T(0.05,I7)</f>
        <v>2.1009220402410378</v>
      </c>
      <c r="J6" t="s">
        <v>5</v>
      </c>
      <c r="K6">
        <f>ABS(M2-M3)/SQRT(M6/N2+M6/N3)</f>
        <v>2.3117619105814522</v>
      </c>
      <c r="L6" t="s">
        <v>4</v>
      </c>
      <c r="M6">
        <f>((N2-1)*O2+(N3-1)*O3)/(N2+N3-2)</f>
        <v>1.5613888888888889</v>
      </c>
    </row>
    <row r="7" spans="1:16" x14ac:dyDescent="0.3">
      <c r="H7" t="s">
        <v>45</v>
      </c>
      <c r="I7">
        <v>18</v>
      </c>
      <c r="J7" t="s">
        <v>42</v>
      </c>
      <c r="K7">
        <f>O3/O2</f>
        <v>1.900712147796471</v>
      </c>
      <c r="L7" t="s">
        <v>43</v>
      </c>
      <c r="M7">
        <f>_xlfn.F.INV.RT(0.025,P2,P3)</f>
        <v>4.0259941582829777</v>
      </c>
    </row>
    <row r="8" spans="1:16" x14ac:dyDescent="0.3">
      <c r="A8" t="s">
        <v>6</v>
      </c>
    </row>
    <row r="9" spans="1:16" ht="15" thickBot="1" x14ac:dyDescent="0.35"/>
    <row r="10" spans="1:16" x14ac:dyDescent="0.3">
      <c r="A10" s="3"/>
      <c r="B10" s="3">
        <v>23.3</v>
      </c>
      <c r="C10" s="3">
        <v>23.9</v>
      </c>
    </row>
    <row r="11" spans="1:16" x14ac:dyDescent="0.3">
      <c r="A11" s="1" t="s">
        <v>7</v>
      </c>
      <c r="B11" s="1">
        <v>23.511111111111113</v>
      </c>
      <c r="C11" s="1">
        <v>24.922222222222217</v>
      </c>
    </row>
    <row r="12" spans="1:16" x14ac:dyDescent="0.3">
      <c r="A12" s="1" t="s">
        <v>8</v>
      </c>
      <c r="B12" s="1">
        <v>1.2061111111111107</v>
      </c>
      <c r="C12" s="1">
        <v>2.1844444444444444</v>
      </c>
    </row>
    <row r="13" spans="1:16" x14ac:dyDescent="0.3">
      <c r="A13" s="1" t="s">
        <v>9</v>
      </c>
      <c r="B13" s="1">
        <v>9</v>
      </c>
      <c r="C13" s="1">
        <v>9</v>
      </c>
    </row>
    <row r="14" spans="1:16" x14ac:dyDescent="0.3">
      <c r="A14" s="1" t="s">
        <v>10</v>
      </c>
      <c r="B14" s="1">
        <v>0.56585070988885489</v>
      </c>
      <c r="C14" s="1"/>
    </row>
    <row r="15" spans="1:16" x14ac:dyDescent="0.3">
      <c r="A15" s="1" t="s">
        <v>11</v>
      </c>
      <c r="B15" s="1">
        <v>0</v>
      </c>
      <c r="C15" s="1"/>
    </row>
    <row r="16" spans="1:16" x14ac:dyDescent="0.3">
      <c r="A16" s="1" t="s">
        <v>12</v>
      </c>
      <c r="B16" s="1">
        <v>8</v>
      </c>
      <c r="C16" s="1"/>
    </row>
    <row r="17" spans="1:17" x14ac:dyDescent="0.3">
      <c r="A17" s="1" t="s">
        <v>13</v>
      </c>
      <c r="B17" s="1">
        <v>-3.3963411492688813</v>
      </c>
      <c r="C17" s="1"/>
    </row>
    <row r="18" spans="1:17" x14ac:dyDescent="0.3">
      <c r="A18" s="1" t="s">
        <v>14</v>
      </c>
      <c r="B18" s="1">
        <v>4.7056268017740682E-3</v>
      </c>
      <c r="C18" s="1"/>
    </row>
    <row r="19" spans="1:17" x14ac:dyDescent="0.3">
      <c r="A19" s="1" t="s">
        <v>15</v>
      </c>
      <c r="B19" s="1">
        <v>1.8595480375308981</v>
      </c>
      <c r="C19" s="1"/>
    </row>
    <row r="20" spans="1:17" x14ac:dyDescent="0.3">
      <c r="A20" s="1" t="s">
        <v>16</v>
      </c>
      <c r="B20" s="1">
        <v>9.4112536035481364E-3</v>
      </c>
      <c r="C20" s="1"/>
    </row>
    <row r="21" spans="1:17" ht="15" thickBot="1" x14ac:dyDescent="0.35">
      <c r="A21" s="2" t="s">
        <v>17</v>
      </c>
      <c r="B21" s="2">
        <v>2.3060041352041671</v>
      </c>
      <c r="C21" s="2"/>
    </row>
    <row r="23" spans="1:17" x14ac:dyDescent="0.3">
      <c r="Q23" t="b">
        <f>Лист1!M6=Лист1!K6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3" workbookViewId="0">
      <selection activeCell="M4" sqref="A2:M4"/>
    </sheetView>
  </sheetViews>
  <sheetFormatPr defaultRowHeight="14.4" x14ac:dyDescent="0.3"/>
  <sheetData>
    <row r="1" spans="1:17" x14ac:dyDescent="0.3">
      <c r="C1">
        <v>0.05</v>
      </c>
    </row>
    <row r="2" spans="1:17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23</v>
      </c>
      <c r="O2" t="s">
        <v>3</v>
      </c>
      <c r="P2" t="s">
        <v>24</v>
      </c>
      <c r="Q2" t="s">
        <v>25</v>
      </c>
    </row>
    <row r="3" spans="1:17" x14ac:dyDescent="0.3">
      <c r="A3" t="s">
        <v>18</v>
      </c>
      <c r="B3" s="4">
        <v>14.1</v>
      </c>
      <c r="C3" s="4">
        <v>12.2</v>
      </c>
      <c r="D3">
        <v>104</v>
      </c>
      <c r="E3">
        <v>220</v>
      </c>
      <c r="F3">
        <v>110</v>
      </c>
      <c r="G3">
        <v>86</v>
      </c>
      <c r="H3">
        <v>92.8</v>
      </c>
      <c r="I3">
        <v>74.400000000000006</v>
      </c>
      <c r="J3">
        <v>75.400000000000006</v>
      </c>
      <c r="K3">
        <v>51.7</v>
      </c>
      <c r="L3">
        <v>29.3</v>
      </c>
      <c r="M3">
        <v>16</v>
      </c>
      <c r="N3">
        <v>12</v>
      </c>
      <c r="O3" s="4">
        <f>AVERAGE(B3:M3)</f>
        <v>73.824999999999989</v>
      </c>
      <c r="P3">
        <f>_xlfn.VAR.S(B3:M3)</f>
        <v>3388.8929545454566</v>
      </c>
      <c r="Q3">
        <v>11</v>
      </c>
    </row>
    <row r="4" spans="1:17" x14ac:dyDescent="0.3">
      <c r="A4" t="s">
        <v>19</v>
      </c>
      <c r="B4" s="4">
        <v>14.2</v>
      </c>
      <c r="C4">
        <v>10.5</v>
      </c>
      <c r="D4">
        <v>123</v>
      </c>
      <c r="E4">
        <v>190</v>
      </c>
      <c r="F4">
        <v>138</v>
      </c>
      <c r="G4">
        <v>98.1</v>
      </c>
      <c r="H4">
        <v>88.1</v>
      </c>
      <c r="I4">
        <v>80</v>
      </c>
      <c r="J4">
        <v>75.599999999999994</v>
      </c>
      <c r="K4">
        <v>48.8</v>
      </c>
      <c r="L4">
        <v>27.1</v>
      </c>
      <c r="M4">
        <v>15.7</v>
      </c>
      <c r="N4">
        <v>12</v>
      </c>
      <c r="O4" s="4">
        <f>AVERAGE(B4:M4)</f>
        <v>75.75833333333334</v>
      </c>
      <c r="P4">
        <f>_xlfn.VAR.S(B4:M4)</f>
        <v>3143.264469696971</v>
      </c>
      <c r="Q4">
        <v>11</v>
      </c>
    </row>
    <row r="5" spans="1:17" x14ac:dyDescent="0.3">
      <c r="A5" t="s">
        <v>20</v>
      </c>
      <c r="B5">
        <f>B15</f>
        <v>1.0781443900812349</v>
      </c>
      <c r="C5" t="s">
        <v>22</v>
      </c>
      <c r="D5">
        <f>_xlfn.F.INV.RT(C1/2,Q3,Q4)</f>
        <v>3.4736990510858088</v>
      </c>
    </row>
    <row r="6" spans="1:17" x14ac:dyDescent="0.3">
      <c r="A6" t="s">
        <v>5</v>
      </c>
      <c r="B6">
        <f>(O3-O4)/SQRT(P6*(1/N3+1/N4))</f>
        <v>-8.2864600430246044E-2</v>
      </c>
      <c r="C6" t="s">
        <v>21</v>
      </c>
      <c r="D6">
        <f>_xlfn.T.INV.2T(C1*2,Q6)</f>
        <v>1.7171443743802424</v>
      </c>
      <c r="P6">
        <f>((N3-1)*P3+(N4-1)*P4)/(N3+N4-2)</f>
        <v>3266.0787121212138</v>
      </c>
      <c r="Q6">
        <v>22</v>
      </c>
    </row>
    <row r="8" spans="1:17" x14ac:dyDescent="0.3">
      <c r="A8" t="s">
        <v>26</v>
      </c>
    </row>
    <row r="9" spans="1:17" ht="15" thickBot="1" x14ac:dyDescent="0.35"/>
    <row r="10" spans="1:17" x14ac:dyDescent="0.3">
      <c r="A10" s="3"/>
      <c r="B10" s="3" t="s">
        <v>18</v>
      </c>
      <c r="C10" s="3" t="s">
        <v>19</v>
      </c>
    </row>
    <row r="11" spans="1:17" x14ac:dyDescent="0.3">
      <c r="A11" s="1" t="s">
        <v>7</v>
      </c>
      <c r="B11" s="1">
        <v>73.824999999999989</v>
      </c>
      <c r="C11" s="1">
        <v>75.75833333333334</v>
      </c>
    </row>
    <row r="12" spans="1:17" x14ac:dyDescent="0.3">
      <c r="A12" s="1" t="s">
        <v>8</v>
      </c>
      <c r="B12" s="1">
        <v>3388.8929545454566</v>
      </c>
      <c r="C12" s="1">
        <v>3143.264469696971</v>
      </c>
    </row>
    <row r="13" spans="1:17" x14ac:dyDescent="0.3">
      <c r="A13" s="1" t="s">
        <v>9</v>
      </c>
      <c r="B13" s="1">
        <v>12</v>
      </c>
      <c r="C13" s="1">
        <v>12</v>
      </c>
    </row>
    <row r="14" spans="1:17" x14ac:dyDescent="0.3">
      <c r="A14" s="1" t="s">
        <v>12</v>
      </c>
      <c r="B14" s="1">
        <v>11</v>
      </c>
      <c r="C14" s="1">
        <v>11</v>
      </c>
    </row>
    <row r="15" spans="1:17" x14ac:dyDescent="0.3">
      <c r="A15" s="1" t="s">
        <v>27</v>
      </c>
      <c r="B15" s="1">
        <v>1.0781443900812349</v>
      </c>
      <c r="C15" s="1"/>
    </row>
    <row r="16" spans="1:17" x14ac:dyDescent="0.3">
      <c r="A16" s="1" t="s">
        <v>28</v>
      </c>
      <c r="B16" s="1">
        <v>0.45146546272474558</v>
      </c>
      <c r="C16" s="1"/>
    </row>
    <row r="17" spans="1:3" ht="15" thickBot="1" x14ac:dyDescent="0.35">
      <c r="A17" s="2" t="s">
        <v>29</v>
      </c>
      <c r="B17" s="2">
        <v>3.4736990510858088</v>
      </c>
      <c r="C1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workbookViewId="0">
      <selection activeCell="B10" sqref="B10"/>
    </sheetView>
  </sheetViews>
  <sheetFormatPr defaultRowHeight="14.4" x14ac:dyDescent="0.3"/>
  <sheetData>
    <row r="2" spans="1:15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5" x14ac:dyDescent="0.3">
      <c r="A3" t="s">
        <v>18</v>
      </c>
      <c r="B3" s="4">
        <v>14.1</v>
      </c>
      <c r="C3" s="4">
        <v>12.2</v>
      </c>
      <c r="D3">
        <v>104</v>
      </c>
      <c r="E3">
        <v>220</v>
      </c>
      <c r="F3">
        <v>110</v>
      </c>
      <c r="G3">
        <v>86</v>
      </c>
      <c r="H3">
        <v>92.8</v>
      </c>
      <c r="I3">
        <v>74.400000000000006</v>
      </c>
      <c r="J3">
        <v>75.400000000000006</v>
      </c>
      <c r="K3">
        <v>51.7</v>
      </c>
      <c r="L3">
        <v>29.3</v>
      </c>
      <c r="M3">
        <v>16</v>
      </c>
    </row>
    <row r="4" spans="1:15" x14ac:dyDescent="0.3">
      <c r="A4" t="s">
        <v>19</v>
      </c>
      <c r="B4" s="4">
        <v>14.2</v>
      </c>
      <c r="C4">
        <v>10.5</v>
      </c>
      <c r="D4">
        <v>123</v>
      </c>
      <c r="E4">
        <v>190</v>
      </c>
      <c r="F4">
        <v>138</v>
      </c>
      <c r="G4">
        <v>98.1</v>
      </c>
      <c r="H4">
        <v>88.1</v>
      </c>
      <c r="I4">
        <v>80</v>
      </c>
      <c r="J4">
        <v>75.599999999999994</v>
      </c>
      <c r="K4">
        <v>48.8</v>
      </c>
      <c r="L4">
        <v>27.1</v>
      </c>
      <c r="M4">
        <v>15.7</v>
      </c>
    </row>
    <row r="5" spans="1:15" x14ac:dyDescent="0.3">
      <c r="B5" s="4">
        <f>B3-B4</f>
        <v>-9.9999999999999645E-2</v>
      </c>
      <c r="C5" s="4">
        <f t="shared" ref="C5:M5" si="0">C3-C4</f>
        <v>1.6999999999999993</v>
      </c>
      <c r="D5" s="4">
        <f t="shared" si="0"/>
        <v>-19</v>
      </c>
      <c r="E5" s="4">
        <f t="shared" si="0"/>
        <v>30</v>
      </c>
      <c r="F5" s="4">
        <f t="shared" si="0"/>
        <v>-28</v>
      </c>
      <c r="G5" s="4">
        <f t="shared" si="0"/>
        <v>-12.099999999999994</v>
      </c>
      <c r="H5" s="4">
        <f t="shared" si="0"/>
        <v>4.7000000000000028</v>
      </c>
      <c r="I5" s="4">
        <f t="shared" si="0"/>
        <v>-5.5999999999999943</v>
      </c>
      <c r="J5" s="4">
        <f t="shared" si="0"/>
        <v>-0.19999999999998863</v>
      </c>
      <c r="K5" s="4">
        <f t="shared" si="0"/>
        <v>2.9000000000000057</v>
      </c>
      <c r="L5" s="4">
        <f t="shared" si="0"/>
        <v>2.1999999999999993</v>
      </c>
      <c r="M5" s="4">
        <f t="shared" si="0"/>
        <v>0.30000000000000071</v>
      </c>
      <c r="N5" t="s">
        <v>47</v>
      </c>
      <c r="O5" s="4">
        <f>_xlfn.VAR.S(B5:M5)</f>
        <v>201.48060606060611</v>
      </c>
    </row>
    <row r="7" spans="1:15" x14ac:dyDescent="0.3">
      <c r="A7" t="s">
        <v>46</v>
      </c>
      <c r="B7" s="4">
        <f>AVERAGE(B5:M5)</f>
        <v>-1.9333333333333307</v>
      </c>
    </row>
    <row r="8" spans="1:15" x14ac:dyDescent="0.3">
      <c r="A8" t="s">
        <v>5</v>
      </c>
      <c r="B8">
        <f>ABS(B7-0)/SQRT(O5/12)</f>
        <v>0.47182477077708102</v>
      </c>
    </row>
    <row r="9" spans="1:15" x14ac:dyDescent="0.3">
      <c r="A9" t="s">
        <v>48</v>
      </c>
      <c r="B9">
        <f>_xlfn.T.INV.2T(0.05,11)</f>
        <v>2.2009851600916384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77" workbookViewId="0">
      <selection activeCell="D6" sqref="D6"/>
    </sheetView>
  </sheetViews>
  <sheetFormatPr defaultRowHeight="14.4" x14ac:dyDescent="0.3"/>
  <sheetData>
    <row r="1" spans="1:7" ht="28.8" x14ac:dyDescent="0.3">
      <c r="A1" s="5" t="s">
        <v>30</v>
      </c>
      <c r="B1" s="6" t="s">
        <v>31</v>
      </c>
      <c r="C1" s="7" t="s">
        <v>32</v>
      </c>
      <c r="D1" s="5" t="s">
        <v>23</v>
      </c>
    </row>
    <row r="2" spans="1:7" x14ac:dyDescent="0.3">
      <c r="A2" s="5" t="s">
        <v>33</v>
      </c>
      <c r="B2" s="5">
        <v>2.4300000000000002</v>
      </c>
      <c r="C2" s="5">
        <v>16.399999999999999</v>
      </c>
      <c r="D2" s="5">
        <v>14</v>
      </c>
      <c r="F2" s="5" t="s">
        <v>34</v>
      </c>
      <c r="G2" s="5">
        <f>D2-1</f>
        <v>13</v>
      </c>
    </row>
    <row r="3" spans="1:7" x14ac:dyDescent="0.3">
      <c r="A3" s="5" t="s">
        <v>35</v>
      </c>
      <c r="B3" s="5">
        <v>4.9000000000000004</v>
      </c>
      <c r="C3" s="5">
        <v>22.5</v>
      </c>
      <c r="D3" s="5">
        <v>10</v>
      </c>
      <c r="F3" s="5" t="s">
        <v>36</v>
      </c>
      <c r="G3" s="5">
        <f>D3-1</f>
        <v>9</v>
      </c>
    </row>
    <row r="4" spans="1:7" x14ac:dyDescent="0.3">
      <c r="A4" s="8" t="s">
        <v>37</v>
      </c>
      <c r="B4">
        <f>C3/C2</f>
        <v>1.3719512195121952</v>
      </c>
      <c r="C4" t="s">
        <v>38</v>
      </c>
      <c r="D4">
        <f>_xlfn.F.INV.RT(0.025,G3,G2)</f>
        <v>3.3120324100531073</v>
      </c>
    </row>
    <row r="5" spans="1:7" x14ac:dyDescent="0.3">
      <c r="C5" t="s">
        <v>50</v>
      </c>
      <c r="D5">
        <f>((13*C2)+9*C3)/(14+10-2)</f>
        <v>18.895454545454545</v>
      </c>
    </row>
    <row r="9" spans="1:7" x14ac:dyDescent="0.3">
      <c r="F9" t="s">
        <v>40</v>
      </c>
    </row>
    <row r="18" spans="1:17" x14ac:dyDescent="0.3">
      <c r="Q18" t="s">
        <v>39</v>
      </c>
    </row>
    <row r="21" spans="1:17" x14ac:dyDescent="0.3">
      <c r="P21" t="s">
        <v>49</v>
      </c>
      <c r="Q21">
        <f>ABS(B2-B3)/SQRT(D5*(1/14+1/10))</f>
        <v>1.3723872618791091</v>
      </c>
    </row>
    <row r="22" spans="1:17" x14ac:dyDescent="0.3">
      <c r="P22" t="s">
        <v>51</v>
      </c>
      <c r="Q22">
        <f>_xlfn.T.INV.2T(0.05,22)</f>
        <v>2.0738730679040258</v>
      </c>
    </row>
    <row r="30" spans="1:17" x14ac:dyDescent="0.3">
      <c r="A30" s="5"/>
      <c r="B30" s="9"/>
      <c r="C30" s="5"/>
      <c r="D30" s="5"/>
      <c r="E30" s="5"/>
      <c r="F30" s="5"/>
      <c r="G30" s="5"/>
      <c r="H30" s="5"/>
      <c r="I30" s="5"/>
      <c r="J30" s="5"/>
      <c r="K30" s="5"/>
    </row>
    <row r="31" spans="1:1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5" spans="1:4" x14ac:dyDescent="0.3">
      <c r="B35" s="5"/>
      <c r="C35" s="5"/>
      <c r="D35" s="5"/>
    </row>
    <row r="36" spans="1:4" x14ac:dyDescent="0.3">
      <c r="A36" s="5"/>
      <c r="B36" s="5"/>
      <c r="C36" s="5"/>
      <c r="D36" s="5"/>
    </row>
    <row r="37" spans="1:4" x14ac:dyDescent="0.3">
      <c r="A37" s="5"/>
      <c r="B37" s="5"/>
      <c r="C37" s="5"/>
      <c r="D3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2023-12-20T18:08:48Z</dcterms:modified>
</cp:coreProperties>
</file>