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720a6d9262bb3512/Documents/Projekt Op/"/>
    </mc:Choice>
  </mc:AlternateContent>
  <xr:revisionPtr revIDLastSave="48" documentId="8_{19F2BEB0-FD8E-489E-8919-7E4880B5E068}" xr6:coauthVersionLast="46" xr6:coauthVersionMax="46" xr10:uidLastSave="{CDE12BD6-D8DC-41A0-84D5-645EDE561298}"/>
  <bookViews>
    <workbookView xWindow="-120" yWindow="-120" windowWidth="29040" windowHeight="16440" activeTab="2" xr2:uid="{00000000-000D-0000-FFFF-FFFF00000000}"/>
  </bookViews>
  <sheets>
    <sheet name="Første halve år" sheetId="1" r:id="rId1"/>
    <sheet name="Et år" sheetId="2" r:id="rId2"/>
    <sheet name="Halvandet å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3" i="2"/>
  <c r="C3" i="1"/>
  <c r="D3" i="1" s="1"/>
  <c r="E3" i="3"/>
  <c r="B3" i="3"/>
  <c r="I16" i="3"/>
  <c r="H16" i="3"/>
  <c r="D16" i="3"/>
  <c r="K16" i="2"/>
  <c r="I16" i="2"/>
  <c r="H16" i="2"/>
  <c r="D16" i="2"/>
  <c r="D16" i="1"/>
  <c r="E3" i="2"/>
  <c r="B3" i="2"/>
  <c r="K16" i="1"/>
  <c r="I16" i="1"/>
  <c r="H16" i="1"/>
  <c r="L18" i="2" l="1"/>
  <c r="J16" i="2" s="1"/>
  <c r="L16" i="2" s="1"/>
  <c r="B16" i="1"/>
  <c r="C16" i="1"/>
  <c r="L18" i="1"/>
  <c r="J16" i="1" s="1"/>
  <c r="L16" i="1" s="1"/>
  <c r="D3" i="3"/>
  <c r="B16" i="3" s="1"/>
  <c r="K16" i="3"/>
  <c r="L18" i="3" s="1"/>
  <c r="J16" i="3" s="1"/>
  <c r="L16" i="3" s="1"/>
  <c r="D3" i="2"/>
  <c r="B16" i="2" s="1"/>
  <c r="C16" i="2" l="1"/>
  <c r="E16" i="2" s="1"/>
  <c r="E17" i="2" s="1"/>
  <c r="E19" i="2" s="1"/>
  <c r="E24" i="2" s="1"/>
  <c r="L19" i="2"/>
  <c r="L24" i="2" s="1"/>
  <c r="L19" i="1"/>
  <c r="L24" i="1" s="1"/>
  <c r="C16" i="3"/>
  <c r="E16" i="3" s="1"/>
  <c r="E17" i="3" s="1"/>
  <c r="E19" i="3" s="1"/>
  <c r="E24" i="3" s="1"/>
  <c r="L19" i="3"/>
  <c r="L24" i="3" s="1"/>
  <c r="E16" i="1"/>
  <c r="E17" i="1" s="1"/>
  <c r="E19" i="1" s="1"/>
  <c r="E24" i="1" s="1"/>
</calcChain>
</file>

<file path=xl/sharedStrings.xml><?xml version="1.0" encoding="utf-8"?>
<sst xmlns="http://schemas.openxmlformats.org/spreadsheetml/2006/main" count="83" uniqueCount="23">
  <si>
    <t>Kurtage</t>
  </si>
  <si>
    <t>Vekselgebyr</t>
  </si>
  <si>
    <t>Aktie pris</t>
  </si>
  <si>
    <t>Antal aktier</t>
  </si>
  <si>
    <t>Samlet 6 måneder</t>
  </si>
  <si>
    <t>Samlet stigning</t>
  </si>
  <si>
    <t>Indskud</t>
  </si>
  <si>
    <t>Gebyrer</t>
  </si>
  <si>
    <t xml:space="preserve">Skat </t>
  </si>
  <si>
    <t>% af inskud</t>
  </si>
  <si>
    <t>Fortjeneste</t>
  </si>
  <si>
    <t>Slutresultat</t>
  </si>
  <si>
    <t>Aktiesparekonto Nordea</t>
  </si>
  <si>
    <t>Etoro</t>
  </si>
  <si>
    <t>Vekselkurs salg</t>
  </si>
  <si>
    <t>Vekselkurs køb</t>
  </si>
  <si>
    <t>Fortjeneste på etoro</t>
  </si>
  <si>
    <t>Fortjeneste efter udtræk</t>
  </si>
  <si>
    <t>Årsgebyr</t>
  </si>
  <si>
    <t>Tid (år)</t>
  </si>
  <si>
    <t>Antal aktier årligt</t>
  </si>
  <si>
    <t>Stigning/tid</t>
  </si>
  <si>
    <t>Skift/år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</si>
</sst>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KK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workbookViewId="0">
      <selection activeCell="A6" sqref="A6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20</v>
      </c>
    </row>
    <row r="3" spans="1:12" x14ac:dyDescent="0.25">
      <c r="A3">
        <v>0.5</v>
      </c>
      <c r="B3" s="2">
        <v>20000</v>
      </c>
      <c r="C3">
        <f>A5^(A7*A3)</f>
        <v>4.8268090000000017</v>
      </c>
      <c r="D3" s="2">
        <f>(B3*C3/10-B3/10) /2 + B3/10</f>
        <v>5826.809000000002</v>
      </c>
      <c r="E3">
        <v>80</v>
      </c>
    </row>
    <row r="4" spans="1:12" x14ac:dyDescent="0.25">
      <c r="A4" t="s">
        <v>21</v>
      </c>
    </row>
    <row r="5" spans="1:12" x14ac:dyDescent="0.25">
      <c r="A5">
        <v>1.3</v>
      </c>
    </row>
    <row r="6" spans="1:12" x14ac:dyDescent="0.25">
      <c r="A6" t="s">
        <v>22</v>
      </c>
    </row>
    <row r="7" spans="1:12" x14ac:dyDescent="0.25">
      <c r="A7">
        <v>12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D3*E3*A3*2*B13</f>
        <v>932.28944000000035</v>
      </c>
      <c r="C16" s="2">
        <f>D3*E3*A3*2*C13</f>
        <v>1165.3618000000004</v>
      </c>
      <c r="D16" s="2">
        <f>D13 *A3</f>
        <v>40</v>
      </c>
      <c r="E16" s="2">
        <f>SUM(B16:D16)</f>
        <v>2137.6512400000006</v>
      </c>
      <c r="G16" t="s">
        <v>7</v>
      </c>
      <c r="H16">
        <f>J3*L3*2*H13</f>
        <v>0</v>
      </c>
      <c r="I16">
        <f>J3*L3*2*I13</f>
        <v>0</v>
      </c>
      <c r="J16" s="2">
        <f>(L18+B3)*J13</f>
        <v>1395.9131628000005</v>
      </c>
      <c r="K16" s="2">
        <f>B3*K13</f>
        <v>520</v>
      </c>
      <c r="L16" s="2">
        <f>J16+K16</f>
        <v>1915.9131628000005</v>
      </c>
    </row>
    <row r="17" spans="1:12" x14ac:dyDescent="0.25">
      <c r="A17" t="s">
        <v>9</v>
      </c>
      <c r="E17">
        <f>E16/B3</f>
        <v>0.10688256200000003</v>
      </c>
      <c r="G17" t="s">
        <v>9</v>
      </c>
    </row>
    <row r="18" spans="1:12" x14ac:dyDescent="0.25">
      <c r="G18" t="s">
        <v>16</v>
      </c>
      <c r="L18" s="2">
        <f>(B3-K16-I13)*C3-B3</f>
        <v>73060.877520000038</v>
      </c>
    </row>
    <row r="19" spans="1:12" x14ac:dyDescent="0.25">
      <c r="A19" t="s">
        <v>10</v>
      </c>
      <c r="E19" s="2">
        <f>B3*(C3-E17) -B3</f>
        <v>74398.52876000003</v>
      </c>
      <c r="G19" t="s">
        <v>17</v>
      </c>
      <c r="L19" s="2">
        <f>L18-J16</f>
        <v>71664.964357200035</v>
      </c>
    </row>
    <row r="21" spans="1:12" x14ac:dyDescent="0.25">
      <c r="A21" t="s">
        <v>8</v>
      </c>
      <c r="E21">
        <v>0.17</v>
      </c>
      <c r="G21" t="s">
        <v>8</v>
      </c>
      <c r="L21">
        <v>0.27</v>
      </c>
    </row>
    <row r="24" spans="1:12" ht="15.75" thickBot="1" x14ac:dyDescent="0.3">
      <c r="A24" t="s">
        <v>11</v>
      </c>
      <c r="E24" s="1">
        <f>E19 * (1-E21)</f>
        <v>61750.778870800023</v>
      </c>
      <c r="G24" t="s">
        <v>11</v>
      </c>
      <c r="L24" s="1">
        <f>L19 * (1-L21)</f>
        <v>52315.423980756023</v>
      </c>
    </row>
    <row r="25" spans="1:1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2901-831A-4EE7-AE31-BB8E38FEEDE3}">
  <dimension ref="A2:L25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3</v>
      </c>
    </row>
    <row r="3" spans="1:12" x14ac:dyDescent="0.25">
      <c r="A3">
        <v>1</v>
      </c>
      <c r="B3" s="2">
        <f>'Første halve år'!B3</f>
        <v>20000</v>
      </c>
      <c r="C3">
        <f>'Første halve år'!A5^'Første halve år'!A7</f>
        <v>23.298085122481012</v>
      </c>
      <c r="D3" s="2">
        <f>(B3*C3/10-B3/10) /2 + B3/10</f>
        <v>24298.08512248101</v>
      </c>
      <c r="E3">
        <f>'Første halve år'!E3 * A3</f>
        <v>80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D3*E3*A3*2*B13</f>
        <v>7775.387239193924</v>
      </c>
      <c r="C16" s="2">
        <f>D3*E3*A3*2*C13</f>
        <v>9719.2340489924045</v>
      </c>
      <c r="D16" s="2">
        <f>D13 *A3</f>
        <v>80</v>
      </c>
      <c r="E16" s="2">
        <f>SUM(B16:D16)</f>
        <v>17574.621288186328</v>
      </c>
      <c r="G16" t="s">
        <v>7</v>
      </c>
      <c r="H16">
        <f>J3*L3*2*H13</f>
        <v>0</v>
      </c>
      <c r="I16">
        <f>J3*L3*2*I13</f>
        <v>0</v>
      </c>
      <c r="J16" s="2">
        <f>(L18+B3)*J13</f>
        <v>6737.8062174215092</v>
      </c>
      <c r="K16" s="2">
        <f>B3*K13</f>
        <v>520</v>
      </c>
      <c r="L16" s="2">
        <f>J16+K16</f>
        <v>7257.8062174215092</v>
      </c>
    </row>
    <row r="17" spans="1:12" x14ac:dyDescent="0.25">
      <c r="A17" t="s">
        <v>9</v>
      </c>
      <c r="E17">
        <f>E16/B3</f>
        <v>0.87873106440931648</v>
      </c>
      <c r="G17" t="s">
        <v>9</v>
      </c>
    </row>
    <row r="18" spans="1:12" x14ac:dyDescent="0.25">
      <c r="G18" t="s">
        <v>16</v>
      </c>
      <c r="L18" s="2">
        <f>(B3-K16-I13)*C3-B3</f>
        <v>429187.08116143395</v>
      </c>
    </row>
    <row r="19" spans="1:12" x14ac:dyDescent="0.25">
      <c r="A19" t="s">
        <v>10</v>
      </c>
      <c r="E19" s="2">
        <f>B3*(C3-E17) -B3</f>
        <v>428387.08116143395</v>
      </c>
      <c r="G19" t="s">
        <v>17</v>
      </c>
      <c r="L19" s="2">
        <f>L18-J16</f>
        <v>422449.27494401246</v>
      </c>
    </row>
    <row r="21" spans="1:12" x14ac:dyDescent="0.25">
      <c r="A21" t="s">
        <v>8</v>
      </c>
      <c r="E21">
        <v>0.17</v>
      </c>
      <c r="G21" t="s">
        <v>8</v>
      </c>
      <c r="K21">
        <v>0.41</v>
      </c>
      <c r="L21">
        <v>0.27</v>
      </c>
    </row>
    <row r="24" spans="1:12" ht="15.75" thickBot="1" x14ac:dyDescent="0.3">
      <c r="A24" t="s">
        <v>11</v>
      </c>
      <c r="E24" s="1">
        <f>E19 * (1-E21)</f>
        <v>355561.27736399014</v>
      </c>
      <c r="G24" t="s">
        <v>11</v>
      </c>
      <c r="L24" s="1">
        <f>(L19-55000)*(1-K21) + 55000 *(1-L21)</f>
        <v>256945.07221696738</v>
      </c>
    </row>
    <row r="25" spans="1:12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429A-6D16-4360-ABBB-A36196CAE15D}">
  <dimension ref="A2:L27"/>
  <sheetViews>
    <sheetView tabSelected="1" workbookViewId="0">
      <selection activeCell="B19" sqref="B19"/>
    </sheetView>
  </sheetViews>
  <sheetFormatPr defaultRowHeight="15" x14ac:dyDescent="0.25"/>
  <cols>
    <col min="1" max="1" width="11" bestFit="1" customWidth="1"/>
    <col min="2" max="2" width="14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3</v>
      </c>
    </row>
    <row r="3" spans="1:12" x14ac:dyDescent="0.25">
      <c r="A3">
        <v>1.5</v>
      </c>
      <c r="B3" s="2">
        <f>'Første halve år'!B3</f>
        <v>20000</v>
      </c>
      <c r="C3">
        <f>'Første halve år'!A5^(A3*'Første halve år'!A7)</f>
        <v>112.45540695195749</v>
      </c>
      <c r="D3" s="2">
        <f>(B3*C3/10-B3/10) /2 + B3/10</f>
        <v>113455.40695195747</v>
      </c>
      <c r="E3">
        <f>'Første halve år'!E3 * A3</f>
        <v>120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D3*E3*A3*2*B13</f>
        <v>81687.893005409394</v>
      </c>
      <c r="C16" s="2">
        <f>D3*E3*A3*2*C13</f>
        <v>102109.86625676174</v>
      </c>
      <c r="D16" s="2">
        <f>D13 *A3</f>
        <v>120</v>
      </c>
      <c r="E16" s="2">
        <f>SUM(B16:D16)</f>
        <v>183917.75926217114</v>
      </c>
      <c r="G16" t="s">
        <v>7</v>
      </c>
      <c r="H16">
        <f>J3*L3*2*H13</f>
        <v>0</v>
      </c>
      <c r="I16">
        <f>J3*L3*2*I13</f>
        <v>0</v>
      </c>
      <c r="J16" s="2">
        <f>(L18+B3)*J13</f>
        <v>32522.103690506101</v>
      </c>
      <c r="K16" s="2">
        <f>B3*K13</f>
        <v>520</v>
      </c>
      <c r="L16" s="2">
        <f>J16+K16</f>
        <v>33042.103690506105</v>
      </c>
    </row>
    <row r="17" spans="1:12" x14ac:dyDescent="0.25">
      <c r="A17" t="s">
        <v>9</v>
      </c>
      <c r="E17">
        <f>E16/B3</f>
        <v>9.1958879631085573</v>
      </c>
      <c r="G17" t="s">
        <v>9</v>
      </c>
    </row>
    <row r="18" spans="1:12" x14ac:dyDescent="0.25">
      <c r="G18" t="s">
        <v>16</v>
      </c>
      <c r="L18" s="2">
        <f>(B3-K16-I13)*C3-B3</f>
        <v>2148140.2460337402</v>
      </c>
    </row>
    <row r="19" spans="1:12" x14ac:dyDescent="0.25">
      <c r="A19" t="s">
        <v>10</v>
      </c>
      <c r="E19" s="2">
        <f>B3*(C3-E17) -B3</f>
        <v>2045190.3797769784</v>
      </c>
      <c r="G19" t="s">
        <v>17</v>
      </c>
      <c r="L19" s="2">
        <f>L18-J16</f>
        <v>2115618.1423432343</v>
      </c>
    </row>
    <row r="21" spans="1:12" x14ac:dyDescent="0.25">
      <c r="A21" t="s">
        <v>8</v>
      </c>
      <c r="E21">
        <v>0.17</v>
      </c>
      <c r="G21" t="s">
        <v>8</v>
      </c>
      <c r="K21">
        <v>0.41</v>
      </c>
      <c r="L21">
        <v>0.27</v>
      </c>
    </row>
    <row r="24" spans="1:12" ht="15.75" thickBot="1" x14ac:dyDescent="0.3">
      <c r="A24" t="s">
        <v>11</v>
      </c>
      <c r="E24" s="1">
        <f>E19 * (1-E21)</f>
        <v>1697508.0152148921</v>
      </c>
      <c r="G24" t="s">
        <v>11</v>
      </c>
      <c r="L24" s="1">
        <f>(L19-55000)*(1-K21) + 55000 *(1-L21)</f>
        <v>1255914.7039825083</v>
      </c>
    </row>
    <row r="25" spans="1:12" ht="15.75" thickTop="1" x14ac:dyDescent="0.25"/>
    <row r="27" spans="1:12" x14ac:dyDescent="0.25">
      <c r="L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Første halve år</vt:lpstr>
      <vt:lpstr>Et år</vt:lpstr>
      <vt:lpstr>Halvandet år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Wulff Helge</dc:creator>
  <cp:lastModifiedBy>Asbjørn Wulff Helge</cp:lastModifiedBy>
  <dcterms:created xsi:type="dcterms:W3CDTF">2015-06-05T18:19:34Z</dcterms:created>
  <dcterms:modified xsi:type="dcterms:W3CDTF">2021-02-01T11:41:48Z</dcterms:modified>
</cp:coreProperties>
</file>